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_Reimbursement &amp; CON\_Staff Folders\Mazzatto\NH Rate Letters\"/>
    </mc:Choice>
  </mc:AlternateContent>
  <xr:revisionPtr revIDLastSave="0" documentId="8_{15977785-5DFC-4CA7-9F48-B28B39F5F493}" xr6:coauthVersionLast="47" xr6:coauthVersionMax="47" xr10:uidLastSave="{00000000-0000-0000-0000-000000000000}"/>
  <bookViews>
    <workbookView xWindow="-120" yWindow="-120" windowWidth="19440" windowHeight="15000" xr2:uid="{BF95763E-EDAD-4D13-AD6F-B4FC6D87BF6B}"/>
  </bookViews>
  <sheets>
    <sheet name="July 2022" sheetId="2" r:id="rId1"/>
  </sheets>
  <externalReferences>
    <externalReference r:id="rId2"/>
  </externalReferences>
  <definedNames>
    <definedName name="_xlnm._FilterDatabase" localSheetId="0" hidden="1">'July 2022'!$A$7:$BQ$198</definedName>
    <definedName name="Box_1_Incentive_Percentage">'[1]Options and Impact'!$F$17</definedName>
    <definedName name="Box_1_Median_Percent">'[1]Options and Impact'!$F$15</definedName>
    <definedName name="Box_1_Pgroup">'[1]Options and Impact'!$F$12</definedName>
    <definedName name="Box_2_Incentive_Percentage">'[1]Options and Impact'!$F$29</definedName>
    <definedName name="Box_2_Median_Percent">'[1]Options and Impact'!$F$27</definedName>
    <definedName name="Box_3_Incentive_Percentage">'[1]Options and Impact'!$F$41</definedName>
    <definedName name="Box_3_Median_Percent">'[1]Options and Impact'!$F$39</definedName>
    <definedName name="Box_3_type_of_system">'[1]Options and Impact'!$F$34</definedName>
    <definedName name="Box_4_Incentive_Percentage">'[1]Options and Impact'!$F$53</definedName>
    <definedName name="Box_4_Median_Percent">'[1]Options and Impact'!$F$52</definedName>
    <definedName name="FacNum" localSheetId="0">'July 2022'!$D$8:$D$198</definedName>
    <definedName name="_xlnm.Print_Area" localSheetId="0">'July 2022'!$A$1:$BC$203</definedName>
    <definedName name="_xlnm.Print_Titles" localSheetId="0">'July 2022'!$A:$E,'July 2022'!$1:$7</definedName>
    <definedName name="Z_5ADA36AA_19AD_4300_A9EE_11BD77F60BA5_.wvu.Cols" localSheetId="0" hidden="1">'July 2022'!$BE:$XFD</definedName>
    <definedName name="Z_5ADA36AA_19AD_4300_A9EE_11BD77F60BA5_.wvu.FilterData" localSheetId="0" hidden="1">'July 2022'!$A$45:$BD$45</definedName>
    <definedName name="Z_5ADA36AA_19AD_4300_A9EE_11BD77F60BA5_.wvu.PrintArea" localSheetId="0" hidden="1">'July 2022'!$A$1:$BC$203</definedName>
    <definedName name="Z_5ADA36AA_19AD_4300_A9EE_11BD77F60BA5_.wvu.PrintTitles" localSheetId="0" hidden="1">'July 2022'!$A:$E,'July 2022'!$1:$7</definedName>
    <definedName name="Z_5ADA36AA_19AD_4300_A9EE_11BD77F60BA5_.wvu.Rows" localSheetId="0" hidden="1">'July 2022'!$206:$1048576,'July 2022'!$5:$5</definedName>
    <definedName name="Z_9CB6574F_B5A6_4C13_8D6C_3DF02FA67421_.wvu.Cols" localSheetId="0" hidden="1">'July 2022'!$BE:$XFD</definedName>
    <definedName name="Z_9CB6574F_B5A6_4C13_8D6C_3DF02FA67421_.wvu.FilterData" localSheetId="0" hidden="1">'July 2022'!$A$7:$BD$198</definedName>
    <definedName name="Z_9CB6574F_B5A6_4C13_8D6C_3DF02FA67421_.wvu.PrintArea" localSheetId="0" hidden="1">'July 2022'!$A$1:$BC$203</definedName>
    <definedName name="Z_9CB6574F_B5A6_4C13_8D6C_3DF02FA67421_.wvu.PrintTitles" localSheetId="0" hidden="1">'July 2022'!$A:$E,'July 2022'!$1:$7</definedName>
    <definedName name="Z_9CB6574F_B5A6_4C13_8D6C_3DF02FA67421_.wvu.Rows" localSheetId="0" hidden="1">'July 2022'!$206:$1048576,'July 2022'!$5:$5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200" i="2" l="1"/>
  <c r="AR200" i="2"/>
  <c r="AN200" i="2"/>
  <c r="AF200" i="2"/>
  <c r="X200" i="2"/>
  <c r="L200" i="2"/>
  <c r="J200" i="2"/>
  <c r="I200" i="2"/>
  <c r="H200" i="2"/>
  <c r="G200" i="2"/>
  <c r="AI200" i="2" s="1"/>
  <c r="A200" i="2" a="1"/>
  <c r="A200" i="2" s="1"/>
  <c r="AT198" i="2"/>
  <c r="AS198" i="2"/>
  <c r="AO198" i="2"/>
  <c r="AP198" i="2" s="1"/>
  <c r="AG198" i="2"/>
  <c r="AH198" i="2" s="1"/>
  <c r="Y198" i="2"/>
  <c r="Z198" i="2" s="1"/>
  <c r="U198" i="2"/>
  <c r="M198" i="2"/>
  <c r="N198" i="2" s="1"/>
  <c r="P198" i="2" s="1"/>
  <c r="R198" i="2" s="1"/>
  <c r="V198" i="2" s="1"/>
  <c r="AS197" i="2"/>
  <c r="AT197" i="2" s="1"/>
  <c r="AP197" i="2"/>
  <c r="AO197" i="2"/>
  <c r="AG197" i="2"/>
  <c r="AH197" i="2" s="1"/>
  <c r="Z197" i="2"/>
  <c r="Y197" i="2"/>
  <c r="U197" i="2"/>
  <c r="N197" i="2"/>
  <c r="P197" i="2" s="1"/>
  <c r="R197" i="2" s="1"/>
  <c r="V197" i="2" s="1"/>
  <c r="M197" i="2"/>
  <c r="AS196" i="2"/>
  <c r="AT196" i="2" s="1"/>
  <c r="AP196" i="2"/>
  <c r="AO196" i="2"/>
  <c r="AH196" i="2"/>
  <c r="AK196" i="2" s="1"/>
  <c r="AG196" i="2"/>
  <c r="AC196" i="2"/>
  <c r="AD196" i="2" s="1"/>
  <c r="Y196" i="2"/>
  <c r="Z196" i="2" s="1"/>
  <c r="AB196" i="2" s="1"/>
  <c r="U196" i="2"/>
  <c r="P196" i="2"/>
  <c r="R196" i="2" s="1"/>
  <c r="V196" i="2" s="1"/>
  <c r="N196" i="2"/>
  <c r="M196" i="2"/>
  <c r="AT195" i="2"/>
  <c r="AS195" i="2"/>
  <c r="AO195" i="2"/>
  <c r="AP195" i="2" s="1"/>
  <c r="AL195" i="2"/>
  <c r="AJ195" i="2"/>
  <c r="AH195" i="2"/>
  <c r="AK195" i="2" s="1"/>
  <c r="AG195" i="2"/>
  <c r="Z195" i="2"/>
  <c r="Y195" i="2"/>
  <c r="U195" i="2"/>
  <c r="M195" i="2"/>
  <c r="N195" i="2" s="1"/>
  <c r="P195" i="2" s="1"/>
  <c r="R195" i="2" s="1"/>
  <c r="AS194" i="2"/>
  <c r="AT194" i="2" s="1"/>
  <c r="AO194" i="2"/>
  <c r="AP194" i="2" s="1"/>
  <c r="AG194" i="2"/>
  <c r="AH194" i="2" s="1"/>
  <c r="AD194" i="2"/>
  <c r="AB194" i="2"/>
  <c r="Z194" i="2"/>
  <c r="AC194" i="2" s="1"/>
  <c r="Y194" i="2"/>
  <c r="U194" i="2"/>
  <c r="P194" i="2"/>
  <c r="R194" i="2" s="1"/>
  <c r="V194" i="2" s="1"/>
  <c r="M194" i="2"/>
  <c r="N194" i="2" s="1"/>
  <c r="AT193" i="2"/>
  <c r="AS193" i="2"/>
  <c r="AP193" i="2"/>
  <c r="AO193" i="2"/>
  <c r="AJ193" i="2"/>
  <c r="AL193" i="2" s="1"/>
  <c r="AG193" i="2"/>
  <c r="AH193" i="2" s="1"/>
  <c r="AK193" i="2" s="1"/>
  <c r="AD193" i="2"/>
  <c r="AC193" i="2"/>
  <c r="Z193" i="2"/>
  <c r="AB193" i="2" s="1"/>
  <c r="Y193" i="2"/>
  <c r="U193" i="2"/>
  <c r="R193" i="2"/>
  <c r="V193" i="2" s="1"/>
  <c r="BC193" i="2" s="1"/>
  <c r="P193" i="2"/>
  <c r="N193" i="2"/>
  <c r="M193" i="2"/>
  <c r="AS192" i="2"/>
  <c r="AT192" i="2" s="1"/>
  <c r="AO192" i="2"/>
  <c r="AP192" i="2" s="1"/>
  <c r="AK192" i="2"/>
  <c r="AJ192" i="2"/>
  <c r="AL192" i="2" s="1"/>
  <c r="AH192" i="2"/>
  <c r="AG192" i="2"/>
  <c r="Y192" i="2"/>
  <c r="Z192" i="2" s="1"/>
  <c r="AC192" i="2" s="1"/>
  <c r="V192" i="2"/>
  <c r="U192" i="2"/>
  <c r="M192" i="2"/>
  <c r="N192" i="2" s="1"/>
  <c r="P192" i="2" s="1"/>
  <c r="R192" i="2" s="1"/>
  <c r="AT191" i="2"/>
  <c r="AS191" i="2"/>
  <c r="AO191" i="2"/>
  <c r="AP191" i="2" s="1"/>
  <c r="AG191" i="2"/>
  <c r="AH191" i="2" s="1"/>
  <c r="AC191" i="2"/>
  <c r="AB191" i="2"/>
  <c r="AD191" i="2" s="1"/>
  <c r="Z191" i="2"/>
  <c r="Y191" i="2"/>
  <c r="U191" i="2"/>
  <c r="N191" i="2"/>
  <c r="P191" i="2" s="1"/>
  <c r="R191" i="2" s="1"/>
  <c r="V191" i="2" s="1"/>
  <c r="M191" i="2"/>
  <c r="AT190" i="2"/>
  <c r="AS190" i="2"/>
  <c r="AO190" i="2"/>
  <c r="AP190" i="2" s="1"/>
  <c r="AH190" i="2"/>
  <c r="AG190" i="2"/>
  <c r="Y190" i="2"/>
  <c r="Z190" i="2" s="1"/>
  <c r="U190" i="2"/>
  <c r="R190" i="2"/>
  <c r="M190" i="2"/>
  <c r="N190" i="2" s="1"/>
  <c r="P190" i="2" s="1"/>
  <c r="AT189" i="2"/>
  <c r="AS189" i="2"/>
  <c r="AP189" i="2"/>
  <c r="AO189" i="2"/>
  <c r="AG189" i="2"/>
  <c r="AH189" i="2" s="1"/>
  <c r="AJ189" i="2" s="1"/>
  <c r="AC189" i="2"/>
  <c r="Z189" i="2"/>
  <c r="AB189" i="2" s="1"/>
  <c r="Y189" i="2"/>
  <c r="U189" i="2"/>
  <c r="N189" i="2"/>
  <c r="P189" i="2" s="1"/>
  <c r="R189" i="2" s="1"/>
  <c r="V189" i="2" s="1"/>
  <c r="M189" i="2"/>
  <c r="AS188" i="2"/>
  <c r="AT188" i="2" s="1"/>
  <c r="AP188" i="2"/>
  <c r="AO188" i="2"/>
  <c r="AH188" i="2"/>
  <c r="AG188" i="2"/>
  <c r="Y188" i="2"/>
  <c r="Z188" i="2" s="1"/>
  <c r="U188" i="2"/>
  <c r="N188" i="2"/>
  <c r="P188" i="2" s="1"/>
  <c r="R188" i="2" s="1"/>
  <c r="M188" i="2"/>
  <c r="AT187" i="2"/>
  <c r="AS187" i="2"/>
  <c r="AP187" i="2"/>
  <c r="AO187" i="2"/>
  <c r="AL187" i="2"/>
  <c r="AJ187" i="2"/>
  <c r="AH187" i="2"/>
  <c r="AK187" i="2" s="1"/>
  <c r="AG187" i="2"/>
  <c r="Z187" i="2"/>
  <c r="Y187" i="2"/>
  <c r="U187" i="2"/>
  <c r="N187" i="2"/>
  <c r="P187" i="2" s="1"/>
  <c r="R187" i="2" s="1"/>
  <c r="M187" i="2"/>
  <c r="AS186" i="2"/>
  <c r="AT186" i="2" s="1"/>
  <c r="AO186" i="2"/>
  <c r="AP186" i="2" s="1"/>
  <c r="AL186" i="2"/>
  <c r="AK186" i="2"/>
  <c r="AH186" i="2"/>
  <c r="AJ186" i="2" s="1"/>
  <c r="AG186" i="2"/>
  <c r="AB186" i="2"/>
  <c r="AD186" i="2" s="1"/>
  <c r="Z186" i="2"/>
  <c r="AC186" i="2" s="1"/>
  <c r="Y186" i="2"/>
  <c r="U186" i="2"/>
  <c r="P186" i="2"/>
  <c r="R186" i="2" s="1"/>
  <c r="V186" i="2" s="1"/>
  <c r="M186" i="2"/>
  <c r="N186" i="2" s="1"/>
  <c r="AT185" i="2"/>
  <c r="AS185" i="2"/>
  <c r="AP185" i="2"/>
  <c r="AO185" i="2"/>
  <c r="AJ185" i="2"/>
  <c r="AL185" i="2" s="1"/>
  <c r="AG185" i="2"/>
  <c r="AH185" i="2" s="1"/>
  <c r="AK185" i="2" s="1"/>
  <c r="AC185" i="2"/>
  <c r="Z185" i="2"/>
  <c r="AB185" i="2" s="1"/>
  <c r="AD185" i="2" s="1"/>
  <c r="Y185" i="2"/>
  <c r="U185" i="2"/>
  <c r="R185" i="2"/>
  <c r="V185" i="2" s="1"/>
  <c r="BC185" i="2" s="1"/>
  <c r="P185" i="2"/>
  <c r="N185" i="2"/>
  <c r="M185" i="2"/>
  <c r="AS184" i="2"/>
  <c r="AT184" i="2" s="1"/>
  <c r="AO184" i="2"/>
  <c r="AP184" i="2" s="1"/>
  <c r="AK184" i="2"/>
  <c r="AJ184" i="2"/>
  <c r="AH184" i="2"/>
  <c r="AG184" i="2"/>
  <c r="AB184" i="2"/>
  <c r="AD184" i="2" s="1"/>
  <c r="Y184" i="2"/>
  <c r="Z184" i="2" s="1"/>
  <c r="AC184" i="2" s="1"/>
  <c r="V184" i="2"/>
  <c r="U184" i="2"/>
  <c r="M184" i="2"/>
  <c r="N184" i="2" s="1"/>
  <c r="P184" i="2" s="1"/>
  <c r="R184" i="2" s="1"/>
  <c r="AT183" i="2"/>
  <c r="AS183" i="2"/>
  <c r="AO183" i="2"/>
  <c r="AP183" i="2" s="1"/>
  <c r="AG183" i="2"/>
  <c r="AH183" i="2" s="1"/>
  <c r="AC183" i="2"/>
  <c r="AB183" i="2"/>
  <c r="Z183" i="2"/>
  <c r="Y183" i="2"/>
  <c r="U183" i="2"/>
  <c r="N183" i="2"/>
  <c r="P183" i="2" s="1"/>
  <c r="R183" i="2" s="1"/>
  <c r="V183" i="2" s="1"/>
  <c r="M183" i="2"/>
  <c r="AT182" i="2"/>
  <c r="AS182" i="2"/>
  <c r="AO182" i="2"/>
  <c r="AP182" i="2" s="1"/>
  <c r="AG182" i="2"/>
  <c r="AH182" i="2" s="1"/>
  <c r="Y182" i="2"/>
  <c r="Z182" i="2" s="1"/>
  <c r="U182" i="2"/>
  <c r="M182" i="2"/>
  <c r="N182" i="2" s="1"/>
  <c r="P182" i="2" s="1"/>
  <c r="R182" i="2" s="1"/>
  <c r="V182" i="2" s="1"/>
  <c r="AT181" i="2"/>
  <c r="AS181" i="2"/>
  <c r="AP181" i="2"/>
  <c r="AO181" i="2"/>
  <c r="AL181" i="2"/>
  <c r="AK181" i="2"/>
  <c r="AG181" i="2"/>
  <c r="AH181" i="2" s="1"/>
  <c r="AJ181" i="2" s="1"/>
  <c r="Z181" i="2"/>
  <c r="AB181" i="2" s="1"/>
  <c r="Y181" i="2"/>
  <c r="U181" i="2"/>
  <c r="N181" i="2"/>
  <c r="P181" i="2" s="1"/>
  <c r="R181" i="2" s="1"/>
  <c r="V181" i="2" s="1"/>
  <c r="M181" i="2"/>
  <c r="AS180" i="2"/>
  <c r="AT180" i="2" s="1"/>
  <c r="AP180" i="2"/>
  <c r="AO180" i="2"/>
  <c r="AH180" i="2"/>
  <c r="AG180" i="2"/>
  <c r="Y180" i="2"/>
  <c r="Z180" i="2" s="1"/>
  <c r="U180" i="2"/>
  <c r="P180" i="2"/>
  <c r="R180" i="2" s="1"/>
  <c r="N180" i="2"/>
  <c r="M180" i="2"/>
  <c r="AT179" i="2"/>
  <c r="AS179" i="2"/>
  <c r="AP179" i="2"/>
  <c r="AO179" i="2"/>
  <c r="AJ179" i="2"/>
  <c r="AL179" i="2" s="1"/>
  <c r="AH179" i="2"/>
  <c r="AK179" i="2" s="1"/>
  <c r="AG179" i="2"/>
  <c r="Z179" i="2"/>
  <c r="Y179" i="2"/>
  <c r="V179" i="2"/>
  <c r="U179" i="2"/>
  <c r="N179" i="2"/>
  <c r="P179" i="2" s="1"/>
  <c r="R179" i="2" s="1"/>
  <c r="M179" i="2"/>
  <c r="AS178" i="2"/>
  <c r="AT178" i="2" s="1"/>
  <c r="AO178" i="2"/>
  <c r="AP178" i="2" s="1"/>
  <c r="AK178" i="2"/>
  <c r="AH178" i="2"/>
  <c r="AJ178" i="2" s="1"/>
  <c r="AG178" i="2"/>
  <c r="AB178" i="2"/>
  <c r="AD178" i="2" s="1"/>
  <c r="Z178" i="2"/>
  <c r="AC178" i="2" s="1"/>
  <c r="Y178" i="2"/>
  <c r="U178" i="2"/>
  <c r="P178" i="2"/>
  <c r="R178" i="2" s="1"/>
  <c r="V178" i="2" s="1"/>
  <c r="M178" i="2"/>
  <c r="N178" i="2" s="1"/>
  <c r="AT177" i="2"/>
  <c r="AS177" i="2"/>
  <c r="AP177" i="2"/>
  <c r="AO177" i="2"/>
  <c r="AJ177" i="2"/>
  <c r="AL177" i="2" s="1"/>
  <c r="AG177" i="2"/>
  <c r="AH177" i="2" s="1"/>
  <c r="AK177" i="2" s="1"/>
  <c r="AD177" i="2"/>
  <c r="AC177" i="2"/>
  <c r="Z177" i="2"/>
  <c r="AB177" i="2" s="1"/>
  <c r="Y177" i="2"/>
  <c r="U177" i="2"/>
  <c r="N177" i="2"/>
  <c r="P177" i="2" s="1"/>
  <c r="R177" i="2" s="1"/>
  <c r="V177" i="2" s="1"/>
  <c r="BC177" i="2" s="1"/>
  <c r="M177" i="2"/>
  <c r="AS176" i="2"/>
  <c r="AT176" i="2" s="1"/>
  <c r="AO176" i="2"/>
  <c r="AP176" i="2" s="1"/>
  <c r="AK176" i="2"/>
  <c r="AJ176" i="2"/>
  <c r="AH176" i="2"/>
  <c r="AG176" i="2"/>
  <c r="Y176" i="2"/>
  <c r="Z176" i="2" s="1"/>
  <c r="U176" i="2"/>
  <c r="M176" i="2"/>
  <c r="N176" i="2" s="1"/>
  <c r="P176" i="2" s="1"/>
  <c r="R176" i="2" s="1"/>
  <c r="V176" i="2" s="1"/>
  <c r="AT175" i="2"/>
  <c r="AS175" i="2"/>
  <c r="AP175" i="2"/>
  <c r="AO175" i="2"/>
  <c r="AG175" i="2"/>
  <c r="AH175" i="2" s="1"/>
  <c r="AC175" i="2"/>
  <c r="Z175" i="2"/>
  <c r="AB175" i="2" s="1"/>
  <c r="Y175" i="2"/>
  <c r="U175" i="2"/>
  <c r="M175" i="2"/>
  <c r="N175" i="2" s="1"/>
  <c r="P175" i="2" s="1"/>
  <c r="R175" i="2" s="1"/>
  <c r="V175" i="2" s="1"/>
  <c r="AT174" i="2"/>
  <c r="AS174" i="2"/>
  <c r="AO174" i="2"/>
  <c r="AP174" i="2" s="1"/>
  <c r="AH174" i="2"/>
  <c r="AG174" i="2"/>
  <c r="Y174" i="2"/>
  <c r="Z174" i="2" s="1"/>
  <c r="U174" i="2"/>
  <c r="M174" i="2"/>
  <c r="N174" i="2" s="1"/>
  <c r="P174" i="2" s="1"/>
  <c r="R174" i="2" s="1"/>
  <c r="V174" i="2" s="1"/>
  <c r="AT173" i="2"/>
  <c r="AS173" i="2"/>
  <c r="AO173" i="2"/>
  <c r="AP173" i="2" s="1"/>
  <c r="AJ173" i="2"/>
  <c r="AL173" i="2" s="1"/>
  <c r="AG173" i="2"/>
  <c r="AH173" i="2" s="1"/>
  <c r="AK173" i="2" s="1"/>
  <c r="AB173" i="2"/>
  <c r="AD173" i="2" s="1"/>
  <c r="Y173" i="2"/>
  <c r="Z173" i="2" s="1"/>
  <c r="AC173" i="2" s="1"/>
  <c r="U173" i="2"/>
  <c r="N173" i="2"/>
  <c r="P173" i="2" s="1"/>
  <c r="R173" i="2" s="1"/>
  <c r="V173" i="2" s="1"/>
  <c r="BC173" i="2" s="1"/>
  <c r="M173" i="2"/>
  <c r="AS172" i="2"/>
  <c r="AT172" i="2" s="1"/>
  <c r="AP172" i="2"/>
  <c r="AO172" i="2"/>
  <c r="AG172" i="2"/>
  <c r="AH172" i="2" s="1"/>
  <c r="AD172" i="2"/>
  <c r="AC172" i="2"/>
  <c r="Y172" i="2"/>
  <c r="Z172" i="2" s="1"/>
  <c r="AB172" i="2" s="1"/>
  <c r="U172" i="2"/>
  <c r="N172" i="2"/>
  <c r="P172" i="2" s="1"/>
  <c r="R172" i="2" s="1"/>
  <c r="V172" i="2" s="1"/>
  <c r="M172" i="2"/>
  <c r="AT171" i="2"/>
  <c r="AS171" i="2"/>
  <c r="AP171" i="2"/>
  <c r="AO171" i="2"/>
  <c r="AG171" i="2"/>
  <c r="AH171" i="2" s="1"/>
  <c r="Y171" i="2"/>
  <c r="Z171" i="2" s="1"/>
  <c r="U171" i="2"/>
  <c r="N171" i="2"/>
  <c r="P171" i="2" s="1"/>
  <c r="R171" i="2" s="1"/>
  <c r="V171" i="2" s="1"/>
  <c r="M171" i="2"/>
  <c r="AS170" i="2"/>
  <c r="AT170" i="2" s="1"/>
  <c r="AO170" i="2"/>
  <c r="AP170" i="2" s="1"/>
  <c r="AL170" i="2"/>
  <c r="AK170" i="2"/>
  <c r="AH170" i="2"/>
  <c r="AJ170" i="2" s="1"/>
  <c r="AG170" i="2"/>
  <c r="Y170" i="2"/>
  <c r="Z170" i="2" s="1"/>
  <c r="U170" i="2"/>
  <c r="M170" i="2"/>
  <c r="N170" i="2" s="1"/>
  <c r="P170" i="2" s="1"/>
  <c r="R170" i="2" s="1"/>
  <c r="V170" i="2" s="1"/>
  <c r="AS169" i="2"/>
  <c r="AT169" i="2" s="1"/>
  <c r="AP169" i="2"/>
  <c r="AO169" i="2"/>
  <c r="AG169" i="2"/>
  <c r="AH169" i="2" s="1"/>
  <c r="Z169" i="2"/>
  <c r="Y169" i="2"/>
  <c r="V169" i="2"/>
  <c r="U169" i="2"/>
  <c r="P169" i="2"/>
  <c r="R169" i="2" s="1"/>
  <c r="N169" i="2"/>
  <c r="M169" i="2"/>
  <c r="AS168" i="2"/>
  <c r="AT168" i="2" s="1"/>
  <c r="AO168" i="2"/>
  <c r="AP168" i="2" s="1"/>
  <c r="AK168" i="2"/>
  <c r="AG168" i="2"/>
  <c r="AH168" i="2" s="1"/>
  <c r="AJ168" i="2" s="1"/>
  <c r="Z168" i="2"/>
  <c r="AB168" i="2" s="1"/>
  <c r="Y168" i="2"/>
  <c r="U168" i="2"/>
  <c r="N168" i="2"/>
  <c r="P168" i="2" s="1"/>
  <c r="R168" i="2" s="1"/>
  <c r="V168" i="2" s="1"/>
  <c r="M168" i="2"/>
  <c r="AS167" i="2"/>
  <c r="AT167" i="2" s="1"/>
  <c r="AP167" i="2"/>
  <c r="AO167" i="2"/>
  <c r="AH167" i="2"/>
  <c r="AG167" i="2"/>
  <c r="AC167" i="2"/>
  <c r="Y167" i="2"/>
  <c r="Z167" i="2" s="1"/>
  <c r="AB167" i="2" s="1"/>
  <c r="AD167" i="2" s="1"/>
  <c r="U167" i="2"/>
  <c r="N167" i="2"/>
  <c r="P167" i="2" s="1"/>
  <c r="R167" i="2" s="1"/>
  <c r="V167" i="2" s="1"/>
  <c r="M167" i="2"/>
  <c r="AT166" i="2"/>
  <c r="AS166" i="2"/>
  <c r="AO166" i="2"/>
  <c r="AP166" i="2" s="1"/>
  <c r="AG166" i="2"/>
  <c r="AH166" i="2" s="1"/>
  <c r="AK166" i="2" s="1"/>
  <c r="Z166" i="2"/>
  <c r="Y166" i="2"/>
  <c r="V166" i="2"/>
  <c r="U166" i="2"/>
  <c r="R166" i="2"/>
  <c r="M166" i="2"/>
  <c r="N166" i="2" s="1"/>
  <c r="P166" i="2" s="1"/>
  <c r="AT165" i="2"/>
  <c r="AS165" i="2"/>
  <c r="AO165" i="2"/>
  <c r="AP165" i="2" s="1"/>
  <c r="AK165" i="2"/>
  <c r="AG165" i="2"/>
  <c r="AH165" i="2" s="1"/>
  <c r="AJ165" i="2" s="1"/>
  <c r="AL165" i="2" s="1"/>
  <c r="Z165" i="2"/>
  <c r="AC165" i="2" s="1"/>
  <c r="Y165" i="2"/>
  <c r="U165" i="2"/>
  <c r="P165" i="2"/>
  <c r="R165" i="2" s="1"/>
  <c r="V165" i="2" s="1"/>
  <c r="M165" i="2"/>
  <c r="N165" i="2" s="1"/>
  <c r="AS164" i="2"/>
  <c r="AT164" i="2" s="1"/>
  <c r="AP164" i="2"/>
  <c r="AO164" i="2"/>
  <c r="AG164" i="2"/>
  <c r="AH164" i="2" s="1"/>
  <c r="Y164" i="2"/>
  <c r="Z164" i="2" s="1"/>
  <c r="V164" i="2"/>
  <c r="U164" i="2"/>
  <c r="P164" i="2"/>
  <c r="R164" i="2" s="1"/>
  <c r="N164" i="2"/>
  <c r="M164" i="2"/>
  <c r="AS163" i="2"/>
  <c r="AT163" i="2" s="1"/>
  <c r="AP163" i="2"/>
  <c r="AO163" i="2"/>
  <c r="AH163" i="2"/>
  <c r="AG163" i="2"/>
  <c r="AD163" i="2"/>
  <c r="AB163" i="2"/>
  <c r="Y163" i="2"/>
  <c r="Z163" i="2" s="1"/>
  <c r="AC163" i="2" s="1"/>
  <c r="U163" i="2"/>
  <c r="M163" i="2"/>
  <c r="N163" i="2" s="1"/>
  <c r="P163" i="2" s="1"/>
  <c r="R163" i="2" s="1"/>
  <c r="V163" i="2" s="1"/>
  <c r="AT162" i="2"/>
  <c r="AS162" i="2"/>
  <c r="AP162" i="2"/>
  <c r="AO162" i="2"/>
  <c r="AG162" i="2"/>
  <c r="AH162" i="2" s="1"/>
  <c r="Z162" i="2"/>
  <c r="AB162" i="2" s="1"/>
  <c r="Y162" i="2"/>
  <c r="U162" i="2"/>
  <c r="R162" i="2"/>
  <c r="V162" i="2" s="1"/>
  <c r="N162" i="2"/>
  <c r="P162" i="2" s="1"/>
  <c r="M162" i="2"/>
  <c r="AS161" i="2"/>
  <c r="AT161" i="2" s="1"/>
  <c r="AO161" i="2"/>
  <c r="AP161" i="2" s="1"/>
  <c r="AG161" i="2"/>
  <c r="AH161" i="2" s="1"/>
  <c r="Y161" i="2"/>
  <c r="Z161" i="2" s="1"/>
  <c r="U161" i="2"/>
  <c r="M161" i="2"/>
  <c r="N161" i="2" s="1"/>
  <c r="P161" i="2" s="1"/>
  <c r="R161" i="2" s="1"/>
  <c r="V161" i="2" s="1"/>
  <c r="AT160" i="2"/>
  <c r="AS160" i="2"/>
  <c r="AP160" i="2"/>
  <c r="AO160" i="2"/>
  <c r="AL160" i="2"/>
  <c r="AK160" i="2"/>
  <c r="AJ160" i="2"/>
  <c r="AG160" i="2"/>
  <c r="AH160" i="2" s="1"/>
  <c r="Z160" i="2"/>
  <c r="AB160" i="2" s="1"/>
  <c r="Y160" i="2"/>
  <c r="U160" i="2"/>
  <c r="N160" i="2"/>
  <c r="P160" i="2" s="1"/>
  <c r="R160" i="2" s="1"/>
  <c r="V160" i="2" s="1"/>
  <c r="M160" i="2"/>
  <c r="AS159" i="2"/>
  <c r="AT159" i="2" s="1"/>
  <c r="AO159" i="2"/>
  <c r="AP159" i="2" s="1"/>
  <c r="AH159" i="2"/>
  <c r="AG159" i="2"/>
  <c r="AC159" i="2"/>
  <c r="Y159" i="2"/>
  <c r="Z159" i="2" s="1"/>
  <c r="AB159" i="2" s="1"/>
  <c r="AD159" i="2" s="1"/>
  <c r="U159" i="2"/>
  <c r="N159" i="2"/>
  <c r="P159" i="2" s="1"/>
  <c r="R159" i="2" s="1"/>
  <c r="V159" i="2" s="1"/>
  <c r="M159" i="2"/>
  <c r="AT158" i="2"/>
  <c r="AS158" i="2"/>
  <c r="AO158" i="2"/>
  <c r="AP158" i="2" s="1"/>
  <c r="AG158" i="2"/>
  <c r="AH158" i="2" s="1"/>
  <c r="AC158" i="2"/>
  <c r="AB158" i="2"/>
  <c r="Z158" i="2"/>
  <c r="Y158" i="2"/>
  <c r="U158" i="2"/>
  <c r="N158" i="2"/>
  <c r="P158" i="2" s="1"/>
  <c r="R158" i="2" s="1"/>
  <c r="V158" i="2" s="1"/>
  <c r="M158" i="2"/>
  <c r="AS157" i="2"/>
  <c r="AT157" i="2" s="1"/>
  <c r="AO157" i="2"/>
  <c r="AP157" i="2" s="1"/>
  <c r="AH157" i="2"/>
  <c r="AG157" i="2"/>
  <c r="Y157" i="2"/>
  <c r="Z157" i="2" s="1"/>
  <c r="U157" i="2"/>
  <c r="P157" i="2"/>
  <c r="R157" i="2" s="1"/>
  <c r="M157" i="2"/>
  <c r="N157" i="2" s="1"/>
  <c r="AS156" i="2"/>
  <c r="AT156" i="2" s="1"/>
  <c r="AP156" i="2"/>
  <c r="AO156" i="2"/>
  <c r="AJ156" i="2"/>
  <c r="AL156" i="2" s="1"/>
  <c r="AG156" i="2"/>
  <c r="AH156" i="2" s="1"/>
  <c r="AK156" i="2" s="1"/>
  <c r="Y156" i="2"/>
  <c r="Z156" i="2" s="1"/>
  <c r="U156" i="2"/>
  <c r="P156" i="2"/>
  <c r="R156" i="2" s="1"/>
  <c r="V156" i="2" s="1"/>
  <c r="N156" i="2"/>
  <c r="M156" i="2"/>
  <c r="AS155" i="2"/>
  <c r="AT155" i="2" s="1"/>
  <c r="AO155" i="2"/>
  <c r="AP155" i="2" s="1"/>
  <c r="AH155" i="2"/>
  <c r="AJ155" i="2" s="1"/>
  <c r="AG155" i="2"/>
  <c r="Y155" i="2"/>
  <c r="Z155" i="2" s="1"/>
  <c r="U155" i="2"/>
  <c r="N155" i="2"/>
  <c r="P155" i="2" s="1"/>
  <c r="R155" i="2" s="1"/>
  <c r="V155" i="2" s="1"/>
  <c r="M155" i="2"/>
  <c r="AT154" i="2"/>
  <c r="AS154" i="2"/>
  <c r="AP154" i="2"/>
  <c r="AO154" i="2"/>
  <c r="AJ154" i="2"/>
  <c r="AL154" i="2" s="1"/>
  <c r="AH154" i="2"/>
  <c r="AK154" i="2" s="1"/>
  <c r="AG154" i="2"/>
  <c r="AD154" i="2"/>
  <c r="AB154" i="2"/>
  <c r="Z154" i="2"/>
  <c r="AC154" i="2" s="1"/>
  <c r="Y154" i="2"/>
  <c r="U154" i="2"/>
  <c r="P154" i="2"/>
  <c r="R154" i="2" s="1"/>
  <c r="V154" i="2" s="1"/>
  <c r="BC154" i="2" s="1"/>
  <c r="M154" i="2"/>
  <c r="N154" i="2" s="1"/>
  <c r="AS153" i="2"/>
  <c r="AT153" i="2" s="1"/>
  <c r="AO153" i="2"/>
  <c r="AP153" i="2" s="1"/>
  <c r="AK153" i="2"/>
  <c r="AJ153" i="2"/>
  <c r="AL153" i="2" s="1"/>
  <c r="AG153" i="2"/>
  <c r="AH153" i="2" s="1"/>
  <c r="Y153" i="2"/>
  <c r="Z153" i="2" s="1"/>
  <c r="U153" i="2"/>
  <c r="P153" i="2"/>
  <c r="R153" i="2" s="1"/>
  <c r="V153" i="2" s="1"/>
  <c r="M153" i="2"/>
  <c r="N153" i="2" s="1"/>
  <c r="AT152" i="2"/>
  <c r="AS152" i="2"/>
  <c r="AP152" i="2"/>
  <c r="AO152" i="2"/>
  <c r="AL152" i="2"/>
  <c r="AK152" i="2"/>
  <c r="AJ152" i="2"/>
  <c r="AG152" i="2"/>
  <c r="AH152" i="2" s="1"/>
  <c r="Y152" i="2"/>
  <c r="Z152" i="2" s="1"/>
  <c r="U152" i="2"/>
  <c r="P152" i="2"/>
  <c r="R152" i="2" s="1"/>
  <c r="V152" i="2" s="1"/>
  <c r="M152" i="2"/>
  <c r="N152" i="2" s="1"/>
  <c r="AS151" i="2"/>
  <c r="AT151" i="2" s="1"/>
  <c r="AO151" i="2"/>
  <c r="AP151" i="2" s="1"/>
  <c r="AK151" i="2"/>
  <c r="AG151" i="2"/>
  <c r="AH151" i="2" s="1"/>
  <c r="AJ151" i="2" s="1"/>
  <c r="Y151" i="2"/>
  <c r="Z151" i="2" s="1"/>
  <c r="U151" i="2"/>
  <c r="M151" i="2"/>
  <c r="N151" i="2" s="1"/>
  <c r="P151" i="2" s="1"/>
  <c r="R151" i="2" s="1"/>
  <c r="V151" i="2" s="1"/>
  <c r="AT150" i="2"/>
  <c r="AS150" i="2"/>
  <c r="AO150" i="2"/>
  <c r="AP150" i="2" s="1"/>
  <c r="AL150" i="2"/>
  <c r="AK150" i="2"/>
  <c r="AH150" i="2"/>
  <c r="AJ150" i="2" s="1"/>
  <c r="AG150" i="2"/>
  <c r="Y150" i="2"/>
  <c r="Z150" i="2" s="1"/>
  <c r="U150" i="2"/>
  <c r="M150" i="2"/>
  <c r="N150" i="2" s="1"/>
  <c r="P150" i="2" s="1"/>
  <c r="R150" i="2" s="1"/>
  <c r="V150" i="2" s="1"/>
  <c r="AS149" i="2"/>
  <c r="AT149" i="2" s="1"/>
  <c r="AO149" i="2"/>
  <c r="AP149" i="2" s="1"/>
  <c r="AL149" i="2"/>
  <c r="AK149" i="2"/>
  <c r="AG149" i="2"/>
  <c r="AH149" i="2" s="1"/>
  <c r="AJ149" i="2" s="1"/>
  <c r="Z149" i="2"/>
  <c r="Y149" i="2"/>
  <c r="U149" i="2"/>
  <c r="P149" i="2"/>
  <c r="R149" i="2" s="1"/>
  <c r="V149" i="2" s="1"/>
  <c r="M149" i="2"/>
  <c r="N149" i="2" s="1"/>
  <c r="AT148" i="2"/>
  <c r="AS148" i="2"/>
  <c r="AO148" i="2"/>
  <c r="AP148" i="2" s="1"/>
  <c r="AL148" i="2"/>
  <c r="AK148" i="2"/>
  <c r="AJ148" i="2"/>
  <c r="AG148" i="2"/>
  <c r="AH148" i="2" s="1"/>
  <c r="AB148" i="2"/>
  <c r="AD148" i="2" s="1"/>
  <c r="Y148" i="2"/>
  <c r="Z148" i="2" s="1"/>
  <c r="AC148" i="2" s="1"/>
  <c r="U148" i="2"/>
  <c r="N148" i="2"/>
  <c r="P148" i="2" s="1"/>
  <c r="R148" i="2" s="1"/>
  <c r="V148" i="2" s="1"/>
  <c r="BC148" i="2" s="1"/>
  <c r="M148" i="2"/>
  <c r="AT147" i="2"/>
  <c r="AS147" i="2"/>
  <c r="AP147" i="2"/>
  <c r="AO147" i="2"/>
  <c r="AG147" i="2"/>
  <c r="AH147" i="2" s="1"/>
  <c r="AC147" i="2"/>
  <c r="AB147" i="2"/>
  <c r="AD147" i="2" s="1"/>
  <c r="Y147" i="2"/>
  <c r="Z147" i="2" s="1"/>
  <c r="U147" i="2"/>
  <c r="N147" i="2"/>
  <c r="P147" i="2" s="1"/>
  <c r="R147" i="2" s="1"/>
  <c r="M147" i="2"/>
  <c r="AT146" i="2"/>
  <c r="AS146" i="2"/>
  <c r="AP146" i="2"/>
  <c r="AO146" i="2"/>
  <c r="AH146" i="2"/>
  <c r="AJ146" i="2" s="1"/>
  <c r="AG146" i="2"/>
  <c r="Y146" i="2"/>
  <c r="Z146" i="2" s="1"/>
  <c r="U146" i="2"/>
  <c r="R146" i="2"/>
  <c r="V146" i="2" s="1"/>
  <c r="N146" i="2"/>
  <c r="P146" i="2" s="1"/>
  <c r="M146" i="2"/>
  <c r="AS145" i="2"/>
  <c r="AT145" i="2" s="1"/>
  <c r="AO145" i="2"/>
  <c r="AP145" i="2" s="1"/>
  <c r="AK145" i="2"/>
  <c r="AH145" i="2"/>
  <c r="AJ145" i="2" s="1"/>
  <c r="AL145" i="2" s="1"/>
  <c r="AG145" i="2"/>
  <c r="Z145" i="2"/>
  <c r="AB145" i="2" s="1"/>
  <c r="Y145" i="2"/>
  <c r="U145" i="2"/>
  <c r="M145" i="2"/>
  <c r="N145" i="2" s="1"/>
  <c r="P145" i="2" s="1"/>
  <c r="R145" i="2" s="1"/>
  <c r="V145" i="2" s="1"/>
  <c r="AS144" i="2"/>
  <c r="AT144" i="2" s="1"/>
  <c r="AP144" i="2"/>
  <c r="AO144" i="2"/>
  <c r="AJ144" i="2"/>
  <c r="AL144" i="2" s="1"/>
  <c r="AG144" i="2"/>
  <c r="AH144" i="2" s="1"/>
  <c r="AK144" i="2" s="1"/>
  <c r="AC144" i="2"/>
  <c r="Z144" i="2"/>
  <c r="AB144" i="2" s="1"/>
  <c r="AD144" i="2" s="1"/>
  <c r="Y144" i="2"/>
  <c r="U144" i="2"/>
  <c r="P144" i="2"/>
  <c r="R144" i="2" s="1"/>
  <c r="V144" i="2" s="1"/>
  <c r="BC144" i="2" s="1"/>
  <c r="N144" i="2"/>
  <c r="M144" i="2"/>
  <c r="AS143" i="2"/>
  <c r="AT143" i="2" s="1"/>
  <c r="AO143" i="2"/>
  <c r="AP143" i="2" s="1"/>
  <c r="AH143" i="2"/>
  <c r="AJ143" i="2" s="1"/>
  <c r="AG143" i="2"/>
  <c r="Z143" i="2"/>
  <c r="Y143" i="2"/>
  <c r="U143" i="2"/>
  <c r="V143" i="2" s="1"/>
  <c r="M143" i="2"/>
  <c r="N143" i="2" s="1"/>
  <c r="P143" i="2" s="1"/>
  <c r="R143" i="2" s="1"/>
  <c r="AS142" i="2"/>
  <c r="AT142" i="2" s="1"/>
  <c r="AP142" i="2"/>
  <c r="AO142" i="2"/>
  <c r="AG142" i="2"/>
  <c r="AH142" i="2" s="1"/>
  <c r="AC142" i="2"/>
  <c r="Z142" i="2"/>
  <c r="AB142" i="2" s="1"/>
  <c r="Y142" i="2"/>
  <c r="U142" i="2"/>
  <c r="R142" i="2"/>
  <c r="V142" i="2" s="1"/>
  <c r="M142" i="2"/>
  <c r="N142" i="2" s="1"/>
  <c r="P142" i="2" s="1"/>
  <c r="AT141" i="2"/>
  <c r="AS141" i="2"/>
  <c r="AO141" i="2"/>
  <c r="AP141" i="2" s="1"/>
  <c r="AG141" i="2"/>
  <c r="AH141" i="2" s="1"/>
  <c r="Y141" i="2"/>
  <c r="Z141" i="2" s="1"/>
  <c r="AC141" i="2" s="1"/>
  <c r="U141" i="2"/>
  <c r="M141" i="2"/>
  <c r="N141" i="2" s="1"/>
  <c r="P141" i="2" s="1"/>
  <c r="R141" i="2" s="1"/>
  <c r="V141" i="2" s="1"/>
  <c r="AT140" i="2"/>
  <c r="AS140" i="2"/>
  <c r="AP140" i="2"/>
  <c r="AO140" i="2"/>
  <c r="AG140" i="2"/>
  <c r="AH140" i="2" s="1"/>
  <c r="AJ140" i="2" s="1"/>
  <c r="Z140" i="2"/>
  <c r="Y140" i="2"/>
  <c r="V140" i="2"/>
  <c r="U140" i="2"/>
  <c r="N140" i="2"/>
  <c r="P140" i="2" s="1"/>
  <c r="R140" i="2" s="1"/>
  <c r="M140" i="2"/>
  <c r="AS139" i="2"/>
  <c r="AT139" i="2" s="1"/>
  <c r="AO139" i="2"/>
  <c r="AP139" i="2" s="1"/>
  <c r="AG139" i="2"/>
  <c r="AH139" i="2" s="1"/>
  <c r="AC139" i="2"/>
  <c r="Y139" i="2"/>
  <c r="Z139" i="2" s="1"/>
  <c r="AB139" i="2" s="1"/>
  <c r="AD139" i="2" s="1"/>
  <c r="U139" i="2"/>
  <c r="P139" i="2"/>
  <c r="R139" i="2" s="1"/>
  <c r="V139" i="2" s="1"/>
  <c r="M139" i="2"/>
  <c r="N139" i="2" s="1"/>
  <c r="AT138" i="2"/>
  <c r="AS138" i="2"/>
  <c r="AO138" i="2"/>
  <c r="AP138" i="2" s="1"/>
  <c r="AH138" i="2"/>
  <c r="AK138" i="2" s="1"/>
  <c r="AG138" i="2"/>
  <c r="AC138" i="2"/>
  <c r="Y138" i="2"/>
  <c r="Z138" i="2" s="1"/>
  <c r="AB138" i="2" s="1"/>
  <c r="U138" i="2"/>
  <c r="M138" i="2"/>
  <c r="N138" i="2" s="1"/>
  <c r="P138" i="2" s="1"/>
  <c r="R138" i="2" s="1"/>
  <c r="V138" i="2" s="1"/>
  <c r="AS137" i="2"/>
  <c r="AT137" i="2" s="1"/>
  <c r="AO137" i="2"/>
  <c r="AP137" i="2" s="1"/>
  <c r="AG137" i="2"/>
  <c r="AH137" i="2" s="1"/>
  <c r="Y137" i="2"/>
  <c r="Z137" i="2" s="1"/>
  <c r="AB137" i="2" s="1"/>
  <c r="U137" i="2"/>
  <c r="M137" i="2"/>
  <c r="N137" i="2" s="1"/>
  <c r="P137" i="2" s="1"/>
  <c r="R137" i="2" s="1"/>
  <c r="V137" i="2" s="1"/>
  <c r="AS136" i="2"/>
  <c r="AT136" i="2" s="1"/>
  <c r="AO136" i="2"/>
  <c r="AP136" i="2" s="1"/>
  <c r="AH136" i="2"/>
  <c r="AG136" i="2"/>
  <c r="Z136" i="2"/>
  <c r="Y136" i="2"/>
  <c r="U136" i="2"/>
  <c r="M136" i="2"/>
  <c r="N136" i="2" s="1"/>
  <c r="P136" i="2" s="1"/>
  <c r="R136" i="2" s="1"/>
  <c r="V136" i="2" s="1"/>
  <c r="AS135" i="2"/>
  <c r="AT135" i="2" s="1"/>
  <c r="AO135" i="2"/>
  <c r="AP135" i="2" s="1"/>
  <c r="AJ135" i="2"/>
  <c r="AL135" i="2" s="1"/>
  <c r="AG135" i="2"/>
  <c r="AH135" i="2" s="1"/>
  <c r="AK135" i="2" s="1"/>
  <c r="Z135" i="2"/>
  <c r="AC135" i="2" s="1"/>
  <c r="Y135" i="2"/>
  <c r="U135" i="2"/>
  <c r="P135" i="2"/>
  <c r="R135" i="2" s="1"/>
  <c r="V135" i="2" s="1"/>
  <c r="M135" i="2"/>
  <c r="N135" i="2" s="1"/>
  <c r="AS134" i="2"/>
  <c r="AT134" i="2" s="1"/>
  <c r="AO134" i="2"/>
  <c r="AP134" i="2" s="1"/>
  <c r="AJ134" i="2"/>
  <c r="AL134" i="2" s="1"/>
  <c r="AG134" i="2"/>
  <c r="AH134" i="2" s="1"/>
  <c r="AK134" i="2" s="1"/>
  <c r="Y134" i="2"/>
  <c r="Z134" i="2" s="1"/>
  <c r="AC134" i="2" s="1"/>
  <c r="U134" i="2"/>
  <c r="P134" i="2"/>
  <c r="R134" i="2" s="1"/>
  <c r="V134" i="2" s="1"/>
  <c r="M134" i="2"/>
  <c r="N134" i="2" s="1"/>
  <c r="AT133" i="2"/>
  <c r="AS133" i="2"/>
  <c r="AO133" i="2"/>
  <c r="AP133" i="2" s="1"/>
  <c r="AK133" i="2"/>
  <c r="AG133" i="2"/>
  <c r="AH133" i="2" s="1"/>
  <c r="AJ133" i="2" s="1"/>
  <c r="Y133" i="2"/>
  <c r="Z133" i="2" s="1"/>
  <c r="AC133" i="2" s="1"/>
  <c r="U133" i="2"/>
  <c r="M133" i="2"/>
  <c r="N133" i="2" s="1"/>
  <c r="P133" i="2" s="1"/>
  <c r="R133" i="2" s="1"/>
  <c r="V133" i="2" s="1"/>
  <c r="AT132" i="2"/>
  <c r="AS132" i="2"/>
  <c r="AP132" i="2"/>
  <c r="AO132" i="2"/>
  <c r="AG132" i="2"/>
  <c r="AH132" i="2" s="1"/>
  <c r="AJ132" i="2" s="1"/>
  <c r="AB132" i="2"/>
  <c r="Y132" i="2"/>
  <c r="Z132" i="2" s="1"/>
  <c r="AC132" i="2" s="1"/>
  <c r="U132" i="2"/>
  <c r="N132" i="2"/>
  <c r="P132" i="2" s="1"/>
  <c r="R132" i="2" s="1"/>
  <c r="V132" i="2" s="1"/>
  <c r="M132" i="2"/>
  <c r="AT131" i="2"/>
  <c r="AS131" i="2"/>
  <c r="AP131" i="2"/>
  <c r="AO131" i="2"/>
  <c r="AH131" i="2"/>
  <c r="AJ131" i="2" s="1"/>
  <c r="AG131" i="2"/>
  <c r="Y131" i="2"/>
  <c r="Z131" i="2" s="1"/>
  <c r="U131" i="2"/>
  <c r="R131" i="2"/>
  <c r="V131" i="2" s="1"/>
  <c r="N131" i="2"/>
  <c r="P131" i="2" s="1"/>
  <c r="M131" i="2"/>
  <c r="AS130" i="2"/>
  <c r="AT130" i="2" s="1"/>
  <c r="AP130" i="2"/>
  <c r="AO130" i="2"/>
  <c r="AK130" i="2"/>
  <c r="AH130" i="2"/>
  <c r="AJ130" i="2" s="1"/>
  <c r="AL130" i="2" s="1"/>
  <c r="AG130" i="2"/>
  <c r="Y130" i="2"/>
  <c r="Z130" i="2" s="1"/>
  <c r="U130" i="2"/>
  <c r="P130" i="2"/>
  <c r="R130" i="2" s="1"/>
  <c r="V130" i="2" s="1"/>
  <c r="N130" i="2"/>
  <c r="M130" i="2"/>
  <c r="AS129" i="2"/>
  <c r="AT129" i="2" s="1"/>
  <c r="AP129" i="2"/>
  <c r="AO129" i="2"/>
  <c r="AJ129" i="2"/>
  <c r="AL129" i="2" s="1"/>
  <c r="AH129" i="2"/>
  <c r="AK129" i="2" s="1"/>
  <c r="AG129" i="2"/>
  <c r="AC129" i="2"/>
  <c r="Z129" i="2"/>
  <c r="AB129" i="2" s="1"/>
  <c r="AD129" i="2" s="1"/>
  <c r="Y129" i="2"/>
  <c r="U129" i="2"/>
  <c r="N129" i="2"/>
  <c r="P129" i="2" s="1"/>
  <c r="R129" i="2" s="1"/>
  <c r="V129" i="2" s="1"/>
  <c r="M129" i="2"/>
  <c r="AS128" i="2"/>
  <c r="AT128" i="2" s="1"/>
  <c r="AO128" i="2"/>
  <c r="AP128" i="2" s="1"/>
  <c r="AJ128" i="2"/>
  <c r="AL128" i="2" s="1"/>
  <c r="AH128" i="2"/>
  <c r="AK128" i="2" s="1"/>
  <c r="AG128" i="2"/>
  <c r="AB128" i="2"/>
  <c r="AD128" i="2" s="1"/>
  <c r="Z128" i="2"/>
  <c r="AC128" i="2" s="1"/>
  <c r="Y128" i="2"/>
  <c r="U128" i="2"/>
  <c r="M128" i="2"/>
  <c r="N128" i="2" s="1"/>
  <c r="P128" i="2" s="1"/>
  <c r="R128" i="2" s="1"/>
  <c r="V128" i="2" s="1"/>
  <c r="AS127" i="2"/>
  <c r="AT127" i="2" s="1"/>
  <c r="AO127" i="2"/>
  <c r="AP127" i="2" s="1"/>
  <c r="AG127" i="2"/>
  <c r="AH127" i="2" s="1"/>
  <c r="AK127" i="2" s="1"/>
  <c r="AB127" i="2"/>
  <c r="AD127" i="2" s="1"/>
  <c r="Z127" i="2"/>
  <c r="AC127" i="2" s="1"/>
  <c r="Y127" i="2"/>
  <c r="U127" i="2"/>
  <c r="P127" i="2"/>
  <c r="R127" i="2" s="1"/>
  <c r="V127" i="2" s="1"/>
  <c r="M127" i="2"/>
  <c r="N127" i="2" s="1"/>
  <c r="AT126" i="2"/>
  <c r="AS126" i="2"/>
  <c r="AO126" i="2"/>
  <c r="AP126" i="2" s="1"/>
  <c r="AJ126" i="2"/>
  <c r="AG126" i="2"/>
  <c r="AH126" i="2" s="1"/>
  <c r="AK126" i="2" s="1"/>
  <c r="Y126" i="2"/>
  <c r="Z126" i="2" s="1"/>
  <c r="U126" i="2"/>
  <c r="P126" i="2"/>
  <c r="R126" i="2" s="1"/>
  <c r="V126" i="2" s="1"/>
  <c r="M126" i="2"/>
  <c r="N126" i="2" s="1"/>
  <c r="AT125" i="2"/>
  <c r="AS125" i="2"/>
  <c r="AP125" i="2"/>
  <c r="AO125" i="2"/>
  <c r="AG125" i="2"/>
  <c r="AH125" i="2" s="1"/>
  <c r="AC125" i="2"/>
  <c r="AB125" i="2"/>
  <c r="AD125" i="2" s="1"/>
  <c r="Y125" i="2"/>
  <c r="Z125" i="2" s="1"/>
  <c r="V125" i="2"/>
  <c r="U125" i="2"/>
  <c r="M125" i="2"/>
  <c r="N125" i="2" s="1"/>
  <c r="P125" i="2" s="1"/>
  <c r="R125" i="2" s="1"/>
  <c r="AT124" i="2"/>
  <c r="AS124" i="2"/>
  <c r="AP124" i="2"/>
  <c r="AO124" i="2"/>
  <c r="AH124" i="2"/>
  <c r="AG124" i="2"/>
  <c r="Z124" i="2"/>
  <c r="Y124" i="2"/>
  <c r="U124" i="2"/>
  <c r="N124" i="2"/>
  <c r="P124" i="2" s="1"/>
  <c r="R124" i="2" s="1"/>
  <c r="V124" i="2" s="1"/>
  <c r="M124" i="2"/>
  <c r="AS123" i="2"/>
  <c r="AT123" i="2" s="1"/>
  <c r="AP123" i="2"/>
  <c r="AO123" i="2"/>
  <c r="AG123" i="2"/>
  <c r="AH123" i="2" s="1"/>
  <c r="Y123" i="2"/>
  <c r="Z123" i="2" s="1"/>
  <c r="U123" i="2"/>
  <c r="R123" i="2"/>
  <c r="V123" i="2" s="1"/>
  <c r="N123" i="2"/>
  <c r="P123" i="2" s="1"/>
  <c r="M123" i="2"/>
  <c r="AS122" i="2"/>
  <c r="AT122" i="2" s="1"/>
  <c r="AP122" i="2"/>
  <c r="AO122" i="2"/>
  <c r="AH122" i="2"/>
  <c r="AG122" i="2"/>
  <c r="Z122" i="2"/>
  <c r="Y122" i="2"/>
  <c r="U122" i="2"/>
  <c r="P122" i="2"/>
  <c r="R122" i="2" s="1"/>
  <c r="V122" i="2" s="1"/>
  <c r="N122" i="2"/>
  <c r="M122" i="2"/>
  <c r="AS121" i="2"/>
  <c r="AT121" i="2" s="1"/>
  <c r="AP121" i="2"/>
  <c r="AO121" i="2"/>
  <c r="AH121" i="2"/>
  <c r="AG121" i="2"/>
  <c r="AD121" i="2"/>
  <c r="AC121" i="2"/>
  <c r="AB121" i="2"/>
  <c r="Z121" i="2"/>
  <c r="Y121" i="2"/>
  <c r="U121" i="2"/>
  <c r="M121" i="2"/>
  <c r="N121" i="2" s="1"/>
  <c r="P121" i="2" s="1"/>
  <c r="R121" i="2" s="1"/>
  <c r="V121" i="2" s="1"/>
  <c r="AS120" i="2"/>
  <c r="AT120" i="2" s="1"/>
  <c r="AO120" i="2"/>
  <c r="AP120" i="2" s="1"/>
  <c r="AH120" i="2"/>
  <c r="AG120" i="2"/>
  <c r="AB120" i="2"/>
  <c r="Y120" i="2"/>
  <c r="Z120" i="2" s="1"/>
  <c r="AC120" i="2" s="1"/>
  <c r="AD120" i="2" s="1"/>
  <c r="U120" i="2"/>
  <c r="N120" i="2"/>
  <c r="P120" i="2" s="1"/>
  <c r="R120" i="2" s="1"/>
  <c r="M120" i="2"/>
  <c r="AT119" i="2"/>
  <c r="AS119" i="2"/>
  <c r="AP119" i="2"/>
  <c r="AO119" i="2"/>
  <c r="AH119" i="2"/>
  <c r="AK119" i="2" s="1"/>
  <c r="AG119" i="2"/>
  <c r="AC119" i="2"/>
  <c r="Z119" i="2"/>
  <c r="AB119" i="2" s="1"/>
  <c r="Y119" i="2"/>
  <c r="U119" i="2"/>
  <c r="N119" i="2"/>
  <c r="P119" i="2" s="1"/>
  <c r="R119" i="2" s="1"/>
  <c r="V119" i="2" s="1"/>
  <c r="M119" i="2"/>
  <c r="AS118" i="2"/>
  <c r="AT118" i="2" s="1"/>
  <c r="AO118" i="2"/>
  <c r="AP118" i="2" s="1"/>
  <c r="AK118" i="2"/>
  <c r="AH118" i="2"/>
  <c r="AJ118" i="2" s="1"/>
  <c r="AL118" i="2" s="1"/>
  <c r="AG118" i="2"/>
  <c r="Y118" i="2"/>
  <c r="Z118" i="2" s="1"/>
  <c r="U118" i="2"/>
  <c r="P118" i="2"/>
  <c r="R118" i="2" s="1"/>
  <c r="V118" i="2" s="1"/>
  <c r="M118" i="2"/>
  <c r="N118" i="2" s="1"/>
  <c r="AT117" i="2"/>
  <c r="AS117" i="2"/>
  <c r="AP117" i="2"/>
  <c r="AO117" i="2"/>
  <c r="AG117" i="2"/>
  <c r="AH117" i="2" s="1"/>
  <c r="AC117" i="2"/>
  <c r="Z117" i="2"/>
  <c r="AB117" i="2" s="1"/>
  <c r="AD117" i="2" s="1"/>
  <c r="Y117" i="2"/>
  <c r="U117" i="2"/>
  <c r="P117" i="2"/>
  <c r="R117" i="2" s="1"/>
  <c r="V117" i="2" s="1"/>
  <c r="N117" i="2"/>
  <c r="M117" i="2"/>
  <c r="AS116" i="2"/>
  <c r="AT116" i="2" s="1"/>
  <c r="AO116" i="2"/>
  <c r="AP116" i="2" s="1"/>
  <c r="AH116" i="2"/>
  <c r="AG116" i="2"/>
  <c r="Y116" i="2"/>
  <c r="Z116" i="2" s="1"/>
  <c r="U116" i="2"/>
  <c r="M116" i="2"/>
  <c r="N116" i="2" s="1"/>
  <c r="P116" i="2" s="1"/>
  <c r="R116" i="2" s="1"/>
  <c r="V116" i="2" s="1"/>
  <c r="AT115" i="2"/>
  <c r="AS115" i="2"/>
  <c r="AO115" i="2"/>
  <c r="AP115" i="2" s="1"/>
  <c r="AJ115" i="2"/>
  <c r="AL115" i="2" s="1"/>
  <c r="AG115" i="2"/>
  <c r="AH115" i="2" s="1"/>
  <c r="AK115" i="2" s="1"/>
  <c r="AC115" i="2"/>
  <c r="Z115" i="2"/>
  <c r="AB115" i="2" s="1"/>
  <c r="AD115" i="2" s="1"/>
  <c r="Y115" i="2"/>
  <c r="U115" i="2"/>
  <c r="M115" i="2"/>
  <c r="N115" i="2" s="1"/>
  <c r="P115" i="2" s="1"/>
  <c r="R115" i="2" s="1"/>
  <c r="V115" i="2" s="1"/>
  <c r="BC115" i="2" s="1"/>
  <c r="AS114" i="2"/>
  <c r="AT114" i="2" s="1"/>
  <c r="AO114" i="2"/>
  <c r="AP114" i="2" s="1"/>
  <c r="AK114" i="2"/>
  <c r="AG114" i="2"/>
  <c r="AH114" i="2" s="1"/>
  <c r="AJ114" i="2" s="1"/>
  <c r="AB114" i="2"/>
  <c r="AD114" i="2" s="1"/>
  <c r="Y114" i="2"/>
  <c r="Z114" i="2" s="1"/>
  <c r="AC114" i="2" s="1"/>
  <c r="U114" i="2"/>
  <c r="P114" i="2"/>
  <c r="R114" i="2" s="1"/>
  <c r="M114" i="2"/>
  <c r="N114" i="2" s="1"/>
  <c r="AT113" i="2"/>
  <c r="AS113" i="2"/>
  <c r="AP113" i="2"/>
  <c r="AO113" i="2"/>
  <c r="AJ113" i="2"/>
  <c r="AL113" i="2" s="1"/>
  <c r="AG113" i="2"/>
  <c r="AH113" i="2" s="1"/>
  <c r="AK113" i="2" s="1"/>
  <c r="Y113" i="2"/>
  <c r="Z113" i="2" s="1"/>
  <c r="AB113" i="2" s="1"/>
  <c r="U113" i="2"/>
  <c r="N113" i="2"/>
  <c r="P113" i="2" s="1"/>
  <c r="R113" i="2" s="1"/>
  <c r="V113" i="2" s="1"/>
  <c r="M113" i="2"/>
  <c r="AS112" i="2"/>
  <c r="AT112" i="2" s="1"/>
  <c r="AP112" i="2"/>
  <c r="AO112" i="2"/>
  <c r="AK112" i="2"/>
  <c r="AH112" i="2"/>
  <c r="AJ112" i="2" s="1"/>
  <c r="AG112" i="2"/>
  <c r="Y112" i="2"/>
  <c r="Z112" i="2" s="1"/>
  <c r="U112" i="2"/>
  <c r="P112" i="2"/>
  <c r="R112" i="2" s="1"/>
  <c r="V112" i="2" s="1"/>
  <c r="M112" i="2"/>
  <c r="N112" i="2" s="1"/>
  <c r="AT111" i="2"/>
  <c r="AS111" i="2"/>
  <c r="AP111" i="2"/>
  <c r="AO111" i="2"/>
  <c r="AG111" i="2"/>
  <c r="AH111" i="2" s="1"/>
  <c r="Z111" i="2"/>
  <c r="Y111" i="2"/>
  <c r="V111" i="2"/>
  <c r="U111" i="2"/>
  <c r="R111" i="2"/>
  <c r="N111" i="2"/>
  <c r="P111" i="2" s="1"/>
  <c r="M111" i="2"/>
  <c r="AS110" i="2"/>
  <c r="AT110" i="2" s="1"/>
  <c r="AO110" i="2"/>
  <c r="AP110" i="2" s="1"/>
  <c r="AH110" i="2"/>
  <c r="AG110" i="2"/>
  <c r="Z110" i="2"/>
  <c r="AC110" i="2" s="1"/>
  <c r="Y110" i="2"/>
  <c r="U110" i="2"/>
  <c r="M110" i="2"/>
  <c r="N110" i="2" s="1"/>
  <c r="P110" i="2" s="1"/>
  <c r="R110" i="2" s="1"/>
  <c r="V110" i="2" s="1"/>
  <c r="AS109" i="2"/>
  <c r="AT109" i="2" s="1"/>
  <c r="AP109" i="2"/>
  <c r="AO109" i="2"/>
  <c r="AJ109" i="2"/>
  <c r="AL109" i="2" s="1"/>
  <c r="AG109" i="2"/>
  <c r="AH109" i="2" s="1"/>
  <c r="AK109" i="2" s="1"/>
  <c r="Z109" i="2"/>
  <c r="Y109" i="2"/>
  <c r="U109" i="2"/>
  <c r="R109" i="2"/>
  <c r="V109" i="2" s="1"/>
  <c r="N109" i="2"/>
  <c r="P109" i="2" s="1"/>
  <c r="M109" i="2"/>
  <c r="AS108" i="2"/>
  <c r="AT108" i="2" s="1"/>
  <c r="AO108" i="2"/>
  <c r="AP108" i="2" s="1"/>
  <c r="AJ108" i="2"/>
  <c r="AL108" i="2" s="1"/>
  <c r="BC108" i="2" s="1"/>
  <c r="AH108" i="2"/>
  <c r="AK108" i="2" s="1"/>
  <c r="AG108" i="2"/>
  <c r="AB108" i="2"/>
  <c r="AD108" i="2" s="1"/>
  <c r="Y108" i="2"/>
  <c r="Z108" i="2" s="1"/>
  <c r="AC108" i="2" s="1"/>
  <c r="U108" i="2"/>
  <c r="P108" i="2"/>
  <c r="R108" i="2" s="1"/>
  <c r="V108" i="2" s="1"/>
  <c r="M108" i="2"/>
  <c r="N108" i="2" s="1"/>
  <c r="AT107" i="2"/>
  <c r="AS107" i="2"/>
  <c r="AP107" i="2"/>
  <c r="AO107" i="2"/>
  <c r="AG107" i="2"/>
  <c r="AH107" i="2" s="1"/>
  <c r="AC107" i="2"/>
  <c r="AB107" i="2"/>
  <c r="AD107" i="2" s="1"/>
  <c r="Z107" i="2"/>
  <c r="Y107" i="2"/>
  <c r="U107" i="2"/>
  <c r="N107" i="2"/>
  <c r="P107" i="2" s="1"/>
  <c r="R107" i="2" s="1"/>
  <c r="V107" i="2" s="1"/>
  <c r="M107" i="2"/>
  <c r="AT106" i="2"/>
  <c r="AS106" i="2"/>
  <c r="AO106" i="2"/>
  <c r="AP106" i="2" s="1"/>
  <c r="AH106" i="2"/>
  <c r="AJ106" i="2" s="1"/>
  <c r="AG106" i="2"/>
  <c r="Y106" i="2"/>
  <c r="Z106" i="2" s="1"/>
  <c r="U106" i="2"/>
  <c r="R106" i="2"/>
  <c r="V106" i="2" s="1"/>
  <c r="M106" i="2"/>
  <c r="N106" i="2" s="1"/>
  <c r="P106" i="2" s="1"/>
  <c r="AT105" i="2"/>
  <c r="AS105" i="2"/>
  <c r="AP105" i="2"/>
  <c r="AO105" i="2"/>
  <c r="AK105" i="2"/>
  <c r="AG105" i="2"/>
  <c r="AH105" i="2" s="1"/>
  <c r="AJ105" i="2" s="1"/>
  <c r="Z105" i="2"/>
  <c r="Y105" i="2"/>
  <c r="U105" i="2"/>
  <c r="R105" i="2"/>
  <c r="V105" i="2" s="1"/>
  <c r="M105" i="2"/>
  <c r="N105" i="2" s="1"/>
  <c r="P105" i="2" s="1"/>
  <c r="AT104" i="2"/>
  <c r="AS104" i="2"/>
  <c r="AP104" i="2"/>
  <c r="AO104" i="2"/>
  <c r="AG104" i="2"/>
  <c r="AH104" i="2" s="1"/>
  <c r="AJ104" i="2" s="1"/>
  <c r="AC104" i="2"/>
  <c r="Y104" i="2"/>
  <c r="Z104" i="2" s="1"/>
  <c r="AB104" i="2" s="1"/>
  <c r="U104" i="2"/>
  <c r="N104" i="2"/>
  <c r="P104" i="2" s="1"/>
  <c r="R104" i="2" s="1"/>
  <c r="V104" i="2" s="1"/>
  <c r="M104" i="2"/>
  <c r="AT103" i="2"/>
  <c r="AS103" i="2"/>
  <c r="AP103" i="2"/>
  <c r="AO103" i="2"/>
  <c r="AK103" i="2"/>
  <c r="AH103" i="2"/>
  <c r="AJ103" i="2" s="1"/>
  <c r="AG103" i="2"/>
  <c r="Y103" i="2"/>
  <c r="Z103" i="2" s="1"/>
  <c r="U103" i="2"/>
  <c r="N103" i="2"/>
  <c r="P103" i="2" s="1"/>
  <c r="R103" i="2" s="1"/>
  <c r="V103" i="2" s="1"/>
  <c r="M103" i="2"/>
  <c r="AS102" i="2"/>
  <c r="AT102" i="2" s="1"/>
  <c r="AO102" i="2"/>
  <c r="AP102" i="2" s="1"/>
  <c r="AK102" i="2"/>
  <c r="AH102" i="2"/>
  <c r="AJ102" i="2" s="1"/>
  <c r="AG102" i="2"/>
  <c r="AC102" i="2"/>
  <c r="Z102" i="2"/>
  <c r="AB102" i="2" s="1"/>
  <c r="Y102" i="2"/>
  <c r="U102" i="2"/>
  <c r="N102" i="2"/>
  <c r="P102" i="2" s="1"/>
  <c r="R102" i="2" s="1"/>
  <c r="V102" i="2" s="1"/>
  <c r="M102" i="2"/>
  <c r="AS101" i="2"/>
  <c r="AT101" i="2" s="1"/>
  <c r="AP101" i="2"/>
  <c r="AO101" i="2"/>
  <c r="AG101" i="2"/>
  <c r="AH101" i="2" s="1"/>
  <c r="AC101" i="2"/>
  <c r="Z101" i="2"/>
  <c r="AB101" i="2" s="1"/>
  <c r="Y101" i="2"/>
  <c r="U101" i="2"/>
  <c r="P101" i="2"/>
  <c r="R101" i="2" s="1"/>
  <c r="V101" i="2" s="1"/>
  <c r="N101" i="2"/>
  <c r="M101" i="2"/>
  <c r="AS100" i="2"/>
  <c r="AT100" i="2" s="1"/>
  <c r="AO100" i="2"/>
  <c r="AP100" i="2" s="1"/>
  <c r="AH100" i="2"/>
  <c r="AG100" i="2"/>
  <c r="AD100" i="2"/>
  <c r="AB100" i="2"/>
  <c r="Y100" i="2"/>
  <c r="Z100" i="2" s="1"/>
  <c r="AC100" i="2" s="1"/>
  <c r="U100" i="2"/>
  <c r="N100" i="2"/>
  <c r="P100" i="2" s="1"/>
  <c r="R100" i="2" s="1"/>
  <c r="M100" i="2"/>
  <c r="AT99" i="2"/>
  <c r="AS99" i="2"/>
  <c r="AP99" i="2"/>
  <c r="AO99" i="2"/>
  <c r="AH99" i="2"/>
  <c r="AG99" i="2"/>
  <c r="AD99" i="2"/>
  <c r="AC99" i="2"/>
  <c r="AB99" i="2"/>
  <c r="Z99" i="2"/>
  <c r="Y99" i="2"/>
  <c r="U99" i="2"/>
  <c r="P99" i="2"/>
  <c r="R99" i="2" s="1"/>
  <c r="M99" i="2"/>
  <c r="N99" i="2" s="1"/>
  <c r="AS98" i="2"/>
  <c r="AT98" i="2" s="1"/>
  <c r="AO98" i="2"/>
  <c r="AP98" i="2" s="1"/>
  <c r="AG98" i="2"/>
  <c r="AH98" i="2" s="1"/>
  <c r="AK98" i="2" s="1"/>
  <c r="AB98" i="2"/>
  <c r="AD98" i="2" s="1"/>
  <c r="Y98" i="2"/>
  <c r="Z98" i="2" s="1"/>
  <c r="AC98" i="2" s="1"/>
  <c r="U98" i="2"/>
  <c r="P98" i="2"/>
  <c r="R98" i="2" s="1"/>
  <c r="M98" i="2"/>
  <c r="N98" i="2" s="1"/>
  <c r="AT97" i="2"/>
  <c r="AS97" i="2"/>
  <c r="AP97" i="2"/>
  <c r="AO97" i="2"/>
  <c r="AJ97" i="2"/>
  <c r="AL97" i="2" s="1"/>
  <c r="AG97" i="2"/>
  <c r="AH97" i="2" s="1"/>
  <c r="AK97" i="2" s="1"/>
  <c r="Y97" i="2"/>
  <c r="Z97" i="2" s="1"/>
  <c r="AC97" i="2" s="1"/>
  <c r="U97" i="2"/>
  <c r="M97" i="2"/>
  <c r="N97" i="2" s="1"/>
  <c r="P97" i="2" s="1"/>
  <c r="R97" i="2" s="1"/>
  <c r="V97" i="2" s="1"/>
  <c r="AT96" i="2"/>
  <c r="AS96" i="2"/>
  <c r="AP96" i="2"/>
  <c r="AO96" i="2"/>
  <c r="AJ96" i="2"/>
  <c r="AL96" i="2" s="1"/>
  <c r="AG96" i="2"/>
  <c r="AH96" i="2" s="1"/>
  <c r="AK96" i="2" s="1"/>
  <c r="Z96" i="2"/>
  <c r="Y96" i="2"/>
  <c r="V96" i="2"/>
  <c r="U96" i="2"/>
  <c r="R96" i="2"/>
  <c r="N96" i="2"/>
  <c r="P96" i="2" s="1"/>
  <c r="M96" i="2"/>
  <c r="AS95" i="2"/>
  <c r="AT95" i="2" s="1"/>
  <c r="AO95" i="2"/>
  <c r="AP95" i="2" s="1"/>
  <c r="AK95" i="2"/>
  <c r="AH95" i="2"/>
  <c r="AJ95" i="2" s="1"/>
  <c r="AG95" i="2"/>
  <c r="AD95" i="2"/>
  <c r="AB95" i="2"/>
  <c r="Y95" i="2"/>
  <c r="Z95" i="2" s="1"/>
  <c r="AC95" i="2" s="1"/>
  <c r="U95" i="2"/>
  <c r="P95" i="2"/>
  <c r="R95" i="2" s="1"/>
  <c r="V95" i="2" s="1"/>
  <c r="M95" i="2"/>
  <c r="N95" i="2" s="1"/>
  <c r="AT94" i="2"/>
  <c r="AS94" i="2"/>
  <c r="AP94" i="2"/>
  <c r="AO94" i="2"/>
  <c r="AJ94" i="2"/>
  <c r="AL94" i="2" s="1"/>
  <c r="AG94" i="2"/>
  <c r="AH94" i="2" s="1"/>
  <c r="AK94" i="2" s="1"/>
  <c r="AC94" i="2"/>
  <c r="Z94" i="2"/>
  <c r="AB94" i="2" s="1"/>
  <c r="AD94" i="2" s="1"/>
  <c r="Y94" i="2"/>
  <c r="U94" i="2"/>
  <c r="N94" i="2"/>
  <c r="P94" i="2" s="1"/>
  <c r="R94" i="2" s="1"/>
  <c r="V94" i="2" s="1"/>
  <c r="BC94" i="2" s="1"/>
  <c r="M94" i="2"/>
  <c r="AS93" i="2"/>
  <c r="AT93" i="2" s="1"/>
  <c r="AO93" i="2"/>
  <c r="AP93" i="2" s="1"/>
  <c r="AH93" i="2"/>
  <c r="AJ93" i="2" s="1"/>
  <c r="AG93" i="2"/>
  <c r="Y93" i="2"/>
  <c r="Z93" i="2" s="1"/>
  <c r="U93" i="2"/>
  <c r="M93" i="2"/>
  <c r="N93" i="2" s="1"/>
  <c r="P93" i="2" s="1"/>
  <c r="R93" i="2" s="1"/>
  <c r="AT92" i="2"/>
  <c r="AS92" i="2"/>
  <c r="AO92" i="2"/>
  <c r="AP92" i="2" s="1"/>
  <c r="AG92" i="2"/>
  <c r="AH92" i="2" s="1"/>
  <c r="Z92" i="2"/>
  <c r="AC92" i="2" s="1"/>
  <c r="Y92" i="2"/>
  <c r="U92" i="2"/>
  <c r="R92" i="2"/>
  <c r="V92" i="2" s="1"/>
  <c r="N92" i="2"/>
  <c r="P92" i="2" s="1"/>
  <c r="M92" i="2"/>
  <c r="AT91" i="2"/>
  <c r="AS91" i="2"/>
  <c r="AO91" i="2"/>
  <c r="AP91" i="2" s="1"/>
  <c r="AK91" i="2"/>
  <c r="AH91" i="2"/>
  <c r="AJ91" i="2" s="1"/>
  <c r="AG91" i="2"/>
  <c r="Y91" i="2"/>
  <c r="Z91" i="2" s="1"/>
  <c r="U91" i="2"/>
  <c r="R91" i="2"/>
  <c r="V91" i="2" s="1"/>
  <c r="P91" i="2"/>
  <c r="M91" i="2"/>
  <c r="N91" i="2" s="1"/>
  <c r="AT90" i="2"/>
  <c r="AS90" i="2"/>
  <c r="AP90" i="2"/>
  <c r="AO90" i="2"/>
  <c r="AK90" i="2"/>
  <c r="AL90" i="2" s="1"/>
  <c r="AJ90" i="2"/>
  <c r="AG90" i="2"/>
  <c r="AH90" i="2" s="1"/>
  <c r="AC90" i="2"/>
  <c r="AB90" i="2"/>
  <c r="Z90" i="2"/>
  <c r="Y90" i="2"/>
  <c r="U90" i="2"/>
  <c r="N90" i="2"/>
  <c r="P90" i="2" s="1"/>
  <c r="R90" i="2" s="1"/>
  <c r="V90" i="2" s="1"/>
  <c r="M90" i="2"/>
  <c r="AS89" i="2"/>
  <c r="AT89" i="2" s="1"/>
  <c r="AP89" i="2"/>
  <c r="AO89" i="2"/>
  <c r="AH89" i="2"/>
  <c r="AG89" i="2"/>
  <c r="Y89" i="2"/>
  <c r="Z89" i="2" s="1"/>
  <c r="AC89" i="2" s="1"/>
  <c r="U89" i="2"/>
  <c r="P89" i="2"/>
  <c r="R89" i="2" s="1"/>
  <c r="V89" i="2" s="1"/>
  <c r="N89" i="2"/>
  <c r="M89" i="2"/>
  <c r="AT88" i="2"/>
  <c r="AS88" i="2"/>
  <c r="AP88" i="2"/>
  <c r="AO88" i="2"/>
  <c r="AJ88" i="2"/>
  <c r="AL88" i="2" s="1"/>
  <c r="AH88" i="2"/>
  <c r="AK88" i="2" s="1"/>
  <c r="AG88" i="2"/>
  <c r="Z88" i="2"/>
  <c r="Y88" i="2"/>
  <c r="U88" i="2"/>
  <c r="N88" i="2"/>
  <c r="P88" i="2" s="1"/>
  <c r="R88" i="2" s="1"/>
  <c r="V88" i="2" s="1"/>
  <c r="M88" i="2"/>
  <c r="AS87" i="2"/>
  <c r="AT87" i="2" s="1"/>
  <c r="AP87" i="2"/>
  <c r="AO87" i="2"/>
  <c r="AK87" i="2"/>
  <c r="AH87" i="2"/>
  <c r="AJ87" i="2" s="1"/>
  <c r="AL87" i="2" s="1"/>
  <c r="AG87" i="2"/>
  <c r="AB87" i="2"/>
  <c r="Z87" i="2"/>
  <c r="AC87" i="2" s="1"/>
  <c r="Y87" i="2"/>
  <c r="U87" i="2"/>
  <c r="P87" i="2"/>
  <c r="R87" i="2" s="1"/>
  <c r="V87" i="2" s="1"/>
  <c r="N87" i="2"/>
  <c r="M87" i="2"/>
  <c r="AT86" i="2"/>
  <c r="AS86" i="2"/>
  <c r="AP86" i="2"/>
  <c r="AO86" i="2"/>
  <c r="AH86" i="2"/>
  <c r="AK86" i="2" s="1"/>
  <c r="AG86" i="2"/>
  <c r="AC86" i="2"/>
  <c r="Z86" i="2"/>
  <c r="AB86" i="2" s="1"/>
  <c r="AD86" i="2" s="1"/>
  <c r="Y86" i="2"/>
  <c r="U86" i="2"/>
  <c r="R86" i="2"/>
  <c r="V86" i="2" s="1"/>
  <c r="P86" i="2"/>
  <c r="N86" i="2"/>
  <c r="M86" i="2"/>
  <c r="AS85" i="2"/>
  <c r="AT85" i="2" s="1"/>
  <c r="AO85" i="2"/>
  <c r="AP85" i="2" s="1"/>
  <c r="AL85" i="2"/>
  <c r="AK85" i="2"/>
  <c r="AJ85" i="2"/>
  <c r="AH85" i="2"/>
  <c r="AG85" i="2"/>
  <c r="AB85" i="2"/>
  <c r="AD85" i="2" s="1"/>
  <c r="Z85" i="2"/>
  <c r="AC85" i="2" s="1"/>
  <c r="Y85" i="2"/>
  <c r="V85" i="2"/>
  <c r="BC85" i="2" s="1"/>
  <c r="U85" i="2"/>
  <c r="M85" i="2"/>
  <c r="N85" i="2" s="1"/>
  <c r="P85" i="2" s="1"/>
  <c r="R85" i="2" s="1"/>
  <c r="AS84" i="2"/>
  <c r="AT84" i="2" s="1"/>
  <c r="AP84" i="2"/>
  <c r="AO84" i="2"/>
  <c r="AG84" i="2"/>
  <c r="AH84" i="2" s="1"/>
  <c r="Z84" i="2"/>
  <c r="Y84" i="2"/>
  <c r="U84" i="2"/>
  <c r="N84" i="2"/>
  <c r="P84" i="2" s="1"/>
  <c r="R84" i="2" s="1"/>
  <c r="V84" i="2" s="1"/>
  <c r="M84" i="2"/>
  <c r="AT83" i="2"/>
  <c r="AS83" i="2"/>
  <c r="AO83" i="2"/>
  <c r="AP83" i="2" s="1"/>
  <c r="AH83" i="2"/>
  <c r="AG83" i="2"/>
  <c r="Y83" i="2"/>
  <c r="Z83" i="2" s="1"/>
  <c r="U83" i="2"/>
  <c r="M83" i="2"/>
  <c r="N83" i="2" s="1"/>
  <c r="P83" i="2" s="1"/>
  <c r="R83" i="2" s="1"/>
  <c r="V83" i="2" s="1"/>
  <c r="AT82" i="2"/>
  <c r="AS82" i="2"/>
  <c r="AP82" i="2"/>
  <c r="AO82" i="2"/>
  <c r="AG82" i="2"/>
  <c r="AH82" i="2" s="1"/>
  <c r="AK82" i="2" s="1"/>
  <c r="Z82" i="2"/>
  <c r="Y82" i="2"/>
  <c r="U82" i="2"/>
  <c r="M82" i="2"/>
  <c r="N82" i="2" s="1"/>
  <c r="P82" i="2" s="1"/>
  <c r="R82" i="2" s="1"/>
  <c r="V82" i="2" s="1"/>
  <c r="AT81" i="2"/>
  <c r="AS81" i="2"/>
  <c r="AO81" i="2"/>
  <c r="AP81" i="2" s="1"/>
  <c r="AH81" i="2"/>
  <c r="AG81" i="2"/>
  <c r="AD81" i="2"/>
  <c r="AC81" i="2"/>
  <c r="AB81" i="2"/>
  <c r="Y81" i="2"/>
  <c r="Z81" i="2" s="1"/>
  <c r="U81" i="2"/>
  <c r="M81" i="2"/>
  <c r="N81" i="2" s="1"/>
  <c r="P81" i="2" s="1"/>
  <c r="R81" i="2" s="1"/>
  <c r="V81" i="2" s="1"/>
  <c r="AT80" i="2"/>
  <c r="AS80" i="2"/>
  <c r="AP80" i="2"/>
  <c r="AO80" i="2"/>
  <c r="AG80" i="2"/>
  <c r="AH80" i="2" s="1"/>
  <c r="Z80" i="2"/>
  <c r="Y80" i="2"/>
  <c r="V80" i="2"/>
  <c r="U80" i="2"/>
  <c r="R80" i="2"/>
  <c r="N80" i="2"/>
  <c r="P80" i="2" s="1"/>
  <c r="M80" i="2"/>
  <c r="AS79" i="2"/>
  <c r="AT79" i="2" s="1"/>
  <c r="AP79" i="2"/>
  <c r="AO79" i="2"/>
  <c r="AL79" i="2"/>
  <c r="AK79" i="2"/>
  <c r="AH79" i="2"/>
  <c r="AJ79" i="2" s="1"/>
  <c r="AG79" i="2"/>
  <c r="Y79" i="2"/>
  <c r="Z79" i="2" s="1"/>
  <c r="U79" i="2"/>
  <c r="N79" i="2"/>
  <c r="P79" i="2" s="1"/>
  <c r="R79" i="2" s="1"/>
  <c r="V79" i="2" s="1"/>
  <c r="M79" i="2"/>
  <c r="AT78" i="2"/>
  <c r="AS78" i="2"/>
  <c r="AP78" i="2"/>
  <c r="AO78" i="2"/>
  <c r="AJ78" i="2"/>
  <c r="AL78" i="2" s="1"/>
  <c r="AH78" i="2"/>
  <c r="AK78" i="2" s="1"/>
  <c r="AG78" i="2"/>
  <c r="AD78" i="2"/>
  <c r="AC78" i="2"/>
  <c r="Z78" i="2"/>
  <c r="AB78" i="2" s="1"/>
  <c r="Y78" i="2"/>
  <c r="U78" i="2"/>
  <c r="N78" i="2"/>
  <c r="P78" i="2" s="1"/>
  <c r="R78" i="2" s="1"/>
  <c r="V78" i="2" s="1"/>
  <c r="BC78" i="2" s="1"/>
  <c r="M78" i="2"/>
  <c r="AS77" i="2"/>
  <c r="AT77" i="2" s="1"/>
  <c r="AO77" i="2"/>
  <c r="AP77" i="2" s="1"/>
  <c r="AJ77" i="2"/>
  <c r="AL77" i="2" s="1"/>
  <c r="AH77" i="2"/>
  <c r="AK77" i="2" s="1"/>
  <c r="AG77" i="2"/>
  <c r="Y77" i="2"/>
  <c r="Z77" i="2" s="1"/>
  <c r="U77" i="2"/>
  <c r="M77" i="2"/>
  <c r="N77" i="2" s="1"/>
  <c r="P77" i="2" s="1"/>
  <c r="R77" i="2" s="1"/>
  <c r="V77" i="2" s="1"/>
  <c r="AT76" i="2"/>
  <c r="AS76" i="2"/>
  <c r="AO76" i="2"/>
  <c r="AP76" i="2" s="1"/>
  <c r="AG76" i="2"/>
  <c r="AH76" i="2" s="1"/>
  <c r="AB76" i="2"/>
  <c r="Z76" i="2"/>
  <c r="AC76" i="2" s="1"/>
  <c r="Y76" i="2"/>
  <c r="U76" i="2"/>
  <c r="R76" i="2"/>
  <c r="V76" i="2" s="1"/>
  <c r="P76" i="2"/>
  <c r="N76" i="2"/>
  <c r="M76" i="2"/>
  <c r="AT75" i="2"/>
  <c r="AS75" i="2"/>
  <c r="AO75" i="2"/>
  <c r="AP75" i="2" s="1"/>
  <c r="AJ75" i="2"/>
  <c r="AH75" i="2"/>
  <c r="AK75" i="2" s="1"/>
  <c r="AG75" i="2"/>
  <c r="Y75" i="2"/>
  <c r="Z75" i="2" s="1"/>
  <c r="U75" i="2"/>
  <c r="P75" i="2"/>
  <c r="R75" i="2" s="1"/>
  <c r="V75" i="2" s="1"/>
  <c r="M75" i="2"/>
  <c r="N75" i="2" s="1"/>
  <c r="AT74" i="2"/>
  <c r="AS74" i="2"/>
  <c r="AP74" i="2"/>
  <c r="AO74" i="2"/>
  <c r="AL74" i="2"/>
  <c r="AK74" i="2"/>
  <c r="AJ74" i="2"/>
  <c r="AG74" i="2"/>
  <c r="AH74" i="2" s="1"/>
  <c r="AB74" i="2"/>
  <c r="Z74" i="2"/>
  <c r="AC74" i="2" s="1"/>
  <c r="Y74" i="2"/>
  <c r="V74" i="2"/>
  <c r="U74" i="2"/>
  <c r="N74" i="2"/>
  <c r="P74" i="2" s="1"/>
  <c r="R74" i="2" s="1"/>
  <c r="M74" i="2"/>
  <c r="AT73" i="2"/>
  <c r="AS73" i="2"/>
  <c r="AP73" i="2"/>
  <c r="AO73" i="2"/>
  <c r="AG73" i="2"/>
  <c r="AH73" i="2" s="1"/>
  <c r="AB73" i="2"/>
  <c r="Y73" i="2"/>
  <c r="Z73" i="2" s="1"/>
  <c r="AC73" i="2" s="1"/>
  <c r="U73" i="2"/>
  <c r="N73" i="2"/>
  <c r="P73" i="2" s="1"/>
  <c r="R73" i="2" s="1"/>
  <c r="V73" i="2" s="1"/>
  <c r="M73" i="2"/>
  <c r="AT72" i="2"/>
  <c r="AS72" i="2"/>
  <c r="AP72" i="2"/>
  <c r="AO72" i="2"/>
  <c r="AK72" i="2"/>
  <c r="AJ72" i="2"/>
  <c r="AH72" i="2"/>
  <c r="AG72" i="2"/>
  <c r="Y72" i="2"/>
  <c r="Z72" i="2" s="1"/>
  <c r="U72" i="2"/>
  <c r="R72" i="2"/>
  <c r="V72" i="2" s="1"/>
  <c r="N72" i="2"/>
  <c r="P72" i="2" s="1"/>
  <c r="M72" i="2"/>
  <c r="AS71" i="2"/>
  <c r="AT71" i="2" s="1"/>
  <c r="AP71" i="2"/>
  <c r="AO71" i="2"/>
  <c r="AK71" i="2"/>
  <c r="AH71" i="2"/>
  <c r="AJ71" i="2" s="1"/>
  <c r="AL71" i="2" s="1"/>
  <c r="AG71" i="2"/>
  <c r="AC71" i="2"/>
  <c r="AB71" i="2"/>
  <c r="AD71" i="2" s="1"/>
  <c r="Z71" i="2"/>
  <c r="Y71" i="2"/>
  <c r="U71" i="2"/>
  <c r="P71" i="2"/>
  <c r="R71" i="2" s="1"/>
  <c r="V71" i="2" s="1"/>
  <c r="N71" i="2"/>
  <c r="M71" i="2"/>
  <c r="AT70" i="2"/>
  <c r="AS70" i="2"/>
  <c r="AP70" i="2"/>
  <c r="AO70" i="2"/>
  <c r="AL70" i="2"/>
  <c r="AJ70" i="2"/>
  <c r="AH70" i="2"/>
  <c r="AK70" i="2" s="1"/>
  <c r="AG70" i="2"/>
  <c r="AD70" i="2"/>
  <c r="AC70" i="2"/>
  <c r="Z70" i="2"/>
  <c r="AB70" i="2" s="1"/>
  <c r="Y70" i="2"/>
  <c r="U70" i="2"/>
  <c r="N70" i="2"/>
  <c r="P70" i="2" s="1"/>
  <c r="R70" i="2" s="1"/>
  <c r="V70" i="2" s="1"/>
  <c r="BC70" i="2" s="1"/>
  <c r="M70" i="2"/>
  <c r="AS69" i="2"/>
  <c r="AT69" i="2" s="1"/>
  <c r="AO69" i="2"/>
  <c r="AP69" i="2" s="1"/>
  <c r="AK69" i="2"/>
  <c r="AJ69" i="2"/>
  <c r="AH69" i="2"/>
  <c r="AG69" i="2"/>
  <c r="AB69" i="2"/>
  <c r="AD69" i="2" s="1"/>
  <c r="Z69" i="2"/>
  <c r="AC69" i="2" s="1"/>
  <c r="Y69" i="2"/>
  <c r="V69" i="2"/>
  <c r="U69" i="2"/>
  <c r="P69" i="2"/>
  <c r="R69" i="2" s="1"/>
  <c r="M69" i="2"/>
  <c r="N69" i="2" s="1"/>
  <c r="AT68" i="2"/>
  <c r="AS68" i="2"/>
  <c r="AP68" i="2"/>
  <c r="AO68" i="2"/>
  <c r="AL68" i="2"/>
  <c r="AJ68" i="2"/>
  <c r="AG68" i="2"/>
  <c r="AH68" i="2" s="1"/>
  <c r="AK68" i="2" s="1"/>
  <c r="AD68" i="2"/>
  <c r="AC68" i="2"/>
  <c r="AB68" i="2"/>
  <c r="Z68" i="2"/>
  <c r="Y68" i="2"/>
  <c r="U68" i="2"/>
  <c r="P68" i="2"/>
  <c r="R68" i="2" s="1"/>
  <c r="V68" i="2" s="1"/>
  <c r="BC68" i="2" s="1"/>
  <c r="BF68" i="2" s="1"/>
  <c r="BG68" i="2" s="1"/>
  <c r="N68" i="2"/>
  <c r="M68" i="2"/>
  <c r="AT67" i="2"/>
  <c r="AS67" i="2"/>
  <c r="AO67" i="2"/>
  <c r="AP67" i="2" s="1"/>
  <c r="AH67" i="2"/>
  <c r="AK67" i="2" s="1"/>
  <c r="AG67" i="2"/>
  <c r="AB67" i="2"/>
  <c r="AD67" i="2" s="1"/>
  <c r="Y67" i="2"/>
  <c r="Z67" i="2" s="1"/>
  <c r="AC67" i="2" s="1"/>
  <c r="U67" i="2"/>
  <c r="P67" i="2"/>
  <c r="R67" i="2" s="1"/>
  <c r="V67" i="2" s="1"/>
  <c r="M67" i="2"/>
  <c r="N67" i="2" s="1"/>
  <c r="AT66" i="2"/>
  <c r="AS66" i="2"/>
  <c r="AP66" i="2"/>
  <c r="AO66" i="2"/>
  <c r="AL66" i="2"/>
  <c r="AK66" i="2"/>
  <c r="AJ66" i="2"/>
  <c r="AG66" i="2"/>
  <c r="AH66" i="2" s="1"/>
  <c r="AB66" i="2"/>
  <c r="Z66" i="2"/>
  <c r="AC66" i="2" s="1"/>
  <c r="Y66" i="2"/>
  <c r="V66" i="2"/>
  <c r="U66" i="2"/>
  <c r="R66" i="2"/>
  <c r="N66" i="2"/>
  <c r="P66" i="2" s="1"/>
  <c r="M66" i="2"/>
  <c r="AT65" i="2"/>
  <c r="AS65" i="2"/>
  <c r="AO65" i="2"/>
  <c r="AP65" i="2" s="1"/>
  <c r="AG65" i="2"/>
  <c r="AH65" i="2" s="1"/>
  <c r="AD65" i="2"/>
  <c r="AC65" i="2"/>
  <c r="AB65" i="2"/>
  <c r="Y65" i="2"/>
  <c r="Z65" i="2" s="1"/>
  <c r="U65" i="2"/>
  <c r="N65" i="2"/>
  <c r="P65" i="2" s="1"/>
  <c r="R65" i="2" s="1"/>
  <c r="M65" i="2"/>
  <c r="AT64" i="2"/>
  <c r="AS64" i="2"/>
  <c r="AP64" i="2"/>
  <c r="AO64" i="2"/>
  <c r="AJ64" i="2"/>
  <c r="AL64" i="2" s="1"/>
  <c r="AH64" i="2"/>
  <c r="AK64" i="2" s="1"/>
  <c r="AG64" i="2"/>
  <c r="AC64" i="2"/>
  <c r="Z64" i="2"/>
  <c r="AB64" i="2" s="1"/>
  <c r="Y64" i="2"/>
  <c r="U64" i="2"/>
  <c r="R64" i="2"/>
  <c r="V64" i="2" s="1"/>
  <c r="N64" i="2"/>
  <c r="P64" i="2" s="1"/>
  <c r="M64" i="2"/>
  <c r="AS63" i="2"/>
  <c r="AT63" i="2" s="1"/>
  <c r="AO63" i="2"/>
  <c r="AP63" i="2" s="1"/>
  <c r="AL63" i="2"/>
  <c r="AK63" i="2"/>
  <c r="AH63" i="2"/>
  <c r="AJ63" i="2" s="1"/>
  <c r="AG63" i="2"/>
  <c r="Z63" i="2"/>
  <c r="Y63" i="2"/>
  <c r="U63" i="2"/>
  <c r="M63" i="2"/>
  <c r="N63" i="2" s="1"/>
  <c r="P63" i="2" s="1"/>
  <c r="R63" i="2" s="1"/>
  <c r="V63" i="2" s="1"/>
  <c r="AT62" i="2"/>
  <c r="AS62" i="2"/>
  <c r="AP62" i="2"/>
  <c r="AO62" i="2"/>
  <c r="AJ62" i="2"/>
  <c r="AL62" i="2" s="1"/>
  <c r="AH62" i="2"/>
  <c r="AK62" i="2" s="1"/>
  <c r="AG62" i="2"/>
  <c r="Z62" i="2"/>
  <c r="Y62" i="2"/>
  <c r="U62" i="2"/>
  <c r="R62" i="2"/>
  <c r="P62" i="2"/>
  <c r="N62" i="2"/>
  <c r="M62" i="2"/>
  <c r="AS61" i="2"/>
  <c r="AT61" i="2" s="1"/>
  <c r="AO61" i="2"/>
  <c r="AP61" i="2" s="1"/>
  <c r="AH61" i="2"/>
  <c r="AG61" i="2"/>
  <c r="Y61" i="2"/>
  <c r="Z61" i="2" s="1"/>
  <c r="U61" i="2"/>
  <c r="P61" i="2"/>
  <c r="R61" i="2" s="1"/>
  <c r="V61" i="2" s="1"/>
  <c r="M61" i="2"/>
  <c r="N61" i="2" s="1"/>
  <c r="AS60" i="2"/>
  <c r="AT60" i="2" s="1"/>
  <c r="AP60" i="2"/>
  <c r="AO60" i="2"/>
  <c r="AG60" i="2"/>
  <c r="AH60" i="2" s="1"/>
  <c r="AB60" i="2"/>
  <c r="Z60" i="2"/>
  <c r="AC60" i="2" s="1"/>
  <c r="Y60" i="2"/>
  <c r="U60" i="2"/>
  <c r="M60" i="2"/>
  <c r="N60" i="2" s="1"/>
  <c r="P60" i="2" s="1"/>
  <c r="R60" i="2" s="1"/>
  <c r="V60" i="2" s="1"/>
  <c r="AT59" i="2"/>
  <c r="AS59" i="2"/>
  <c r="AO59" i="2"/>
  <c r="AP59" i="2" s="1"/>
  <c r="AK59" i="2"/>
  <c r="AJ59" i="2"/>
  <c r="AH59" i="2"/>
  <c r="AG59" i="2"/>
  <c r="AD59" i="2"/>
  <c r="AB59" i="2"/>
  <c r="Y59" i="2"/>
  <c r="Z59" i="2" s="1"/>
  <c r="AC59" i="2" s="1"/>
  <c r="V59" i="2"/>
  <c r="U59" i="2"/>
  <c r="R59" i="2"/>
  <c r="P59" i="2"/>
  <c r="M59" i="2"/>
  <c r="N59" i="2" s="1"/>
  <c r="AT58" i="2"/>
  <c r="AS58" i="2"/>
  <c r="AO58" i="2"/>
  <c r="AP58" i="2" s="1"/>
  <c r="AG58" i="2"/>
  <c r="AH58" i="2" s="1"/>
  <c r="Y58" i="2"/>
  <c r="Z58" i="2" s="1"/>
  <c r="AB58" i="2" s="1"/>
  <c r="U58" i="2"/>
  <c r="R58" i="2"/>
  <c r="V58" i="2" s="1"/>
  <c r="N58" i="2"/>
  <c r="P58" i="2" s="1"/>
  <c r="M58" i="2"/>
  <c r="AT57" i="2"/>
  <c r="AS57" i="2"/>
  <c r="AP57" i="2"/>
  <c r="AO57" i="2"/>
  <c r="AH57" i="2"/>
  <c r="AG57" i="2"/>
  <c r="Y57" i="2"/>
  <c r="Z57" i="2" s="1"/>
  <c r="U57" i="2"/>
  <c r="P57" i="2"/>
  <c r="R57" i="2" s="1"/>
  <c r="V57" i="2" s="1"/>
  <c r="N57" i="2"/>
  <c r="M57" i="2"/>
  <c r="AT56" i="2"/>
  <c r="AS56" i="2"/>
  <c r="AP56" i="2"/>
  <c r="AO56" i="2"/>
  <c r="AL56" i="2"/>
  <c r="AK56" i="2"/>
  <c r="AG56" i="2"/>
  <c r="AH56" i="2" s="1"/>
  <c r="AJ56" i="2" s="1"/>
  <c r="Y56" i="2"/>
  <c r="Z56" i="2" s="1"/>
  <c r="U56" i="2"/>
  <c r="V56" i="2" s="1"/>
  <c r="R56" i="2"/>
  <c r="N56" i="2"/>
  <c r="P56" i="2" s="1"/>
  <c r="M56" i="2"/>
  <c r="AS55" i="2"/>
  <c r="AT55" i="2" s="1"/>
  <c r="AP55" i="2"/>
  <c r="AO55" i="2"/>
  <c r="AH55" i="2"/>
  <c r="AG55" i="2"/>
  <c r="AB55" i="2"/>
  <c r="AD55" i="2" s="1"/>
  <c r="Z55" i="2"/>
  <c r="AC55" i="2" s="1"/>
  <c r="Y55" i="2"/>
  <c r="U55" i="2"/>
  <c r="P55" i="2"/>
  <c r="R55" i="2" s="1"/>
  <c r="N55" i="2"/>
  <c r="M55" i="2"/>
  <c r="AS54" i="2"/>
  <c r="AT54" i="2" s="1"/>
  <c r="AP54" i="2"/>
  <c r="AO54" i="2"/>
  <c r="AG54" i="2"/>
  <c r="AH54" i="2" s="1"/>
  <c r="AD54" i="2"/>
  <c r="AC54" i="2"/>
  <c r="Z54" i="2"/>
  <c r="AB54" i="2" s="1"/>
  <c r="Y54" i="2"/>
  <c r="U54" i="2"/>
  <c r="N54" i="2"/>
  <c r="P54" i="2" s="1"/>
  <c r="R54" i="2" s="1"/>
  <c r="V54" i="2" s="1"/>
  <c r="M54" i="2"/>
  <c r="AS53" i="2"/>
  <c r="AT53" i="2" s="1"/>
  <c r="AO53" i="2"/>
  <c r="AP53" i="2" s="1"/>
  <c r="AJ53" i="2"/>
  <c r="AL53" i="2" s="1"/>
  <c r="AH53" i="2"/>
  <c r="AK53" i="2" s="1"/>
  <c r="AG53" i="2"/>
  <c r="AD53" i="2"/>
  <c r="AB53" i="2"/>
  <c r="Z53" i="2"/>
  <c r="AC53" i="2" s="1"/>
  <c r="Y53" i="2"/>
  <c r="U53" i="2"/>
  <c r="P53" i="2"/>
  <c r="R53" i="2" s="1"/>
  <c r="M53" i="2"/>
  <c r="N53" i="2" s="1"/>
  <c r="AT52" i="2"/>
  <c r="AS52" i="2"/>
  <c r="AO52" i="2"/>
  <c r="AP52" i="2" s="1"/>
  <c r="AL52" i="2"/>
  <c r="AJ52" i="2"/>
  <c r="AG52" i="2"/>
  <c r="AH52" i="2" s="1"/>
  <c r="AK52" i="2" s="1"/>
  <c r="AC52" i="2"/>
  <c r="AB52" i="2"/>
  <c r="Z52" i="2"/>
  <c r="Y52" i="2"/>
  <c r="V52" i="2"/>
  <c r="U52" i="2"/>
  <c r="N52" i="2"/>
  <c r="P52" i="2" s="1"/>
  <c r="R52" i="2" s="1"/>
  <c r="M52" i="2"/>
  <c r="AS51" i="2"/>
  <c r="AT51" i="2" s="1"/>
  <c r="AO51" i="2"/>
  <c r="AP51" i="2" s="1"/>
  <c r="AG51" i="2"/>
  <c r="AH51" i="2" s="1"/>
  <c r="AK51" i="2" s="1"/>
  <c r="Y51" i="2"/>
  <c r="Z51" i="2" s="1"/>
  <c r="U51" i="2"/>
  <c r="P51" i="2"/>
  <c r="R51" i="2" s="1"/>
  <c r="V51" i="2" s="1"/>
  <c r="M51" i="2"/>
  <c r="N51" i="2" s="1"/>
  <c r="AT50" i="2"/>
  <c r="AS50" i="2"/>
  <c r="AP50" i="2"/>
  <c r="AO50" i="2"/>
  <c r="AH50" i="2"/>
  <c r="AG50" i="2"/>
  <c r="Z50" i="2"/>
  <c r="Y50" i="2"/>
  <c r="U50" i="2"/>
  <c r="P50" i="2"/>
  <c r="R50" i="2" s="1"/>
  <c r="V50" i="2" s="1"/>
  <c r="N50" i="2"/>
  <c r="M50" i="2"/>
  <c r="AS49" i="2"/>
  <c r="AT49" i="2" s="1"/>
  <c r="AP49" i="2"/>
  <c r="AO49" i="2"/>
  <c r="AK49" i="2"/>
  <c r="AJ49" i="2"/>
  <c r="AL49" i="2" s="1"/>
  <c r="AH49" i="2"/>
  <c r="AG49" i="2"/>
  <c r="Y49" i="2"/>
  <c r="Z49" i="2" s="1"/>
  <c r="U49" i="2"/>
  <c r="P49" i="2"/>
  <c r="R49" i="2" s="1"/>
  <c r="V49" i="2" s="1"/>
  <c r="N49" i="2"/>
  <c r="M49" i="2"/>
  <c r="AS48" i="2"/>
  <c r="AT48" i="2" s="1"/>
  <c r="AP48" i="2"/>
  <c r="AO48" i="2"/>
  <c r="AJ48" i="2"/>
  <c r="AL48" i="2" s="1"/>
  <c r="AH48" i="2"/>
  <c r="AK48" i="2" s="1"/>
  <c r="AG48" i="2"/>
  <c r="AC48" i="2"/>
  <c r="AD48" i="2" s="1"/>
  <c r="AB48" i="2"/>
  <c r="Z48" i="2"/>
  <c r="Y48" i="2"/>
  <c r="U48" i="2"/>
  <c r="N48" i="2"/>
  <c r="P48" i="2" s="1"/>
  <c r="R48" i="2" s="1"/>
  <c r="V48" i="2" s="1"/>
  <c r="M48" i="2"/>
  <c r="AT47" i="2"/>
  <c r="AS47" i="2"/>
  <c r="AO47" i="2"/>
  <c r="AP47" i="2" s="1"/>
  <c r="AH47" i="2"/>
  <c r="AK47" i="2" s="1"/>
  <c r="AG47" i="2"/>
  <c r="AB47" i="2"/>
  <c r="AD47" i="2" s="1"/>
  <c r="Z47" i="2"/>
  <c r="AC47" i="2" s="1"/>
  <c r="Y47" i="2"/>
  <c r="U47" i="2"/>
  <c r="R47" i="2"/>
  <c r="V47" i="2" s="1"/>
  <c r="M47" i="2"/>
  <c r="N47" i="2" s="1"/>
  <c r="P47" i="2" s="1"/>
  <c r="AT46" i="2"/>
  <c r="AS46" i="2"/>
  <c r="AO46" i="2"/>
  <c r="AP46" i="2" s="1"/>
  <c r="AL46" i="2"/>
  <c r="AK46" i="2"/>
  <c r="AG46" i="2"/>
  <c r="AH46" i="2" s="1"/>
  <c r="AJ46" i="2" s="1"/>
  <c r="AB46" i="2"/>
  <c r="AD46" i="2" s="1"/>
  <c r="Z46" i="2"/>
  <c r="AC46" i="2" s="1"/>
  <c r="Y46" i="2"/>
  <c r="U46" i="2"/>
  <c r="M46" i="2"/>
  <c r="N46" i="2" s="1"/>
  <c r="P46" i="2" s="1"/>
  <c r="R46" i="2" s="1"/>
  <c r="V46" i="2" s="1"/>
  <c r="BC46" i="2" s="1"/>
  <c r="AT45" i="2"/>
  <c r="AS45" i="2"/>
  <c r="AP45" i="2"/>
  <c r="AO45" i="2"/>
  <c r="AG45" i="2"/>
  <c r="AH45" i="2" s="1"/>
  <c r="AJ45" i="2" s="1"/>
  <c r="AC45" i="2"/>
  <c r="Y45" i="2"/>
  <c r="Z45" i="2" s="1"/>
  <c r="AB45" i="2" s="1"/>
  <c r="AD45" i="2" s="1"/>
  <c r="U45" i="2"/>
  <c r="P45" i="2"/>
  <c r="R45" i="2" s="1"/>
  <c r="V45" i="2" s="1"/>
  <c r="N45" i="2"/>
  <c r="M45" i="2"/>
  <c r="AT44" i="2"/>
  <c r="AS44" i="2"/>
  <c r="AP44" i="2"/>
  <c r="AO44" i="2"/>
  <c r="AJ44" i="2"/>
  <c r="AL44" i="2" s="1"/>
  <c r="AH44" i="2"/>
  <c r="AK44" i="2" s="1"/>
  <c r="AG44" i="2"/>
  <c r="Y44" i="2"/>
  <c r="Z44" i="2" s="1"/>
  <c r="U44" i="2"/>
  <c r="N44" i="2"/>
  <c r="P44" i="2" s="1"/>
  <c r="R44" i="2" s="1"/>
  <c r="V44" i="2" s="1"/>
  <c r="M44" i="2"/>
  <c r="AT43" i="2"/>
  <c r="AS43" i="2"/>
  <c r="AP43" i="2"/>
  <c r="AO43" i="2"/>
  <c r="AH43" i="2"/>
  <c r="AJ43" i="2" s="1"/>
  <c r="AG43" i="2"/>
  <c r="AB43" i="2"/>
  <c r="Z43" i="2"/>
  <c r="AC43" i="2" s="1"/>
  <c r="Y43" i="2"/>
  <c r="U43" i="2"/>
  <c r="N43" i="2"/>
  <c r="P43" i="2" s="1"/>
  <c r="R43" i="2" s="1"/>
  <c r="V43" i="2" s="1"/>
  <c r="M43" i="2"/>
  <c r="AT42" i="2"/>
  <c r="AS42" i="2"/>
  <c r="AP42" i="2"/>
  <c r="AO42" i="2"/>
  <c r="AG42" i="2"/>
  <c r="AH42" i="2" s="1"/>
  <c r="AD42" i="2"/>
  <c r="AC42" i="2"/>
  <c r="Z42" i="2"/>
  <c r="AB42" i="2" s="1"/>
  <c r="Y42" i="2"/>
  <c r="U42" i="2"/>
  <c r="N42" i="2"/>
  <c r="P42" i="2" s="1"/>
  <c r="R42" i="2" s="1"/>
  <c r="V42" i="2" s="1"/>
  <c r="M42" i="2"/>
  <c r="AS41" i="2"/>
  <c r="AT41" i="2" s="1"/>
  <c r="AP41" i="2"/>
  <c r="AO41" i="2"/>
  <c r="AJ41" i="2"/>
  <c r="AL41" i="2" s="1"/>
  <c r="AH41" i="2"/>
  <c r="AK41" i="2" s="1"/>
  <c r="AG41" i="2"/>
  <c r="Z41" i="2"/>
  <c r="Y41" i="2"/>
  <c r="U41" i="2"/>
  <c r="P41" i="2"/>
  <c r="R41" i="2" s="1"/>
  <c r="V41" i="2" s="1"/>
  <c r="N41" i="2"/>
  <c r="M41" i="2"/>
  <c r="AS40" i="2"/>
  <c r="AT40" i="2" s="1"/>
  <c r="AP40" i="2"/>
  <c r="AO40" i="2"/>
  <c r="AJ40" i="2"/>
  <c r="AL40" i="2" s="1"/>
  <c r="AH40" i="2"/>
  <c r="AK40" i="2" s="1"/>
  <c r="AG40" i="2"/>
  <c r="AC40" i="2"/>
  <c r="Z40" i="2"/>
  <c r="AB40" i="2" s="1"/>
  <c r="AD40" i="2" s="1"/>
  <c r="Y40" i="2"/>
  <c r="U40" i="2"/>
  <c r="M40" i="2"/>
  <c r="N40" i="2" s="1"/>
  <c r="P40" i="2" s="1"/>
  <c r="R40" i="2" s="1"/>
  <c r="V40" i="2" s="1"/>
  <c r="BC40" i="2" s="1"/>
  <c r="AT39" i="2"/>
  <c r="AS39" i="2"/>
  <c r="AO39" i="2"/>
  <c r="AP39" i="2" s="1"/>
  <c r="AH39" i="2"/>
  <c r="AK39" i="2" s="1"/>
  <c r="AG39" i="2"/>
  <c r="AB39" i="2"/>
  <c r="AD39" i="2" s="1"/>
  <c r="Z39" i="2"/>
  <c r="AC39" i="2" s="1"/>
  <c r="Y39" i="2"/>
  <c r="U39" i="2"/>
  <c r="P39" i="2"/>
  <c r="R39" i="2" s="1"/>
  <c r="V39" i="2" s="1"/>
  <c r="M39" i="2"/>
  <c r="N39" i="2" s="1"/>
  <c r="AT38" i="2"/>
  <c r="AS38" i="2"/>
  <c r="AO38" i="2"/>
  <c r="AP38" i="2" s="1"/>
  <c r="AK38" i="2"/>
  <c r="AJ38" i="2"/>
  <c r="AG38" i="2"/>
  <c r="AH38" i="2" s="1"/>
  <c r="Z38" i="2"/>
  <c r="Y38" i="2"/>
  <c r="V38" i="2"/>
  <c r="U38" i="2"/>
  <c r="R38" i="2"/>
  <c r="M38" i="2"/>
  <c r="N38" i="2" s="1"/>
  <c r="P38" i="2" s="1"/>
  <c r="AT37" i="2"/>
  <c r="AS37" i="2"/>
  <c r="AP37" i="2"/>
  <c r="AO37" i="2"/>
  <c r="AG37" i="2"/>
  <c r="AH37" i="2" s="1"/>
  <c r="Y37" i="2"/>
  <c r="Z37" i="2" s="1"/>
  <c r="AB37" i="2" s="1"/>
  <c r="U37" i="2"/>
  <c r="N37" i="2"/>
  <c r="P37" i="2" s="1"/>
  <c r="R37" i="2" s="1"/>
  <c r="V37" i="2" s="1"/>
  <c r="M37" i="2"/>
  <c r="AT36" i="2"/>
  <c r="AS36" i="2"/>
  <c r="AP36" i="2"/>
  <c r="AO36" i="2"/>
  <c r="AK36" i="2"/>
  <c r="AJ36" i="2"/>
  <c r="AH36" i="2"/>
  <c r="AG36" i="2"/>
  <c r="AC36" i="2"/>
  <c r="Y36" i="2"/>
  <c r="Z36" i="2" s="1"/>
  <c r="AB36" i="2" s="1"/>
  <c r="AD36" i="2" s="1"/>
  <c r="U36" i="2"/>
  <c r="R36" i="2"/>
  <c r="N36" i="2"/>
  <c r="P36" i="2" s="1"/>
  <c r="M36" i="2"/>
  <c r="AT35" i="2"/>
  <c r="AS35" i="2"/>
  <c r="AO35" i="2"/>
  <c r="AP35" i="2" s="1"/>
  <c r="AK35" i="2"/>
  <c r="AG35" i="2"/>
  <c r="AH35" i="2" s="1"/>
  <c r="AJ35" i="2" s="1"/>
  <c r="AL35" i="2" s="1"/>
  <c r="Y35" i="2"/>
  <c r="Z35" i="2" s="1"/>
  <c r="U35" i="2"/>
  <c r="R35" i="2"/>
  <c r="V35" i="2" s="1"/>
  <c r="M35" i="2"/>
  <c r="N35" i="2" s="1"/>
  <c r="P35" i="2" s="1"/>
  <c r="AT34" i="2"/>
  <c r="AS34" i="2"/>
  <c r="AP34" i="2"/>
  <c r="AO34" i="2"/>
  <c r="AH34" i="2"/>
  <c r="AG34" i="2"/>
  <c r="Z34" i="2"/>
  <c r="Y34" i="2"/>
  <c r="U34" i="2"/>
  <c r="N34" i="2"/>
  <c r="P34" i="2" s="1"/>
  <c r="R34" i="2" s="1"/>
  <c r="V34" i="2" s="1"/>
  <c r="M34" i="2"/>
  <c r="AS33" i="2"/>
  <c r="AT33" i="2" s="1"/>
  <c r="AP33" i="2"/>
  <c r="AO33" i="2"/>
  <c r="AL33" i="2"/>
  <c r="AK33" i="2"/>
  <c r="AJ33" i="2"/>
  <c r="AH33" i="2"/>
  <c r="AG33" i="2"/>
  <c r="AC33" i="2"/>
  <c r="Y33" i="2"/>
  <c r="Z33" i="2" s="1"/>
  <c r="AB33" i="2" s="1"/>
  <c r="AD33" i="2" s="1"/>
  <c r="BC33" i="2" s="1"/>
  <c r="U33" i="2"/>
  <c r="N33" i="2"/>
  <c r="P33" i="2" s="1"/>
  <c r="R33" i="2" s="1"/>
  <c r="V33" i="2" s="1"/>
  <c r="M33" i="2"/>
  <c r="AS32" i="2"/>
  <c r="AT32" i="2" s="1"/>
  <c r="AP32" i="2"/>
  <c r="AO32" i="2"/>
  <c r="AJ32" i="2"/>
  <c r="AL32" i="2" s="1"/>
  <c r="AH32" i="2"/>
  <c r="AK32" i="2" s="1"/>
  <c r="AG32" i="2"/>
  <c r="AB32" i="2"/>
  <c r="Z32" i="2"/>
  <c r="AC32" i="2" s="1"/>
  <c r="Y32" i="2"/>
  <c r="V32" i="2"/>
  <c r="U32" i="2"/>
  <c r="M32" i="2"/>
  <c r="N32" i="2" s="1"/>
  <c r="P32" i="2" s="1"/>
  <c r="R32" i="2" s="1"/>
  <c r="AT31" i="2"/>
  <c r="AS31" i="2"/>
  <c r="AO31" i="2"/>
  <c r="AP31" i="2" s="1"/>
  <c r="AJ31" i="2"/>
  <c r="AL31" i="2" s="1"/>
  <c r="AG31" i="2"/>
  <c r="AH31" i="2" s="1"/>
  <c r="AK31" i="2" s="1"/>
  <c r="AD31" i="2"/>
  <c r="AB31" i="2"/>
  <c r="Z31" i="2"/>
  <c r="AC31" i="2" s="1"/>
  <c r="Y31" i="2"/>
  <c r="U31" i="2"/>
  <c r="P31" i="2"/>
  <c r="R31" i="2" s="1"/>
  <c r="V31" i="2" s="1"/>
  <c r="M31" i="2"/>
  <c r="N31" i="2" s="1"/>
  <c r="AS30" i="2"/>
  <c r="AT30" i="2" s="1"/>
  <c r="AO30" i="2"/>
  <c r="AP30" i="2" s="1"/>
  <c r="AG30" i="2"/>
  <c r="AH30" i="2" s="1"/>
  <c r="AK30" i="2" s="1"/>
  <c r="Z30" i="2"/>
  <c r="Y30" i="2"/>
  <c r="U30" i="2"/>
  <c r="M30" i="2"/>
  <c r="N30" i="2" s="1"/>
  <c r="P30" i="2" s="1"/>
  <c r="R30" i="2" s="1"/>
  <c r="V30" i="2" s="1"/>
  <c r="AT29" i="2"/>
  <c r="AS29" i="2"/>
  <c r="AP29" i="2"/>
  <c r="AO29" i="2"/>
  <c r="AK29" i="2"/>
  <c r="AJ29" i="2"/>
  <c r="AL29" i="2" s="1"/>
  <c r="AG29" i="2"/>
  <c r="AH29" i="2" s="1"/>
  <c r="AB29" i="2"/>
  <c r="Y29" i="2"/>
  <c r="Z29" i="2" s="1"/>
  <c r="AC29" i="2" s="1"/>
  <c r="U29" i="2"/>
  <c r="R29" i="2"/>
  <c r="V29" i="2" s="1"/>
  <c r="M29" i="2"/>
  <c r="N29" i="2" s="1"/>
  <c r="P29" i="2" s="1"/>
  <c r="AT28" i="2"/>
  <c r="AS28" i="2"/>
  <c r="AP28" i="2"/>
  <c r="AO28" i="2"/>
  <c r="AH28" i="2"/>
  <c r="AJ28" i="2" s="1"/>
  <c r="AG28" i="2"/>
  <c r="Z28" i="2"/>
  <c r="Y28" i="2"/>
  <c r="U28" i="2"/>
  <c r="P28" i="2"/>
  <c r="R28" i="2" s="1"/>
  <c r="V28" i="2" s="1"/>
  <c r="N28" i="2"/>
  <c r="M28" i="2"/>
  <c r="AS27" i="2"/>
  <c r="AT27" i="2" s="1"/>
  <c r="AP27" i="2"/>
  <c r="AO27" i="2"/>
  <c r="AK27" i="2"/>
  <c r="AJ27" i="2"/>
  <c r="AH27" i="2"/>
  <c r="AG27" i="2"/>
  <c r="AC27" i="2"/>
  <c r="AB27" i="2"/>
  <c r="AD27" i="2" s="1"/>
  <c r="Y27" i="2"/>
  <c r="Z27" i="2" s="1"/>
  <c r="U27" i="2"/>
  <c r="N27" i="2"/>
  <c r="P27" i="2" s="1"/>
  <c r="R27" i="2" s="1"/>
  <c r="V27" i="2" s="1"/>
  <c r="M27" i="2"/>
  <c r="AT26" i="2"/>
  <c r="AS26" i="2"/>
  <c r="AP26" i="2"/>
  <c r="AO26" i="2"/>
  <c r="AH26" i="2"/>
  <c r="AK26" i="2" s="1"/>
  <c r="AG26" i="2"/>
  <c r="AC26" i="2"/>
  <c r="AB26" i="2"/>
  <c r="Z26" i="2"/>
  <c r="Y26" i="2"/>
  <c r="U26" i="2"/>
  <c r="M26" i="2"/>
  <c r="N26" i="2" s="1"/>
  <c r="P26" i="2" s="1"/>
  <c r="R26" i="2" s="1"/>
  <c r="V26" i="2" s="1"/>
  <c r="AT25" i="2"/>
  <c r="AS25" i="2"/>
  <c r="AO25" i="2"/>
  <c r="AP25" i="2" s="1"/>
  <c r="AG25" i="2"/>
  <c r="AH25" i="2" s="1"/>
  <c r="Y25" i="2"/>
  <c r="Z25" i="2" s="1"/>
  <c r="U25" i="2"/>
  <c r="R25" i="2"/>
  <c r="V25" i="2" s="1"/>
  <c r="M25" i="2"/>
  <c r="N25" i="2" s="1"/>
  <c r="P25" i="2" s="1"/>
  <c r="AT24" i="2"/>
  <c r="AS24" i="2"/>
  <c r="AP24" i="2"/>
  <c r="AO24" i="2"/>
  <c r="AK24" i="2"/>
  <c r="AG24" i="2"/>
  <c r="AH24" i="2" s="1"/>
  <c r="AJ24" i="2" s="1"/>
  <c r="AL24" i="2" s="1"/>
  <c r="Z24" i="2"/>
  <c r="AB24" i="2" s="1"/>
  <c r="Y24" i="2"/>
  <c r="U24" i="2"/>
  <c r="N24" i="2"/>
  <c r="P24" i="2" s="1"/>
  <c r="R24" i="2" s="1"/>
  <c r="V24" i="2" s="1"/>
  <c r="M24" i="2"/>
  <c r="AS23" i="2"/>
  <c r="AT23" i="2" s="1"/>
  <c r="AO23" i="2"/>
  <c r="AP23" i="2" s="1"/>
  <c r="AJ23" i="2"/>
  <c r="AH23" i="2"/>
  <c r="AK23" i="2" s="1"/>
  <c r="AG23" i="2"/>
  <c r="Y23" i="2"/>
  <c r="Z23" i="2" s="1"/>
  <c r="AC23" i="2" s="1"/>
  <c r="U23" i="2"/>
  <c r="M23" i="2"/>
  <c r="N23" i="2" s="1"/>
  <c r="P23" i="2" s="1"/>
  <c r="R23" i="2" s="1"/>
  <c r="V23" i="2" s="1"/>
  <c r="AT22" i="2"/>
  <c r="AS22" i="2"/>
  <c r="AO22" i="2"/>
  <c r="AP22" i="2" s="1"/>
  <c r="AG22" i="2"/>
  <c r="AH22" i="2" s="1"/>
  <c r="AC22" i="2"/>
  <c r="Z22" i="2"/>
  <c r="AB22" i="2" s="1"/>
  <c r="AD22" i="2" s="1"/>
  <c r="Y22" i="2"/>
  <c r="U22" i="2"/>
  <c r="M22" i="2"/>
  <c r="N22" i="2" s="1"/>
  <c r="P22" i="2" s="1"/>
  <c r="R22" i="2" s="1"/>
  <c r="V22" i="2" s="1"/>
  <c r="AS21" i="2"/>
  <c r="AT21" i="2" s="1"/>
  <c r="AO21" i="2"/>
  <c r="AP21" i="2" s="1"/>
  <c r="AH21" i="2"/>
  <c r="AJ21" i="2" s="1"/>
  <c r="AG21" i="2"/>
  <c r="Y21" i="2"/>
  <c r="Z21" i="2" s="1"/>
  <c r="U21" i="2"/>
  <c r="P21" i="2"/>
  <c r="R21" i="2" s="1"/>
  <c r="V21" i="2" s="1"/>
  <c r="M21" i="2"/>
  <c r="N21" i="2" s="1"/>
  <c r="AS20" i="2"/>
  <c r="AT20" i="2" s="1"/>
  <c r="AP20" i="2"/>
  <c r="AO20" i="2"/>
  <c r="AK20" i="2"/>
  <c r="AJ20" i="2"/>
  <c r="AL20" i="2" s="1"/>
  <c r="AG20" i="2"/>
  <c r="AH20" i="2" s="1"/>
  <c r="Y20" i="2"/>
  <c r="Z20" i="2" s="1"/>
  <c r="U20" i="2"/>
  <c r="N20" i="2"/>
  <c r="P20" i="2" s="1"/>
  <c r="R20" i="2" s="1"/>
  <c r="V20" i="2" s="1"/>
  <c r="M20" i="2"/>
  <c r="AS19" i="2"/>
  <c r="AT19" i="2" s="1"/>
  <c r="AP19" i="2"/>
  <c r="AO19" i="2"/>
  <c r="AK19" i="2"/>
  <c r="AH19" i="2"/>
  <c r="AJ19" i="2" s="1"/>
  <c r="AL19" i="2" s="1"/>
  <c r="AG19" i="2"/>
  <c r="AC19" i="2"/>
  <c r="AB19" i="2"/>
  <c r="AD19" i="2" s="1"/>
  <c r="Y19" i="2"/>
  <c r="Z19" i="2" s="1"/>
  <c r="U19" i="2"/>
  <c r="N19" i="2"/>
  <c r="P19" i="2" s="1"/>
  <c r="R19" i="2" s="1"/>
  <c r="V19" i="2" s="1"/>
  <c r="BC19" i="2" s="1"/>
  <c r="M19" i="2"/>
  <c r="AS18" i="2"/>
  <c r="AT18" i="2" s="1"/>
  <c r="AO18" i="2"/>
  <c r="AP18" i="2" s="1"/>
  <c r="AH18" i="2"/>
  <c r="AK18" i="2" s="1"/>
  <c r="AG18" i="2"/>
  <c r="AC18" i="2"/>
  <c r="Z18" i="2"/>
  <c r="AB18" i="2" s="1"/>
  <c r="AD18" i="2" s="1"/>
  <c r="Y18" i="2"/>
  <c r="U18" i="2"/>
  <c r="N18" i="2"/>
  <c r="P18" i="2" s="1"/>
  <c r="R18" i="2" s="1"/>
  <c r="V18" i="2" s="1"/>
  <c r="M18" i="2"/>
  <c r="AT17" i="2"/>
  <c r="AS17" i="2"/>
  <c r="AO17" i="2"/>
  <c r="AP17" i="2" s="1"/>
  <c r="AG17" i="2"/>
  <c r="AH17" i="2" s="1"/>
  <c r="Y17" i="2"/>
  <c r="Z17" i="2" s="1"/>
  <c r="U17" i="2"/>
  <c r="M17" i="2"/>
  <c r="N17" i="2" s="1"/>
  <c r="P17" i="2" s="1"/>
  <c r="R17" i="2" s="1"/>
  <c r="V17" i="2" s="1"/>
  <c r="AS16" i="2"/>
  <c r="AT16" i="2" s="1"/>
  <c r="AO16" i="2"/>
  <c r="AP16" i="2" s="1"/>
  <c r="AJ16" i="2"/>
  <c r="AG16" i="2"/>
  <c r="AH16" i="2" s="1"/>
  <c r="AK16" i="2" s="1"/>
  <c r="Y16" i="2"/>
  <c r="Z16" i="2" s="1"/>
  <c r="U16" i="2"/>
  <c r="N16" i="2"/>
  <c r="P16" i="2" s="1"/>
  <c r="R16" i="2" s="1"/>
  <c r="V16" i="2" s="1"/>
  <c r="M16" i="2"/>
  <c r="AT15" i="2"/>
  <c r="AS15" i="2"/>
  <c r="AO15" i="2"/>
  <c r="AP15" i="2" s="1"/>
  <c r="AG15" i="2"/>
  <c r="AH15" i="2" s="1"/>
  <c r="Y15" i="2"/>
  <c r="Z15" i="2" s="1"/>
  <c r="AC15" i="2" s="1"/>
  <c r="U15" i="2"/>
  <c r="N15" i="2"/>
  <c r="P15" i="2" s="1"/>
  <c r="R15" i="2" s="1"/>
  <c r="V15" i="2" s="1"/>
  <c r="M15" i="2"/>
  <c r="AT14" i="2"/>
  <c r="AS14" i="2"/>
  <c r="AO14" i="2"/>
  <c r="AP14" i="2" s="1"/>
  <c r="AG14" i="2"/>
  <c r="AH14" i="2" s="1"/>
  <c r="Z14" i="2"/>
  <c r="AC14" i="2" s="1"/>
  <c r="Y14" i="2"/>
  <c r="U14" i="2"/>
  <c r="M14" i="2"/>
  <c r="N14" i="2" s="1"/>
  <c r="P14" i="2" s="1"/>
  <c r="R14" i="2" s="1"/>
  <c r="V14" i="2" s="1"/>
  <c r="AS13" i="2"/>
  <c r="AT13" i="2" s="1"/>
  <c r="AO13" i="2"/>
  <c r="AP13" i="2" s="1"/>
  <c r="AG13" i="2"/>
  <c r="AH13" i="2" s="1"/>
  <c r="Y13" i="2"/>
  <c r="Z13" i="2" s="1"/>
  <c r="U13" i="2"/>
  <c r="M13" i="2"/>
  <c r="N13" i="2" s="1"/>
  <c r="P13" i="2" s="1"/>
  <c r="R13" i="2" s="1"/>
  <c r="V13" i="2" s="1"/>
  <c r="AT12" i="2"/>
  <c r="AS12" i="2"/>
  <c r="AO12" i="2"/>
  <c r="AP12" i="2" s="1"/>
  <c r="AG12" i="2"/>
  <c r="AH12" i="2" s="1"/>
  <c r="Y12" i="2"/>
  <c r="Z12" i="2" s="1"/>
  <c r="U12" i="2"/>
  <c r="M12" i="2"/>
  <c r="N12" i="2" s="1"/>
  <c r="P12" i="2" s="1"/>
  <c r="R12" i="2" s="1"/>
  <c r="V12" i="2" s="1"/>
  <c r="AT11" i="2"/>
  <c r="AS11" i="2"/>
  <c r="AO11" i="2"/>
  <c r="AP11" i="2" s="1"/>
  <c r="AG11" i="2"/>
  <c r="AH11" i="2" s="1"/>
  <c r="Y11" i="2"/>
  <c r="Z11" i="2" s="1"/>
  <c r="U11" i="2"/>
  <c r="M11" i="2"/>
  <c r="N11" i="2" s="1"/>
  <c r="P11" i="2" s="1"/>
  <c r="R11" i="2" s="1"/>
  <c r="V11" i="2" s="1"/>
  <c r="AT10" i="2"/>
  <c r="AS10" i="2"/>
  <c r="AP10" i="2"/>
  <c r="AO10" i="2"/>
  <c r="AG10" i="2"/>
  <c r="AH10" i="2" s="1"/>
  <c r="Y10" i="2"/>
  <c r="Z10" i="2" s="1"/>
  <c r="U10" i="2"/>
  <c r="N10" i="2"/>
  <c r="P10" i="2" s="1"/>
  <c r="R10" i="2" s="1"/>
  <c r="V10" i="2" s="1"/>
  <c r="M10" i="2"/>
  <c r="AS9" i="2"/>
  <c r="AT9" i="2" s="1"/>
  <c r="AP9" i="2"/>
  <c r="AO9" i="2"/>
  <c r="AH9" i="2"/>
  <c r="AK9" i="2" s="1"/>
  <c r="AG9" i="2"/>
  <c r="Y9" i="2"/>
  <c r="Z9" i="2" s="1"/>
  <c r="U9" i="2"/>
  <c r="N9" i="2"/>
  <c r="P9" i="2" s="1"/>
  <c r="R9" i="2" s="1"/>
  <c r="V9" i="2" s="1"/>
  <c r="M9" i="2"/>
  <c r="AS8" i="2"/>
  <c r="AP8" i="2"/>
  <c r="AO8" i="2"/>
  <c r="AH8" i="2"/>
  <c r="AG8" i="2"/>
  <c r="Z8" i="2"/>
  <c r="AC8" i="2" s="1"/>
  <c r="Y8" i="2"/>
  <c r="U8" i="2"/>
  <c r="N8" i="2"/>
  <c r="M8" i="2"/>
  <c r="AJ17" i="2" l="1"/>
  <c r="AK17" i="2"/>
  <c r="AB13" i="2"/>
  <c r="AD13" i="2" s="1"/>
  <c r="AC13" i="2"/>
  <c r="AJ14" i="2"/>
  <c r="AK14" i="2"/>
  <c r="AJ15" i="2"/>
  <c r="AL15" i="2" s="1"/>
  <c r="AK15" i="2"/>
  <c r="AL21" i="2"/>
  <c r="AK22" i="2"/>
  <c r="AJ22" i="2"/>
  <c r="BC31" i="2"/>
  <c r="AC9" i="2"/>
  <c r="AB9" i="2"/>
  <c r="AC12" i="2"/>
  <c r="AB12" i="2"/>
  <c r="AK13" i="2"/>
  <c r="AJ13" i="2"/>
  <c r="AL16" i="2"/>
  <c r="AB10" i="2"/>
  <c r="AD10" i="2" s="1"/>
  <c r="BC10" i="2" s="1"/>
  <c r="AC10" i="2"/>
  <c r="AC11" i="2"/>
  <c r="AB11" i="2"/>
  <c r="AK12" i="2"/>
  <c r="AJ12" i="2"/>
  <c r="AC25" i="2"/>
  <c r="AB25" i="2"/>
  <c r="AD25" i="2" s="1"/>
  <c r="BH33" i="2"/>
  <c r="BF33" i="2"/>
  <c r="BG33" i="2" s="1"/>
  <c r="BC48" i="2"/>
  <c r="AC49" i="2"/>
  <c r="AB49" i="2"/>
  <c r="AD49" i="2" s="1"/>
  <c r="BC49" i="2" s="1"/>
  <c r="AK10" i="2"/>
  <c r="AJ10" i="2"/>
  <c r="AL10" i="2" s="1"/>
  <c r="AJ11" i="2"/>
  <c r="AK11" i="2"/>
  <c r="AJ25" i="2"/>
  <c r="AK25" i="2"/>
  <c r="BF46" i="2"/>
  <c r="BG46" i="2" s="1"/>
  <c r="BH46" i="2"/>
  <c r="AB20" i="2"/>
  <c r="AC20" i="2"/>
  <c r="BC39" i="2"/>
  <c r="AC16" i="2"/>
  <c r="AB16" i="2"/>
  <c r="AC17" i="2"/>
  <c r="AB17" i="2"/>
  <c r="AD17" i="2" s="1"/>
  <c r="BF19" i="2"/>
  <c r="BG19" i="2" s="1"/>
  <c r="BH19" i="2" s="1"/>
  <c r="AC21" i="2"/>
  <c r="AB21" i="2"/>
  <c r="AD21" i="2" s="1"/>
  <c r="BC21" i="2" s="1"/>
  <c r="BF40" i="2"/>
  <c r="BG40" i="2" s="1"/>
  <c r="BH40" i="2" s="1"/>
  <c r="AC30" i="2"/>
  <c r="AB30" i="2"/>
  <c r="M200" i="2"/>
  <c r="AB8" i="2"/>
  <c r="AO200" i="2"/>
  <c r="AJ9" i="2"/>
  <c r="AL9" i="2" s="1"/>
  <c r="AJ18" i="2"/>
  <c r="AL18" i="2" s="1"/>
  <c r="BC18" i="2" s="1"/>
  <c r="AB23" i="2"/>
  <c r="AD23" i="2" s="1"/>
  <c r="BC23" i="2" s="1"/>
  <c r="AC24" i="2"/>
  <c r="AD24" i="2" s="1"/>
  <c r="BC24" i="2" s="1"/>
  <c r="V36" i="2"/>
  <c r="AJ51" i="2"/>
  <c r="AL51" i="2" s="1"/>
  <c r="AK61" i="2"/>
  <c r="AJ61" i="2"/>
  <c r="AK89" i="2"/>
  <c r="AJ89" i="2"/>
  <c r="AL89" i="2" s="1"/>
  <c r="N200" i="2"/>
  <c r="AP200" i="2"/>
  <c r="AJ34" i="2"/>
  <c r="AK34" i="2"/>
  <c r="AC38" i="2"/>
  <c r="AB38" i="2"/>
  <c r="AJ57" i="2"/>
  <c r="AK57" i="2"/>
  <c r="AC84" i="2"/>
  <c r="AB84" i="2"/>
  <c r="AD84" i="2" s="1"/>
  <c r="P8" i="2"/>
  <c r="AS200" i="2"/>
  <c r="AB14" i="2"/>
  <c r="AD14" i="2" s="1"/>
  <c r="AB15" i="2"/>
  <c r="AD15" i="2" s="1"/>
  <c r="BC15" i="2" s="1"/>
  <c r="AK21" i="2"/>
  <c r="AJ26" i="2"/>
  <c r="AL26" i="2" s="1"/>
  <c r="AK28" i="2"/>
  <c r="AL28" i="2" s="1"/>
  <c r="AJ30" i="2"/>
  <c r="AL30" i="2" s="1"/>
  <c r="AJ39" i="2"/>
  <c r="AL39" i="2" s="1"/>
  <c r="AB44" i="2"/>
  <c r="AC44" i="2"/>
  <c r="AK45" i="2"/>
  <c r="AL45" i="2" s="1"/>
  <c r="BC45" i="2" s="1"/>
  <c r="AC50" i="2"/>
  <c r="AB50" i="2"/>
  <c r="AD50" i="2" s="1"/>
  <c r="BC50" i="2" s="1"/>
  <c r="AJ55" i="2"/>
  <c r="AK55" i="2"/>
  <c r="AJ65" i="2"/>
  <c r="AK65" i="2"/>
  <c r="AK60" i="2"/>
  <c r="AJ60" i="2"/>
  <c r="AL60" i="2" s="1"/>
  <c r="AG200" i="2"/>
  <c r="AT8" i="2"/>
  <c r="AT200" i="2" s="1"/>
  <c r="AC35" i="2"/>
  <c r="AB35" i="2"/>
  <c r="AD35" i="2" s="1"/>
  <c r="BC35" i="2" s="1"/>
  <c r="AC37" i="2"/>
  <c r="AD37" i="2" s="1"/>
  <c r="AL38" i="2"/>
  <c r="AD43" i="2"/>
  <c r="V53" i="2"/>
  <c r="BC53" i="2" s="1"/>
  <c r="AC58" i="2"/>
  <c r="AD58" i="2" s="1"/>
  <c r="BC58" i="2" s="1"/>
  <c r="AC77" i="2"/>
  <c r="AB77" i="2"/>
  <c r="BF78" i="2"/>
  <c r="BG78" i="2" s="1"/>
  <c r="BH78" i="2" s="1"/>
  <c r="AC79" i="2"/>
  <c r="AB79" i="2"/>
  <c r="AK80" i="2"/>
  <c r="AJ80" i="2"/>
  <c r="AL80" i="2" s="1"/>
  <c r="Z200" i="2"/>
  <c r="AD32" i="2"/>
  <c r="BC47" i="2"/>
  <c r="AC57" i="2"/>
  <c r="AB57" i="2"/>
  <c r="AH200" i="2"/>
  <c r="BC29" i="2"/>
  <c r="BC32" i="2"/>
  <c r="AC41" i="2"/>
  <c r="AB41" i="2"/>
  <c r="AK50" i="2"/>
  <c r="AJ50" i="2"/>
  <c r="AL50" i="2" s="1"/>
  <c r="V55" i="2"/>
  <c r="AK58" i="2"/>
  <c r="AJ58" i="2"/>
  <c r="AL58" i="2" s="1"/>
  <c r="AC63" i="2"/>
  <c r="AB63" i="2"/>
  <c r="AD29" i="2"/>
  <c r="BF94" i="2"/>
  <c r="BG94" i="2" s="1"/>
  <c r="BH94" i="2" s="1"/>
  <c r="AJ8" i="2"/>
  <c r="AL23" i="2"/>
  <c r="AK37" i="2"/>
  <c r="AJ37" i="2"/>
  <c r="AC28" i="2"/>
  <c r="AB28" i="2"/>
  <c r="AD28" i="2" s="1"/>
  <c r="Y200" i="2"/>
  <c r="AK8" i="2"/>
  <c r="AD26" i="2"/>
  <c r="BC26" i="2" s="1"/>
  <c r="AL27" i="2"/>
  <c r="BC27" i="2" s="1"/>
  <c r="AB34" i="2"/>
  <c r="AD34" i="2" s="1"/>
  <c r="AC34" i="2"/>
  <c r="AK42" i="2"/>
  <c r="AJ42" i="2"/>
  <c r="AL42" i="2" s="1"/>
  <c r="BC42" i="2" s="1"/>
  <c r="AK43" i="2"/>
  <c r="AL43" i="2" s="1"/>
  <c r="BC43" i="2" s="1"/>
  <c r="AJ47" i="2"/>
  <c r="AL47" i="2" s="1"/>
  <c r="AK54" i="2"/>
  <c r="AJ54" i="2"/>
  <c r="AL54" i="2" s="1"/>
  <c r="BC54" i="2" s="1"/>
  <c r="AC61" i="2"/>
  <c r="AB61" i="2"/>
  <c r="AD61" i="2" s="1"/>
  <c r="AD73" i="2"/>
  <c r="BC73" i="2" s="1"/>
  <c r="AB56" i="2"/>
  <c r="AD56" i="2" s="1"/>
  <c r="BC56" i="2" s="1"/>
  <c r="AC56" i="2"/>
  <c r="V62" i="2"/>
  <c r="BF70" i="2"/>
  <c r="BG70" i="2" s="1"/>
  <c r="BH70" i="2" s="1"/>
  <c r="AK73" i="2"/>
  <c r="AJ73" i="2"/>
  <c r="AL73" i="2" s="1"/>
  <c r="AD76" i="2"/>
  <c r="BC76" i="2" s="1"/>
  <c r="AC88" i="2"/>
  <c r="AB88" i="2"/>
  <c r="AD88" i="2" s="1"/>
  <c r="AC93" i="2"/>
  <c r="AB93" i="2"/>
  <c r="AD52" i="2"/>
  <c r="BC52" i="2" s="1"/>
  <c r="V65" i="2"/>
  <c r="BC66" i="2"/>
  <c r="AC72" i="2"/>
  <c r="AB72" i="2"/>
  <c r="AD72" i="2" s="1"/>
  <c r="BF115" i="2"/>
  <c r="BG115" i="2" s="1"/>
  <c r="BH115" i="2" s="1"/>
  <c r="AC118" i="2"/>
  <c r="AB118" i="2"/>
  <c r="AD118" i="2" s="1"/>
  <c r="BC118" i="2" s="1"/>
  <c r="AL36" i="2"/>
  <c r="AC51" i="2"/>
  <c r="AB51" i="2"/>
  <c r="AD51" i="2" s="1"/>
  <c r="BC51" i="2" s="1"/>
  <c r="BH68" i="2"/>
  <c r="AL69" i="2"/>
  <c r="BF108" i="2"/>
  <c r="BG108" i="2" s="1"/>
  <c r="BH108" i="2" s="1"/>
  <c r="AB62" i="2"/>
  <c r="AC62" i="2"/>
  <c r="BC64" i="2"/>
  <c r="AC82" i="2"/>
  <c r="AB82" i="2"/>
  <c r="AD82" i="2" s="1"/>
  <c r="BC82" i="2" s="1"/>
  <c r="BC86" i="2"/>
  <c r="AK100" i="2"/>
  <c r="AJ100" i="2"/>
  <c r="AL100" i="2" s="1"/>
  <c r="AD60" i="2"/>
  <c r="BC60" i="2" s="1"/>
  <c r="AD66" i="2"/>
  <c r="BC69" i="2"/>
  <c r="AL72" i="2"/>
  <c r="BC72" i="2" s="1"/>
  <c r="AD87" i="2"/>
  <c r="BC87" i="2" s="1"/>
  <c r="BC117" i="2"/>
  <c r="AK83" i="2"/>
  <c r="AJ83" i="2"/>
  <c r="BF85" i="2"/>
  <c r="BG85" i="2" s="1"/>
  <c r="BH85" i="2" s="1"/>
  <c r="BC88" i="2"/>
  <c r="AL95" i="2"/>
  <c r="AL102" i="2"/>
  <c r="AD104" i="2"/>
  <c r="AK107" i="2"/>
  <c r="AJ107" i="2"/>
  <c r="AJ110" i="2"/>
  <c r="AK110" i="2"/>
  <c r="AL114" i="2"/>
  <c r="AK116" i="2"/>
  <c r="AJ116" i="2"/>
  <c r="AL116" i="2" s="1"/>
  <c r="V120" i="2"/>
  <c r="AC152" i="2"/>
  <c r="AB152" i="2"/>
  <c r="AD152" i="2" s="1"/>
  <c r="AC80" i="2"/>
  <c r="AB80" i="2"/>
  <c r="AD80" i="2" s="1"/>
  <c r="BC80" i="2" s="1"/>
  <c r="AK81" i="2"/>
  <c r="AJ81" i="2"/>
  <c r="V99" i="2"/>
  <c r="AK99" i="2"/>
  <c r="AJ99" i="2"/>
  <c r="AL99" i="2" s="1"/>
  <c r="V100" i="2"/>
  <c r="AD101" i="2"/>
  <c r="AB103" i="2"/>
  <c r="AC103" i="2"/>
  <c r="AC106" i="2"/>
  <c r="AB106" i="2"/>
  <c r="AD106" i="2" s="1"/>
  <c r="AJ122" i="2"/>
  <c r="AK122" i="2"/>
  <c r="BC71" i="2"/>
  <c r="AD74" i="2"/>
  <c r="BC74" i="2" s="1"/>
  <c r="AL75" i="2"/>
  <c r="AC91" i="2"/>
  <c r="AB91" i="2"/>
  <c r="AD91" i="2" s="1"/>
  <c r="BC91" i="2" s="1"/>
  <c r="AL93" i="2"/>
  <c r="BC95" i="2"/>
  <c r="AB123" i="2"/>
  <c r="AC123" i="2"/>
  <c r="AK125" i="2"/>
  <c r="AJ125" i="2"/>
  <c r="AL125" i="2" s="1"/>
  <c r="BC125" i="2" s="1"/>
  <c r="AJ67" i="2"/>
  <c r="AL67" i="2" s="1"/>
  <c r="BC67" i="2" s="1"/>
  <c r="AJ82" i="2"/>
  <c r="AL82" i="2" s="1"/>
  <c r="AK84" i="2"/>
  <c r="AJ84" i="2"/>
  <c r="AJ86" i="2"/>
  <c r="AL86" i="2" s="1"/>
  <c r="AB89" i="2"/>
  <c r="AD89" i="2" s="1"/>
  <c r="BC89" i="2" s="1"/>
  <c r="AB92" i="2"/>
  <c r="AD92" i="2" s="1"/>
  <c r="BC92" i="2" s="1"/>
  <c r="AK93" i="2"/>
  <c r="AB97" i="2"/>
  <c r="AD97" i="2" s="1"/>
  <c r="BC97" i="2" s="1"/>
  <c r="AJ98" i="2"/>
  <c r="AL98" i="2" s="1"/>
  <c r="AK101" i="2"/>
  <c r="AJ101" i="2"/>
  <c r="AL101" i="2" s="1"/>
  <c r="AL103" i="2"/>
  <c r="AK104" i="2"/>
  <c r="AL104" i="2" s="1"/>
  <c r="BC104" i="2" s="1"/>
  <c r="AB109" i="2"/>
  <c r="AC109" i="2"/>
  <c r="AC113" i="2"/>
  <c r="AD113" i="2" s="1"/>
  <c r="BC113" i="2" s="1"/>
  <c r="AJ123" i="2"/>
  <c r="AK123" i="2"/>
  <c r="AB130" i="2"/>
  <c r="AD130" i="2" s="1"/>
  <c r="BC130" i="2" s="1"/>
  <c r="AC130" i="2"/>
  <c r="AJ137" i="2"/>
  <c r="AK137" i="2"/>
  <c r="AC83" i="2"/>
  <c r="AB83" i="2"/>
  <c r="AB111" i="2"/>
  <c r="AC111" i="2"/>
  <c r="BC112" i="2"/>
  <c r="V114" i="2"/>
  <c r="AK117" i="2"/>
  <c r="AJ117" i="2"/>
  <c r="AL117" i="2" s="1"/>
  <c r="AL59" i="2"/>
  <c r="BC59" i="2" s="1"/>
  <c r="AK76" i="2"/>
  <c r="AJ76" i="2"/>
  <c r="AL76" i="2" s="1"/>
  <c r="AL91" i="2"/>
  <c r="AK92" i="2"/>
  <c r="AJ92" i="2"/>
  <c r="AL92" i="2" s="1"/>
  <c r="V93" i="2"/>
  <c r="AC96" i="2"/>
  <c r="AB96" i="2"/>
  <c r="AD102" i="2"/>
  <c r="BC102" i="2" s="1"/>
  <c r="AB105" i="2"/>
  <c r="AC105" i="2"/>
  <c r="AK111" i="2"/>
  <c r="AJ111" i="2"/>
  <c r="AL111" i="2" s="1"/>
  <c r="AC116" i="2"/>
  <c r="AB116" i="2"/>
  <c r="AD116" i="2" s="1"/>
  <c r="BC116" i="2" s="1"/>
  <c r="AD64" i="2"/>
  <c r="AC75" i="2"/>
  <c r="AB75" i="2"/>
  <c r="AD75" i="2" s="1"/>
  <c r="BC75" i="2" s="1"/>
  <c r="AD90" i="2"/>
  <c r="BC90" i="2" s="1"/>
  <c r="V98" i="2"/>
  <c r="AL105" i="2"/>
  <c r="AC112" i="2"/>
  <c r="AB112" i="2"/>
  <c r="AD112" i="2" s="1"/>
  <c r="AJ120" i="2"/>
  <c r="AK120" i="2"/>
  <c r="AC124" i="2"/>
  <c r="AB124" i="2"/>
  <c r="AD124" i="2" s="1"/>
  <c r="AC126" i="2"/>
  <c r="AB126" i="2"/>
  <c r="AD145" i="2"/>
  <c r="AB131" i="2"/>
  <c r="AC131" i="2"/>
  <c r="AK136" i="2"/>
  <c r="AJ136" i="2"/>
  <c r="AL136" i="2" s="1"/>
  <c r="AJ139" i="2"/>
  <c r="AL139" i="2" s="1"/>
  <c r="BC139" i="2" s="1"/>
  <c r="AK139" i="2"/>
  <c r="AK106" i="2"/>
  <c r="AL106" i="2" s="1"/>
  <c r="AB110" i="2"/>
  <c r="AD110" i="2" s="1"/>
  <c r="AJ119" i="2"/>
  <c r="AL119" i="2" s="1"/>
  <c r="AJ124" i="2"/>
  <c r="AK124" i="2"/>
  <c r="AL126" i="2"/>
  <c r="BC128" i="2"/>
  <c r="AJ141" i="2"/>
  <c r="AK141" i="2"/>
  <c r="BF154" i="2"/>
  <c r="BG154" i="2" s="1"/>
  <c r="BH154" i="2"/>
  <c r="AJ163" i="2"/>
  <c r="AK163" i="2"/>
  <c r="AC143" i="2"/>
  <c r="AB143" i="2"/>
  <c r="AD143" i="2" s="1"/>
  <c r="BH144" i="2"/>
  <c r="BF144" i="2"/>
  <c r="BG144" i="2" s="1"/>
  <c r="BC158" i="2"/>
  <c r="AL112" i="2"/>
  <c r="AB122" i="2"/>
  <c r="AC122" i="2"/>
  <c r="BC134" i="2"/>
  <c r="AL146" i="2"/>
  <c r="AL132" i="2"/>
  <c r="BC145" i="2"/>
  <c r="BF148" i="2"/>
  <c r="BG148" i="2" s="1"/>
  <c r="BH148" i="2" s="1"/>
  <c r="AC161" i="2"/>
  <c r="AB161" i="2"/>
  <c r="AD119" i="2"/>
  <c r="BC119" i="2" s="1"/>
  <c r="AK121" i="2"/>
  <c r="AJ121" i="2"/>
  <c r="AL121" i="2" s="1"/>
  <c r="BC121" i="2" s="1"/>
  <c r="BC129" i="2"/>
  <c r="AK132" i="2"/>
  <c r="AL133" i="2"/>
  <c r="AD138" i="2"/>
  <c r="BC138" i="2" s="1"/>
  <c r="AC140" i="2"/>
  <c r="AB140" i="2"/>
  <c r="AC157" i="2"/>
  <c r="AB157" i="2"/>
  <c r="AD157" i="2" s="1"/>
  <c r="BC167" i="2"/>
  <c r="AL168" i="2"/>
  <c r="AL143" i="2"/>
  <c r="AC146" i="2"/>
  <c r="AB146" i="2"/>
  <c r="AC150" i="2"/>
  <c r="AB150" i="2"/>
  <c r="AD150" i="2" s="1"/>
  <c r="BC150" i="2" s="1"/>
  <c r="AC155" i="2"/>
  <c r="AB155" i="2"/>
  <c r="AJ161" i="2"/>
  <c r="AK161" i="2"/>
  <c r="AC166" i="2"/>
  <c r="AB166" i="2"/>
  <c r="AK172" i="2"/>
  <c r="AJ172" i="2"/>
  <c r="AL172" i="2" s="1"/>
  <c r="AK140" i="2"/>
  <c r="AL140" i="2" s="1"/>
  <c r="AD142" i="2"/>
  <c r="AK143" i="2"/>
  <c r="AK159" i="2"/>
  <c r="AJ159" i="2"/>
  <c r="AL159" i="2" s="1"/>
  <c r="BC159" i="2" s="1"/>
  <c r="AC170" i="2"/>
  <c r="AB170" i="2"/>
  <c r="AD170" i="2" s="1"/>
  <c r="BC170" i="2" s="1"/>
  <c r="AJ182" i="2"/>
  <c r="AL182" i="2" s="1"/>
  <c r="AK182" i="2"/>
  <c r="AD132" i="2"/>
  <c r="BC132" i="2" s="1"/>
  <c r="AK147" i="2"/>
  <c r="AJ147" i="2"/>
  <c r="AL147" i="2" s="1"/>
  <c r="AK162" i="2"/>
  <c r="AJ162" i="2"/>
  <c r="AL162" i="2" s="1"/>
  <c r="AJ164" i="2"/>
  <c r="AL164" i="2" s="1"/>
  <c r="AK164" i="2"/>
  <c r="AJ174" i="2"/>
  <c r="AK174" i="2"/>
  <c r="AK131" i="2"/>
  <c r="AL131" i="2" s="1"/>
  <c r="AB133" i="2"/>
  <c r="AD133" i="2" s="1"/>
  <c r="BC133" i="2" s="1"/>
  <c r="AB134" i="2"/>
  <c r="AD134" i="2" s="1"/>
  <c r="AB135" i="2"/>
  <c r="AD135" i="2" s="1"/>
  <c r="BC135" i="2" s="1"/>
  <c r="AC136" i="2"/>
  <c r="AB136" i="2"/>
  <c r="AC137" i="2"/>
  <c r="AD137" i="2" s="1"/>
  <c r="AJ138" i="2"/>
  <c r="AL138" i="2" s="1"/>
  <c r="AK142" i="2"/>
  <c r="AJ142" i="2"/>
  <c r="AC145" i="2"/>
  <c r="AK146" i="2"/>
  <c r="AK155" i="2"/>
  <c r="AL155" i="2" s="1"/>
  <c r="AC171" i="2"/>
  <c r="AB171" i="2"/>
  <c r="AD171" i="2" s="1"/>
  <c r="BC172" i="2"/>
  <c r="AK175" i="2"/>
  <c r="AJ175" i="2"/>
  <c r="AL175" i="2" s="1"/>
  <c r="BC143" i="2"/>
  <c r="BC152" i="2"/>
  <c r="AB156" i="2"/>
  <c r="AC156" i="2"/>
  <c r="AK167" i="2"/>
  <c r="AJ167" i="2"/>
  <c r="AL167" i="2" s="1"/>
  <c r="AJ127" i="2"/>
  <c r="AL127" i="2" s="1"/>
  <c r="BC127" i="2" s="1"/>
  <c r="AB141" i="2"/>
  <c r="AD141" i="2" s="1"/>
  <c r="V147" i="2"/>
  <c r="BC147" i="2" s="1"/>
  <c r="AC149" i="2"/>
  <c r="AB149" i="2"/>
  <c r="AD149" i="2" s="1"/>
  <c r="BC149" i="2" s="1"/>
  <c r="AL151" i="2"/>
  <c r="BF173" i="2"/>
  <c r="BG173" i="2" s="1"/>
  <c r="BH173" i="2" s="1"/>
  <c r="V157" i="2"/>
  <c r="AD158" i="2"/>
  <c r="BF177" i="2"/>
  <c r="BG177" i="2" s="1"/>
  <c r="BH177" i="2" s="1"/>
  <c r="AC153" i="2"/>
  <c r="AB153" i="2"/>
  <c r="AK158" i="2"/>
  <c r="AJ158" i="2"/>
  <c r="AL158" i="2" s="1"/>
  <c r="AD162" i="2"/>
  <c r="BC162" i="2" s="1"/>
  <c r="AK169" i="2"/>
  <c r="AJ169" i="2"/>
  <c r="AL169" i="2" s="1"/>
  <c r="AK171" i="2"/>
  <c r="AJ171" i="2"/>
  <c r="BC175" i="2"/>
  <c r="AC151" i="2"/>
  <c r="AB151" i="2"/>
  <c r="AD151" i="2" s="1"/>
  <c r="BC151" i="2" s="1"/>
  <c r="AC162" i="2"/>
  <c r="AB164" i="2"/>
  <c r="AC164" i="2"/>
  <c r="AB165" i="2"/>
  <c r="AD165" i="2" s="1"/>
  <c r="BC165" i="2" s="1"/>
  <c r="AJ166" i="2"/>
  <c r="AL166" i="2" s="1"/>
  <c r="AL176" i="2"/>
  <c r="AJ190" i="2"/>
  <c r="AK190" i="2"/>
  <c r="AJ157" i="2"/>
  <c r="AK157" i="2"/>
  <c r="AC168" i="2"/>
  <c r="AD168" i="2" s="1"/>
  <c r="BC168" i="2" s="1"/>
  <c r="AD175" i="2"/>
  <c r="AB188" i="2"/>
  <c r="AC188" i="2"/>
  <c r="BC176" i="2"/>
  <c r="AC179" i="2"/>
  <c r="AB179" i="2"/>
  <c r="AD179" i="2" s="1"/>
  <c r="BC179" i="2" s="1"/>
  <c r="BF185" i="2"/>
  <c r="BG185" i="2" s="1"/>
  <c r="BH185" i="2" s="1"/>
  <c r="V187" i="2"/>
  <c r="AJ197" i="2"/>
  <c r="AK197" i="2"/>
  <c r="AK198" i="2"/>
  <c r="AJ198" i="2"/>
  <c r="AB169" i="2"/>
  <c r="AC169" i="2"/>
  <c r="AJ194" i="2"/>
  <c r="AK194" i="2"/>
  <c r="AC160" i="2"/>
  <c r="AD160" i="2" s="1"/>
  <c r="BC160" i="2" s="1"/>
  <c r="AC176" i="2"/>
  <c r="AB176" i="2"/>
  <c r="AD176" i="2" s="1"/>
  <c r="AL178" i="2"/>
  <c r="BC178" i="2" s="1"/>
  <c r="AC181" i="2"/>
  <c r="AD181" i="2" s="1"/>
  <c r="BC181" i="2" s="1"/>
  <c r="AD189" i="2"/>
  <c r="AK183" i="2"/>
  <c r="AJ183" i="2"/>
  <c r="AC187" i="2"/>
  <c r="AB187" i="2"/>
  <c r="AD187" i="2" s="1"/>
  <c r="AK191" i="2"/>
  <c r="AJ191" i="2"/>
  <c r="AB180" i="2"/>
  <c r="AD180" i="2" s="1"/>
  <c r="AC180" i="2"/>
  <c r="V195" i="2"/>
  <c r="V188" i="2"/>
  <c r="BF193" i="2"/>
  <c r="BG193" i="2" s="1"/>
  <c r="BH193" i="2" s="1"/>
  <c r="AC190" i="2"/>
  <c r="AB190" i="2"/>
  <c r="AD190" i="2" s="1"/>
  <c r="AC195" i="2"/>
  <c r="AB195" i="2"/>
  <c r="AC198" i="2"/>
  <c r="AB198" i="2"/>
  <c r="AD198" i="2" s="1"/>
  <c r="AC174" i="2"/>
  <c r="AB174" i="2"/>
  <c r="AK180" i="2"/>
  <c r="AJ180" i="2"/>
  <c r="AL180" i="2" s="1"/>
  <c r="AD183" i="2"/>
  <c r="AL184" i="2"/>
  <c r="BC184" i="2" s="1"/>
  <c r="AK189" i="2"/>
  <c r="AL189" i="2" s="1"/>
  <c r="BC189" i="2" s="1"/>
  <c r="AB192" i="2"/>
  <c r="AD192" i="2" s="1"/>
  <c r="BC192" i="2" s="1"/>
  <c r="V180" i="2"/>
  <c r="AC182" i="2"/>
  <c r="AB182" i="2"/>
  <c r="AD182" i="2" s="1"/>
  <c r="BC182" i="2" s="1"/>
  <c r="BC186" i="2"/>
  <c r="AK188" i="2"/>
  <c r="AJ188" i="2"/>
  <c r="AL188" i="2" s="1"/>
  <c r="V190" i="2"/>
  <c r="AC197" i="2"/>
  <c r="AB197" i="2"/>
  <c r="AD197" i="2" s="1"/>
  <c r="AV200" i="2"/>
  <c r="AA200" i="2"/>
  <c r="AW200" i="2"/>
  <c r="Q200" i="2"/>
  <c r="BE200" i="2"/>
  <c r="AJ196" i="2"/>
  <c r="AL196" i="2" s="1"/>
  <c r="BC196" i="2" s="1"/>
  <c r="BI193" i="2" l="1"/>
  <c r="BN193" i="2"/>
  <c r="BP193" i="2" s="1"/>
  <c r="BF160" i="2"/>
  <c r="BG160" i="2" s="1"/>
  <c r="BH160" i="2" s="1"/>
  <c r="BF165" i="2"/>
  <c r="BG165" i="2" s="1"/>
  <c r="BH165" i="2"/>
  <c r="BI177" i="2"/>
  <c r="BN177" i="2"/>
  <c r="BP177" i="2" s="1"/>
  <c r="BF133" i="2"/>
  <c r="BG133" i="2" s="1"/>
  <c r="BH133" i="2" s="1"/>
  <c r="BN148" i="2"/>
  <c r="BP148" i="2" s="1"/>
  <c r="BI148" i="2"/>
  <c r="BH104" i="2"/>
  <c r="BF104" i="2"/>
  <c r="BG104" i="2" s="1"/>
  <c r="BF89" i="2"/>
  <c r="BG89" i="2" s="1"/>
  <c r="BH89" i="2" s="1"/>
  <c r="BF73" i="2"/>
  <c r="BG73" i="2" s="1"/>
  <c r="BH73" i="2" s="1"/>
  <c r="BH45" i="2"/>
  <c r="BF45" i="2"/>
  <c r="BG45" i="2" s="1"/>
  <c r="BH15" i="2"/>
  <c r="BF15" i="2"/>
  <c r="BG15" i="2" s="1"/>
  <c r="BI19" i="2"/>
  <c r="BN19" i="2"/>
  <c r="BP19" i="2" s="1"/>
  <c r="BF49" i="2"/>
  <c r="BG49" i="2" s="1"/>
  <c r="BH49" i="2" s="1"/>
  <c r="BF168" i="2"/>
  <c r="BG168" i="2" s="1"/>
  <c r="BH168" i="2"/>
  <c r="BH127" i="2"/>
  <c r="BF127" i="2"/>
  <c r="BG127" i="2" s="1"/>
  <c r="BF76" i="2"/>
  <c r="BG76" i="2" s="1"/>
  <c r="BH76" i="2"/>
  <c r="BC61" i="2"/>
  <c r="BF192" i="2"/>
  <c r="BG192" i="2" s="1"/>
  <c r="BH192" i="2" s="1"/>
  <c r="BI185" i="2"/>
  <c r="BN185" i="2"/>
  <c r="BP185" i="2" s="1"/>
  <c r="BF132" i="2"/>
  <c r="BG132" i="2" s="1"/>
  <c r="BH132" i="2" s="1"/>
  <c r="BF130" i="2"/>
  <c r="BG130" i="2" s="1"/>
  <c r="BH130" i="2" s="1"/>
  <c r="BF87" i="2"/>
  <c r="BG87" i="2" s="1"/>
  <c r="BH87" i="2" s="1"/>
  <c r="BF82" i="2"/>
  <c r="BG82" i="2" s="1"/>
  <c r="BH82" i="2" s="1"/>
  <c r="BF51" i="2"/>
  <c r="BG51" i="2" s="1"/>
  <c r="BH51" i="2" s="1"/>
  <c r="BC34" i="2"/>
  <c r="BF196" i="2"/>
  <c r="BG196" i="2" s="1"/>
  <c r="BH196" i="2" s="1"/>
  <c r="BF189" i="2"/>
  <c r="BG189" i="2" s="1"/>
  <c r="BH189" i="2" s="1"/>
  <c r="BF179" i="2"/>
  <c r="BG179" i="2" s="1"/>
  <c r="BH179" i="2"/>
  <c r="BH162" i="2"/>
  <c r="BF162" i="2"/>
  <c r="BG162" i="2" s="1"/>
  <c r="BI173" i="2"/>
  <c r="BN173" i="2"/>
  <c r="BP173" i="2" s="1"/>
  <c r="BF139" i="2"/>
  <c r="BG139" i="2" s="1"/>
  <c r="BH139" i="2" s="1"/>
  <c r="BH90" i="2"/>
  <c r="BF90" i="2"/>
  <c r="BG90" i="2" s="1"/>
  <c r="BC106" i="2"/>
  <c r="BF72" i="2"/>
  <c r="BG72" i="2" s="1"/>
  <c r="BH72" i="2" s="1"/>
  <c r="BF54" i="2"/>
  <c r="BG54" i="2" s="1"/>
  <c r="BH54" i="2" s="1"/>
  <c r="BH27" i="2"/>
  <c r="BF27" i="2"/>
  <c r="BG27" i="2" s="1"/>
  <c r="BH184" i="2"/>
  <c r="BF184" i="2"/>
  <c r="BG184" i="2" s="1"/>
  <c r="BF181" i="2"/>
  <c r="BG181" i="2" s="1"/>
  <c r="BH181" i="2"/>
  <c r="BF151" i="2"/>
  <c r="BG151" i="2" s="1"/>
  <c r="BH151" i="2" s="1"/>
  <c r="BF150" i="2"/>
  <c r="BG150" i="2" s="1"/>
  <c r="BH150" i="2" s="1"/>
  <c r="BH75" i="2"/>
  <c r="BF75" i="2"/>
  <c r="BG75" i="2" s="1"/>
  <c r="BF91" i="2"/>
  <c r="BG91" i="2" s="1"/>
  <c r="BH91" i="2"/>
  <c r="BF52" i="2"/>
  <c r="BG52" i="2" s="1"/>
  <c r="BH52" i="2" s="1"/>
  <c r="BI70" i="2"/>
  <c r="BN70" i="2"/>
  <c r="BP70" i="2" s="1"/>
  <c r="BH26" i="2"/>
  <c r="BF26" i="2"/>
  <c r="BG26" i="2" s="1"/>
  <c r="BI78" i="2"/>
  <c r="BN78" i="2"/>
  <c r="BP78" i="2" s="1"/>
  <c r="BF35" i="2"/>
  <c r="BG35" i="2" s="1"/>
  <c r="BH35" i="2"/>
  <c r="BF24" i="2"/>
  <c r="BG24" i="2" s="1"/>
  <c r="BH24" i="2" s="1"/>
  <c r="BH10" i="2"/>
  <c r="BF10" i="2"/>
  <c r="BG10" i="2" s="1"/>
  <c r="BF178" i="2"/>
  <c r="BG178" i="2" s="1"/>
  <c r="BH178" i="2"/>
  <c r="BF149" i="2"/>
  <c r="BG149" i="2" s="1"/>
  <c r="BH149" i="2"/>
  <c r="BF170" i="2"/>
  <c r="BG170" i="2" s="1"/>
  <c r="BH170" i="2" s="1"/>
  <c r="BH119" i="2"/>
  <c r="BF119" i="2"/>
  <c r="BG119" i="2" s="1"/>
  <c r="BF102" i="2"/>
  <c r="BG102" i="2" s="1"/>
  <c r="BH102" i="2"/>
  <c r="BF113" i="2"/>
  <c r="BG113" i="2" s="1"/>
  <c r="BH113" i="2"/>
  <c r="BF97" i="2"/>
  <c r="BG97" i="2" s="1"/>
  <c r="BH97" i="2" s="1"/>
  <c r="BH67" i="2"/>
  <c r="BF67" i="2"/>
  <c r="BG67" i="2" s="1"/>
  <c r="BI94" i="2"/>
  <c r="BN94" i="2"/>
  <c r="BP94" i="2" s="1"/>
  <c r="BF23" i="2"/>
  <c r="BG23" i="2" s="1"/>
  <c r="BH23" i="2" s="1"/>
  <c r="BI40" i="2"/>
  <c r="BN40" i="2"/>
  <c r="BP40" i="2" s="1"/>
  <c r="BH135" i="2"/>
  <c r="BF135" i="2"/>
  <c r="BG135" i="2" s="1"/>
  <c r="BF59" i="2"/>
  <c r="BG59" i="2" s="1"/>
  <c r="BH59" i="2" s="1"/>
  <c r="BF125" i="2"/>
  <c r="BG125" i="2" s="1"/>
  <c r="BH125" i="2" s="1"/>
  <c r="BF80" i="2"/>
  <c r="BG80" i="2" s="1"/>
  <c r="BH80" i="2" s="1"/>
  <c r="BN85" i="2"/>
  <c r="BP85" i="2" s="1"/>
  <c r="BI85" i="2"/>
  <c r="BF60" i="2"/>
  <c r="BG60" i="2" s="1"/>
  <c r="BH60" i="2"/>
  <c r="BF43" i="2"/>
  <c r="BG43" i="2" s="1"/>
  <c r="BH43" i="2" s="1"/>
  <c r="BF50" i="2"/>
  <c r="BG50" i="2" s="1"/>
  <c r="BH50" i="2" s="1"/>
  <c r="BF18" i="2"/>
  <c r="BG18" i="2" s="1"/>
  <c r="BH18" i="2" s="1"/>
  <c r="BF21" i="2"/>
  <c r="BG21" i="2" s="1"/>
  <c r="BH21" i="2"/>
  <c r="BF182" i="2"/>
  <c r="BG182" i="2" s="1"/>
  <c r="BH182" i="2" s="1"/>
  <c r="BF159" i="2"/>
  <c r="BG159" i="2" s="1"/>
  <c r="BH159" i="2" s="1"/>
  <c r="BH138" i="2"/>
  <c r="BF138" i="2"/>
  <c r="BG138" i="2" s="1"/>
  <c r="BF116" i="2"/>
  <c r="BG116" i="2" s="1"/>
  <c r="BH116" i="2" s="1"/>
  <c r="BF92" i="2"/>
  <c r="BG92" i="2" s="1"/>
  <c r="BH92" i="2" s="1"/>
  <c r="BF74" i="2"/>
  <c r="BG74" i="2" s="1"/>
  <c r="BH74" i="2" s="1"/>
  <c r="BN108" i="2"/>
  <c r="BP108" i="2" s="1"/>
  <c r="BI108" i="2"/>
  <c r="BN115" i="2"/>
  <c r="BP115" i="2" s="1"/>
  <c r="BI115" i="2"/>
  <c r="BF56" i="2"/>
  <c r="BG56" i="2" s="1"/>
  <c r="BH56" i="2" s="1"/>
  <c r="BF42" i="2"/>
  <c r="BG42" i="2" s="1"/>
  <c r="BH42" i="2"/>
  <c r="BC28" i="2"/>
  <c r="BF58" i="2"/>
  <c r="BG58" i="2" s="1"/>
  <c r="BH58" i="2" s="1"/>
  <c r="AD174" i="2"/>
  <c r="BC174" i="2" s="1"/>
  <c r="AL183" i="2"/>
  <c r="BC183" i="2" s="1"/>
  <c r="AL198" i="2"/>
  <c r="BC198" i="2" s="1"/>
  <c r="AD156" i="2"/>
  <c r="BC156" i="2" s="1"/>
  <c r="AD136" i="2"/>
  <c r="BC136" i="2" s="1"/>
  <c r="AD166" i="2"/>
  <c r="BC166" i="2" s="1"/>
  <c r="AD146" i="2"/>
  <c r="BC146" i="2" s="1"/>
  <c r="AD140" i="2"/>
  <c r="BC140" i="2" s="1"/>
  <c r="AD126" i="2"/>
  <c r="BC126" i="2" s="1"/>
  <c r="AD96" i="2"/>
  <c r="BC96" i="2" s="1"/>
  <c r="AD83" i="2"/>
  <c r="AL84" i="2"/>
  <c r="BC84" i="2" s="1"/>
  <c r="AD123" i="2"/>
  <c r="BF95" i="2"/>
  <c r="BG95" i="2" s="1"/>
  <c r="BH95" i="2" s="1"/>
  <c r="BC100" i="2"/>
  <c r="AD93" i="2"/>
  <c r="BC93" i="2" s="1"/>
  <c r="AD79" i="2"/>
  <c r="BC79" i="2" s="1"/>
  <c r="P200" i="2"/>
  <c r="R8" i="2"/>
  <c r="AD38" i="2"/>
  <c r="BC38" i="2" s="1"/>
  <c r="BC36" i="2"/>
  <c r="AD9" i="2"/>
  <c r="BC9" i="2" s="1"/>
  <c r="AD57" i="2"/>
  <c r="AD30" i="2"/>
  <c r="BC30" i="2" s="1"/>
  <c r="AL22" i="2"/>
  <c r="BC22" i="2" s="1"/>
  <c r="BC157" i="2"/>
  <c r="BH134" i="2"/>
  <c r="BF134" i="2"/>
  <c r="BG134" i="2" s="1"/>
  <c r="BF88" i="2"/>
  <c r="BG88" i="2" s="1"/>
  <c r="BH88" i="2" s="1"/>
  <c r="AL190" i="2"/>
  <c r="BC190" i="2" s="1"/>
  <c r="BH143" i="2"/>
  <c r="BF143" i="2"/>
  <c r="BG143" i="2" s="1"/>
  <c r="AL141" i="2"/>
  <c r="BC141" i="2" s="1"/>
  <c r="AD131" i="2"/>
  <c r="BC131" i="2" s="1"/>
  <c r="BC98" i="2"/>
  <c r="AL122" i="2"/>
  <c r="AL55" i="2"/>
  <c r="BC55" i="2" s="1"/>
  <c r="BH176" i="2"/>
  <c r="BF176" i="2"/>
  <c r="BG176" i="2" s="1"/>
  <c r="BI144" i="2"/>
  <c r="BN144" i="2"/>
  <c r="BP144" i="2" s="1"/>
  <c r="AL194" i="2"/>
  <c r="BC194" i="2" s="1"/>
  <c r="AL197" i="2"/>
  <c r="BC197" i="2" s="1"/>
  <c r="AD188" i="2"/>
  <c r="BF175" i="2"/>
  <c r="BG175" i="2" s="1"/>
  <c r="BH175" i="2" s="1"/>
  <c r="AL161" i="2"/>
  <c r="AD122" i="2"/>
  <c r="BC122" i="2" s="1"/>
  <c r="BF128" i="2"/>
  <c r="BG128" i="2" s="1"/>
  <c r="BH128" i="2" s="1"/>
  <c r="AL137" i="2"/>
  <c r="BC137" i="2" s="1"/>
  <c r="BC99" i="2"/>
  <c r="AL110" i="2"/>
  <c r="BC110" i="2" s="1"/>
  <c r="AD62" i="2"/>
  <c r="BC62" i="2" s="1"/>
  <c r="BH47" i="2"/>
  <c r="BF47" i="2"/>
  <c r="BG47" i="2" s="1"/>
  <c r="AL34" i="2"/>
  <c r="AD20" i="2"/>
  <c r="BC20" i="2" s="1"/>
  <c r="AL25" i="2"/>
  <c r="BC25" i="2" s="1"/>
  <c r="BF152" i="2"/>
  <c r="BG152" i="2" s="1"/>
  <c r="BH152" i="2" s="1"/>
  <c r="BF145" i="2"/>
  <c r="BG145" i="2" s="1"/>
  <c r="BH145" i="2"/>
  <c r="BH64" i="2"/>
  <c r="BF64" i="2"/>
  <c r="BG64" i="2" s="1"/>
  <c r="BN68" i="2"/>
  <c r="BP68" i="2" s="1"/>
  <c r="BI68" i="2"/>
  <c r="BF186" i="2"/>
  <c r="BG186" i="2" s="1"/>
  <c r="BH186" i="2" s="1"/>
  <c r="AD195" i="2"/>
  <c r="BC188" i="2"/>
  <c r="AL191" i="2"/>
  <c r="BC191" i="2" s="1"/>
  <c r="BC187" i="2"/>
  <c r="AL171" i="2"/>
  <c r="BC171" i="2" s="1"/>
  <c r="AD153" i="2"/>
  <c r="BC153" i="2" s="1"/>
  <c r="AL142" i="2"/>
  <c r="BC142" i="2" s="1"/>
  <c r="AD155" i="2"/>
  <c r="BC155" i="2" s="1"/>
  <c r="AD161" i="2"/>
  <c r="BC161" i="2" s="1"/>
  <c r="BC114" i="2"/>
  <c r="AD109" i="2"/>
  <c r="BC109" i="2" s="1"/>
  <c r="AL81" i="2"/>
  <c r="BC81" i="2" s="1"/>
  <c r="AL107" i="2"/>
  <c r="BC107" i="2" s="1"/>
  <c r="AL83" i="2"/>
  <c r="AL37" i="2"/>
  <c r="BC37" i="2" s="1"/>
  <c r="AD63" i="2"/>
  <c r="BC63" i="2" s="1"/>
  <c r="AD41" i="2"/>
  <c r="BC41" i="2" s="1"/>
  <c r="AD77" i="2"/>
  <c r="BC77" i="2" s="1"/>
  <c r="AL61" i="2"/>
  <c r="AD16" i="2"/>
  <c r="BC16" i="2" s="1"/>
  <c r="BF48" i="2"/>
  <c r="BG48" i="2" s="1"/>
  <c r="BH48" i="2" s="1"/>
  <c r="AL12" i="2"/>
  <c r="AL13" i="2"/>
  <c r="BC13" i="2" s="1"/>
  <c r="BC120" i="2"/>
  <c r="BH86" i="2"/>
  <c r="BF86" i="2"/>
  <c r="BG86" i="2" s="1"/>
  <c r="BF118" i="2"/>
  <c r="BG118" i="2" s="1"/>
  <c r="BH118" i="2"/>
  <c r="BH66" i="2"/>
  <c r="BF66" i="2"/>
  <c r="BG66" i="2" s="1"/>
  <c r="BH31" i="2"/>
  <c r="BF31" i="2"/>
  <c r="BG31" i="2" s="1"/>
  <c r="BH129" i="2"/>
  <c r="BF129" i="2"/>
  <c r="BG129" i="2" s="1"/>
  <c r="BF112" i="2"/>
  <c r="BG112" i="2" s="1"/>
  <c r="BH112" i="2" s="1"/>
  <c r="BC195" i="2"/>
  <c r="BF158" i="2"/>
  <c r="BG158" i="2" s="1"/>
  <c r="BH158" i="2" s="1"/>
  <c r="AL163" i="2"/>
  <c r="BC163" i="2" s="1"/>
  <c r="AL124" i="2"/>
  <c r="BC124" i="2" s="1"/>
  <c r="AL120" i="2"/>
  <c r="AD105" i="2"/>
  <c r="BC105" i="2" s="1"/>
  <c r="BF71" i="2"/>
  <c r="BG71" i="2" s="1"/>
  <c r="BH71" i="2"/>
  <c r="AD103" i="2"/>
  <c r="BC103" i="2" s="1"/>
  <c r="BF117" i="2"/>
  <c r="BG117" i="2" s="1"/>
  <c r="BH117" i="2" s="1"/>
  <c r="BH69" i="2"/>
  <c r="BF69" i="2"/>
  <c r="BG69" i="2" s="1"/>
  <c r="BF32" i="2"/>
  <c r="BG32" i="2" s="1"/>
  <c r="BH32" i="2" s="1"/>
  <c r="AL65" i="2"/>
  <c r="BC65" i="2" s="1"/>
  <c r="AL57" i="2"/>
  <c r="AB200" i="2"/>
  <c r="AD8" i="2"/>
  <c r="AD200" i="2" s="1"/>
  <c r="BF39" i="2"/>
  <c r="BG39" i="2" s="1"/>
  <c r="BH39" i="2" s="1"/>
  <c r="AL11" i="2"/>
  <c r="AD11" i="2"/>
  <c r="BC11" i="2" s="1"/>
  <c r="AD12" i="2"/>
  <c r="BC12" i="2" s="1"/>
  <c r="AL17" i="2"/>
  <c r="BC17" i="2" s="1"/>
  <c r="BF172" i="2"/>
  <c r="BG172" i="2" s="1"/>
  <c r="BH172" i="2" s="1"/>
  <c r="BF167" i="2"/>
  <c r="BG167" i="2" s="1"/>
  <c r="BH167" i="2" s="1"/>
  <c r="BC180" i="2"/>
  <c r="AD169" i="2"/>
  <c r="BC169" i="2" s="1"/>
  <c r="AL157" i="2"/>
  <c r="AD164" i="2"/>
  <c r="BC164" i="2" s="1"/>
  <c r="BF147" i="2"/>
  <c r="BG147" i="2" s="1"/>
  <c r="BH147" i="2" s="1"/>
  <c r="AL174" i="2"/>
  <c r="BF121" i="2"/>
  <c r="BG121" i="2" s="1"/>
  <c r="BH121" i="2"/>
  <c r="BN154" i="2"/>
  <c r="BP154" i="2" s="1"/>
  <c r="BI154" i="2"/>
  <c r="AD111" i="2"/>
  <c r="BC111" i="2" s="1"/>
  <c r="AL123" i="2"/>
  <c r="BC101" i="2"/>
  <c r="AJ200" i="2"/>
  <c r="AL8" i="2"/>
  <c r="BF29" i="2"/>
  <c r="BG29" i="2" s="1"/>
  <c r="BH29" i="2" s="1"/>
  <c r="BF53" i="2"/>
  <c r="BG53" i="2" s="1"/>
  <c r="BH53" i="2"/>
  <c r="AD44" i="2"/>
  <c r="BC44" i="2" s="1"/>
  <c r="BN46" i="2"/>
  <c r="BP46" i="2" s="1"/>
  <c r="BI46" i="2"/>
  <c r="BI33" i="2"/>
  <c r="BN33" i="2"/>
  <c r="BP33" i="2" s="1"/>
  <c r="AL14" i="2"/>
  <c r="BC14" i="2" s="1"/>
  <c r="BF14" i="2" l="1"/>
  <c r="BG14" i="2" s="1"/>
  <c r="BH14" i="2"/>
  <c r="BN29" i="2"/>
  <c r="BP29" i="2" s="1"/>
  <c r="BI29" i="2"/>
  <c r="BI167" i="2"/>
  <c r="BN167" i="2"/>
  <c r="BP167" i="2" s="1"/>
  <c r="BN112" i="2"/>
  <c r="BP112" i="2" s="1"/>
  <c r="BI112" i="2"/>
  <c r="BF62" i="2"/>
  <c r="BG62" i="2" s="1"/>
  <c r="BH62" i="2"/>
  <c r="BI56" i="2"/>
  <c r="BN56" i="2"/>
  <c r="BP56" i="2" s="1"/>
  <c r="BN43" i="2"/>
  <c r="BP43" i="2" s="1"/>
  <c r="BI43" i="2"/>
  <c r="BN170" i="2"/>
  <c r="BP170" i="2" s="1"/>
  <c r="BI170" i="2"/>
  <c r="BN52" i="2"/>
  <c r="BP52" i="2" s="1"/>
  <c r="BI52" i="2"/>
  <c r="BN132" i="2"/>
  <c r="BP132" i="2" s="1"/>
  <c r="BI132" i="2"/>
  <c r="BN133" i="2"/>
  <c r="BP133" i="2" s="1"/>
  <c r="BI133" i="2"/>
  <c r="BI172" i="2"/>
  <c r="BN172" i="2"/>
  <c r="BP172" i="2" s="1"/>
  <c r="BF110" i="2"/>
  <c r="BG110" i="2" s="1"/>
  <c r="BH110" i="2"/>
  <c r="BF197" i="2"/>
  <c r="BG197" i="2" s="1"/>
  <c r="BH197" i="2" s="1"/>
  <c r="BN97" i="2"/>
  <c r="BP97" i="2" s="1"/>
  <c r="BI97" i="2"/>
  <c r="BI189" i="2"/>
  <c r="BN189" i="2"/>
  <c r="BP189" i="2" s="1"/>
  <c r="BF65" i="2"/>
  <c r="BG65" i="2" s="1"/>
  <c r="BH65" i="2" s="1"/>
  <c r="BN152" i="2"/>
  <c r="BP152" i="2" s="1"/>
  <c r="BI152" i="2"/>
  <c r="BN159" i="2"/>
  <c r="BP159" i="2" s="1"/>
  <c r="BI159" i="2"/>
  <c r="BI139" i="2"/>
  <c r="BN139" i="2"/>
  <c r="BP139" i="2" s="1"/>
  <c r="BI196" i="2"/>
  <c r="BN196" i="2"/>
  <c r="BP196" i="2" s="1"/>
  <c r="BN73" i="2"/>
  <c r="BP73" i="2" s="1"/>
  <c r="BI73" i="2"/>
  <c r="BI147" i="2"/>
  <c r="BN147" i="2"/>
  <c r="BP147" i="2" s="1"/>
  <c r="BN32" i="2"/>
  <c r="BP32" i="2" s="1"/>
  <c r="BI32" i="2"/>
  <c r="BN186" i="2"/>
  <c r="BP186" i="2" s="1"/>
  <c r="BI186" i="2"/>
  <c r="BF137" i="2"/>
  <c r="BG137" i="2" s="1"/>
  <c r="BH137" i="2" s="1"/>
  <c r="BN182" i="2"/>
  <c r="BP182" i="2" s="1"/>
  <c r="BI182" i="2"/>
  <c r="BN192" i="2"/>
  <c r="BP192" i="2" s="1"/>
  <c r="BI192" i="2"/>
  <c r="BN49" i="2"/>
  <c r="BP49" i="2" s="1"/>
  <c r="BI49" i="2"/>
  <c r="BN89" i="2"/>
  <c r="BP89" i="2" s="1"/>
  <c r="BI89" i="2"/>
  <c r="BF25" i="2"/>
  <c r="BG25" i="2" s="1"/>
  <c r="BH25" i="2"/>
  <c r="BF124" i="2"/>
  <c r="BG124" i="2" s="1"/>
  <c r="BH124" i="2" s="1"/>
  <c r="BF37" i="2"/>
  <c r="BG37" i="2" s="1"/>
  <c r="BH37" i="2" s="1"/>
  <c r="BF142" i="2"/>
  <c r="BG142" i="2" s="1"/>
  <c r="BH142" i="2" s="1"/>
  <c r="BN128" i="2"/>
  <c r="BP128" i="2" s="1"/>
  <c r="BI128" i="2"/>
  <c r="BH93" i="2"/>
  <c r="BF93" i="2"/>
  <c r="BG93" i="2" s="1"/>
  <c r="BI58" i="2"/>
  <c r="BN58" i="2"/>
  <c r="BP58" i="2" s="1"/>
  <c r="BN23" i="2"/>
  <c r="BP23" i="2" s="1"/>
  <c r="BI23" i="2"/>
  <c r="BN51" i="2"/>
  <c r="BP51" i="2" s="1"/>
  <c r="BI51" i="2"/>
  <c r="BN74" i="2"/>
  <c r="BP74" i="2" s="1"/>
  <c r="BI74" i="2"/>
  <c r="BN80" i="2"/>
  <c r="BP80" i="2" s="1"/>
  <c r="BI80" i="2"/>
  <c r="BN150" i="2"/>
  <c r="BP150" i="2" s="1"/>
  <c r="BI150" i="2"/>
  <c r="BI54" i="2"/>
  <c r="BN54" i="2"/>
  <c r="BP54" i="2" s="1"/>
  <c r="BN82" i="2"/>
  <c r="BP82" i="2" s="1"/>
  <c r="BI82" i="2"/>
  <c r="BI160" i="2"/>
  <c r="BN160" i="2"/>
  <c r="BP160" i="2" s="1"/>
  <c r="BN39" i="2"/>
  <c r="BP39" i="2" s="1"/>
  <c r="BI39" i="2"/>
  <c r="BI117" i="2"/>
  <c r="BN117" i="2"/>
  <c r="BP117" i="2" s="1"/>
  <c r="BI158" i="2"/>
  <c r="BN158" i="2"/>
  <c r="BP158" i="2" s="1"/>
  <c r="BN48" i="2"/>
  <c r="BP48" i="2" s="1"/>
  <c r="BI48" i="2"/>
  <c r="BF171" i="2"/>
  <c r="BG171" i="2" s="1"/>
  <c r="BH171" i="2" s="1"/>
  <c r="BF190" i="2"/>
  <c r="BG190" i="2" s="1"/>
  <c r="BH190" i="2" s="1"/>
  <c r="BN95" i="2"/>
  <c r="BP95" i="2" s="1"/>
  <c r="BI95" i="2"/>
  <c r="BI92" i="2"/>
  <c r="BN92" i="2"/>
  <c r="BP92" i="2" s="1"/>
  <c r="BN18" i="2"/>
  <c r="BP18" i="2" s="1"/>
  <c r="BI18" i="2"/>
  <c r="BN125" i="2"/>
  <c r="BP125" i="2" s="1"/>
  <c r="BI125" i="2"/>
  <c r="BI151" i="2"/>
  <c r="BN151" i="2"/>
  <c r="BP151" i="2" s="1"/>
  <c r="BN72" i="2"/>
  <c r="BP72" i="2" s="1"/>
  <c r="BI72" i="2"/>
  <c r="BI87" i="2"/>
  <c r="BN87" i="2"/>
  <c r="BP87" i="2" s="1"/>
  <c r="BN175" i="2"/>
  <c r="BP175" i="2" s="1"/>
  <c r="BI175" i="2"/>
  <c r="BF55" i="2"/>
  <c r="BG55" i="2" s="1"/>
  <c r="BH55" i="2" s="1"/>
  <c r="BN88" i="2"/>
  <c r="BP88" i="2" s="1"/>
  <c r="BI88" i="2"/>
  <c r="BN116" i="2"/>
  <c r="BP116" i="2" s="1"/>
  <c r="BI116" i="2"/>
  <c r="BN50" i="2"/>
  <c r="BP50" i="2" s="1"/>
  <c r="BI50" i="2"/>
  <c r="BN59" i="2"/>
  <c r="BP59" i="2" s="1"/>
  <c r="BI59" i="2"/>
  <c r="BI24" i="2"/>
  <c r="BN24" i="2"/>
  <c r="BP24" i="2" s="1"/>
  <c r="BI130" i="2"/>
  <c r="BN130" i="2"/>
  <c r="BP130" i="2" s="1"/>
  <c r="BF188" i="2"/>
  <c r="BG188" i="2" s="1"/>
  <c r="BH188" i="2" s="1"/>
  <c r="AL200" i="2"/>
  <c r="BF105" i="2"/>
  <c r="BG105" i="2" s="1"/>
  <c r="BH105" i="2" s="1"/>
  <c r="BF16" i="2"/>
  <c r="BG16" i="2" s="1"/>
  <c r="BH16" i="2"/>
  <c r="BH81" i="2"/>
  <c r="BF81" i="2"/>
  <c r="BG81" i="2" s="1"/>
  <c r="BF187" i="2"/>
  <c r="BG187" i="2" s="1"/>
  <c r="BH187" i="2" s="1"/>
  <c r="BF194" i="2"/>
  <c r="BG194" i="2" s="1"/>
  <c r="BH194" i="2"/>
  <c r="BF98" i="2"/>
  <c r="BG98" i="2" s="1"/>
  <c r="BH98" i="2"/>
  <c r="BH38" i="2"/>
  <c r="BF38" i="2"/>
  <c r="BG38" i="2" s="1"/>
  <c r="BF166" i="2"/>
  <c r="BG166" i="2" s="1"/>
  <c r="BH166" i="2" s="1"/>
  <c r="BN47" i="2"/>
  <c r="BP47" i="2" s="1"/>
  <c r="BI47" i="2"/>
  <c r="BF109" i="2"/>
  <c r="BG109" i="2" s="1"/>
  <c r="BH109" i="2" s="1"/>
  <c r="BF191" i="2"/>
  <c r="BG191" i="2" s="1"/>
  <c r="BH191" i="2" s="1"/>
  <c r="BI64" i="2"/>
  <c r="BN64" i="2"/>
  <c r="BP64" i="2" s="1"/>
  <c r="BF131" i="2"/>
  <c r="BG131" i="2" s="1"/>
  <c r="BH131" i="2"/>
  <c r="BN134" i="2"/>
  <c r="BP134" i="2" s="1"/>
  <c r="BI134" i="2"/>
  <c r="R200" i="2"/>
  <c r="V8" i="2"/>
  <c r="BC123" i="2"/>
  <c r="BH136" i="2"/>
  <c r="BF136" i="2"/>
  <c r="BG136" i="2" s="1"/>
  <c r="BF28" i="2"/>
  <c r="BG28" i="2" s="1"/>
  <c r="BH28" i="2" s="1"/>
  <c r="BN138" i="2"/>
  <c r="BP138" i="2" s="1"/>
  <c r="BI138" i="2"/>
  <c r="BN135" i="2"/>
  <c r="BP135" i="2" s="1"/>
  <c r="BI135" i="2"/>
  <c r="BN127" i="2"/>
  <c r="BP127" i="2" s="1"/>
  <c r="BI127" i="2"/>
  <c r="BN69" i="2"/>
  <c r="BP69" i="2" s="1"/>
  <c r="BI69" i="2"/>
  <c r="BI129" i="2"/>
  <c r="BN129" i="2"/>
  <c r="BP129" i="2" s="1"/>
  <c r="BI86" i="2"/>
  <c r="BN86" i="2"/>
  <c r="BP86" i="2" s="1"/>
  <c r="BF77" i="2"/>
  <c r="BG77" i="2" s="1"/>
  <c r="BH77" i="2" s="1"/>
  <c r="BF114" i="2"/>
  <c r="BG114" i="2" s="1"/>
  <c r="BH114" i="2" s="1"/>
  <c r="BF84" i="2"/>
  <c r="BG84" i="2" s="1"/>
  <c r="BH84" i="2"/>
  <c r="BF156" i="2"/>
  <c r="BG156" i="2" s="1"/>
  <c r="BH156" i="2" s="1"/>
  <c r="BI42" i="2"/>
  <c r="BN42" i="2"/>
  <c r="BP42" i="2" s="1"/>
  <c r="BN67" i="2"/>
  <c r="BP67" i="2" s="1"/>
  <c r="BI67" i="2"/>
  <c r="BI119" i="2"/>
  <c r="BN119" i="2"/>
  <c r="BP119" i="2" s="1"/>
  <c r="BI10" i="2"/>
  <c r="BN10" i="2"/>
  <c r="BP10" i="2" s="1"/>
  <c r="BN26" i="2"/>
  <c r="BP26" i="2" s="1"/>
  <c r="BI26" i="2"/>
  <c r="BN75" i="2"/>
  <c r="BP75" i="2" s="1"/>
  <c r="BI75" i="2"/>
  <c r="BN184" i="2"/>
  <c r="BP184" i="2" s="1"/>
  <c r="BI184" i="2"/>
  <c r="BF106" i="2"/>
  <c r="BG106" i="2" s="1"/>
  <c r="BH106" i="2" s="1"/>
  <c r="BN168" i="2"/>
  <c r="BP168" i="2" s="1"/>
  <c r="BI168" i="2"/>
  <c r="BN15" i="2"/>
  <c r="BP15" i="2" s="1"/>
  <c r="BI15" i="2"/>
  <c r="BI104" i="2"/>
  <c r="BN104" i="2"/>
  <c r="BP104" i="2" s="1"/>
  <c r="BN165" i="2"/>
  <c r="BP165" i="2" s="1"/>
  <c r="BI165" i="2"/>
  <c r="BH141" i="2"/>
  <c r="BF141" i="2"/>
  <c r="BG141" i="2" s="1"/>
  <c r="BF44" i="2"/>
  <c r="BG44" i="2" s="1"/>
  <c r="BH44" i="2" s="1"/>
  <c r="BF163" i="2"/>
  <c r="BG163" i="2" s="1"/>
  <c r="BH163" i="2" s="1"/>
  <c r="BF120" i="2"/>
  <c r="BG120" i="2" s="1"/>
  <c r="BH120" i="2"/>
  <c r="BH41" i="2"/>
  <c r="BF41" i="2"/>
  <c r="BG41" i="2" s="1"/>
  <c r="BF161" i="2"/>
  <c r="BG161" i="2" s="1"/>
  <c r="BH161" i="2"/>
  <c r="BF22" i="2"/>
  <c r="BG22" i="2" s="1"/>
  <c r="BH22" i="2"/>
  <c r="BF79" i="2"/>
  <c r="BG79" i="2" s="1"/>
  <c r="BH79" i="2"/>
  <c r="BC83" i="2"/>
  <c r="BF198" i="2"/>
  <c r="BG198" i="2" s="1"/>
  <c r="BH198" i="2" s="1"/>
  <c r="BF101" i="2"/>
  <c r="BG101" i="2" s="1"/>
  <c r="BH101" i="2" s="1"/>
  <c r="BN145" i="2"/>
  <c r="BP145" i="2" s="1"/>
  <c r="BI145" i="2"/>
  <c r="BN53" i="2"/>
  <c r="BP53" i="2" s="1"/>
  <c r="BI53" i="2"/>
  <c r="BF111" i="2"/>
  <c r="BG111" i="2" s="1"/>
  <c r="BH111" i="2" s="1"/>
  <c r="BF164" i="2"/>
  <c r="BG164" i="2" s="1"/>
  <c r="BH164" i="2" s="1"/>
  <c r="BF17" i="2"/>
  <c r="BG17" i="2" s="1"/>
  <c r="BH17" i="2" s="1"/>
  <c r="BN31" i="2"/>
  <c r="BP31" i="2" s="1"/>
  <c r="BI31" i="2"/>
  <c r="BF13" i="2"/>
  <c r="BG13" i="2" s="1"/>
  <c r="BH13" i="2" s="1"/>
  <c r="BF63" i="2"/>
  <c r="BG63" i="2" s="1"/>
  <c r="BH63" i="2"/>
  <c r="BH155" i="2"/>
  <c r="BF155" i="2"/>
  <c r="BG155" i="2" s="1"/>
  <c r="BN176" i="2"/>
  <c r="BP176" i="2" s="1"/>
  <c r="BI176" i="2"/>
  <c r="BN143" i="2"/>
  <c r="BP143" i="2" s="1"/>
  <c r="BI143" i="2"/>
  <c r="BF30" i="2"/>
  <c r="BG30" i="2" s="1"/>
  <c r="BH30" i="2"/>
  <c r="BH96" i="2"/>
  <c r="BF96" i="2"/>
  <c r="BG96" i="2" s="1"/>
  <c r="BF183" i="2"/>
  <c r="BG183" i="2" s="1"/>
  <c r="BH183" i="2"/>
  <c r="BN90" i="2"/>
  <c r="BP90" i="2" s="1"/>
  <c r="BI90" i="2"/>
  <c r="BF34" i="2"/>
  <c r="BG34" i="2" s="1"/>
  <c r="BH34" i="2"/>
  <c r="BI45" i="2"/>
  <c r="BN45" i="2"/>
  <c r="BP45" i="2" s="1"/>
  <c r="BF122" i="2"/>
  <c r="BG122" i="2" s="1"/>
  <c r="BH122" i="2"/>
  <c r="BF12" i="2"/>
  <c r="BG12" i="2" s="1"/>
  <c r="BH12" i="2" s="1"/>
  <c r="BF103" i="2"/>
  <c r="BG103" i="2" s="1"/>
  <c r="BH103" i="2" s="1"/>
  <c r="BC57" i="2"/>
  <c r="BF126" i="2"/>
  <c r="BG126" i="2" s="1"/>
  <c r="BH126" i="2" s="1"/>
  <c r="BH174" i="2"/>
  <c r="BF174" i="2"/>
  <c r="BG174" i="2" s="1"/>
  <c r="BI113" i="2"/>
  <c r="BN113" i="2"/>
  <c r="BP113" i="2" s="1"/>
  <c r="BN149" i="2"/>
  <c r="BP149" i="2" s="1"/>
  <c r="BI149" i="2"/>
  <c r="BN35" i="2"/>
  <c r="BP35" i="2" s="1"/>
  <c r="BI35" i="2"/>
  <c r="BN27" i="2"/>
  <c r="BP27" i="2" s="1"/>
  <c r="BI27" i="2"/>
  <c r="BN162" i="2"/>
  <c r="BP162" i="2" s="1"/>
  <c r="BI162" i="2"/>
  <c r="BF61" i="2"/>
  <c r="BG61" i="2" s="1"/>
  <c r="BH61" i="2"/>
  <c r="BF157" i="2"/>
  <c r="BG157" i="2" s="1"/>
  <c r="BH157" i="2"/>
  <c r="BH169" i="2"/>
  <c r="BF169" i="2"/>
  <c r="BG169" i="2" s="1"/>
  <c r="BF11" i="2"/>
  <c r="BG11" i="2" s="1"/>
  <c r="BH11" i="2"/>
  <c r="BN71" i="2"/>
  <c r="BP71" i="2" s="1"/>
  <c r="BI71" i="2"/>
  <c r="BF195" i="2"/>
  <c r="BG195" i="2" s="1"/>
  <c r="BH195" i="2" s="1"/>
  <c r="BN66" i="2"/>
  <c r="BP66" i="2" s="1"/>
  <c r="BI66" i="2"/>
  <c r="BF153" i="2"/>
  <c r="BG153" i="2" s="1"/>
  <c r="BH153" i="2"/>
  <c r="BF99" i="2"/>
  <c r="BG99" i="2" s="1"/>
  <c r="BH99" i="2" s="1"/>
  <c r="BF9" i="2"/>
  <c r="BG9" i="2" s="1"/>
  <c r="BH9" i="2" s="1"/>
  <c r="BH100" i="2"/>
  <c r="BF100" i="2"/>
  <c r="BG100" i="2" s="1"/>
  <c r="BF140" i="2"/>
  <c r="BG140" i="2" s="1"/>
  <c r="BH140" i="2" s="1"/>
  <c r="BN21" i="2"/>
  <c r="BP21" i="2" s="1"/>
  <c r="BI21" i="2"/>
  <c r="BN60" i="2"/>
  <c r="BP60" i="2" s="1"/>
  <c r="BI60" i="2"/>
  <c r="BN179" i="2"/>
  <c r="BP179" i="2" s="1"/>
  <c r="BI179" i="2"/>
  <c r="BN76" i="2"/>
  <c r="BP76" i="2" s="1"/>
  <c r="BI76" i="2"/>
  <c r="BI121" i="2"/>
  <c r="BN121" i="2"/>
  <c r="BP121" i="2" s="1"/>
  <c r="BF180" i="2"/>
  <c r="BG180" i="2" s="1"/>
  <c r="BH180" i="2" s="1"/>
  <c r="BN118" i="2"/>
  <c r="BP118" i="2" s="1"/>
  <c r="BI118" i="2"/>
  <c r="BF107" i="2"/>
  <c r="BG107" i="2" s="1"/>
  <c r="BH107" i="2"/>
  <c r="BF20" i="2"/>
  <c r="BG20" i="2" s="1"/>
  <c r="BH20" i="2" s="1"/>
  <c r="BF36" i="2"/>
  <c r="BG36" i="2" s="1"/>
  <c r="BH36" i="2" s="1"/>
  <c r="BF146" i="2"/>
  <c r="BG146" i="2" s="1"/>
  <c r="BH146" i="2" s="1"/>
  <c r="BN102" i="2"/>
  <c r="BP102" i="2" s="1"/>
  <c r="BI102" i="2"/>
  <c r="BN178" i="2"/>
  <c r="BP178" i="2" s="1"/>
  <c r="BI178" i="2"/>
  <c r="BN91" i="2"/>
  <c r="BP91" i="2" s="1"/>
  <c r="BI91" i="2"/>
  <c r="BI181" i="2"/>
  <c r="BN181" i="2"/>
  <c r="BP181" i="2" s="1"/>
  <c r="BN198" i="2" l="1"/>
  <c r="BP198" i="2" s="1"/>
  <c r="BI198" i="2"/>
  <c r="BN28" i="2"/>
  <c r="BP28" i="2" s="1"/>
  <c r="BI28" i="2"/>
  <c r="BN146" i="2"/>
  <c r="BP146" i="2" s="1"/>
  <c r="BI146" i="2"/>
  <c r="BN36" i="2"/>
  <c r="BP36" i="2" s="1"/>
  <c r="BI36" i="2"/>
  <c r="BI111" i="2"/>
  <c r="BN111" i="2"/>
  <c r="BP111" i="2" s="1"/>
  <c r="BN114" i="2"/>
  <c r="BP114" i="2" s="1"/>
  <c r="BI114" i="2"/>
  <c r="BN65" i="2"/>
  <c r="BP65" i="2" s="1"/>
  <c r="BI65" i="2"/>
  <c r="BN17" i="2"/>
  <c r="BP17" i="2" s="1"/>
  <c r="BI17" i="2"/>
  <c r="BN106" i="2"/>
  <c r="BP106" i="2" s="1"/>
  <c r="BI106" i="2"/>
  <c r="BN166" i="2"/>
  <c r="BP166" i="2" s="1"/>
  <c r="BI166" i="2"/>
  <c r="BI164" i="2"/>
  <c r="BN164" i="2"/>
  <c r="BP164" i="2" s="1"/>
  <c r="BN137" i="2"/>
  <c r="BP137" i="2" s="1"/>
  <c r="BI137" i="2"/>
  <c r="BI20" i="2"/>
  <c r="BN20" i="2"/>
  <c r="BP20" i="2" s="1"/>
  <c r="BN140" i="2"/>
  <c r="BP140" i="2" s="1"/>
  <c r="BI140" i="2"/>
  <c r="BN126" i="2"/>
  <c r="BP126" i="2" s="1"/>
  <c r="BI126" i="2"/>
  <c r="BN77" i="2"/>
  <c r="BP77" i="2" s="1"/>
  <c r="BI77" i="2"/>
  <c r="BN55" i="2"/>
  <c r="BP55" i="2" s="1"/>
  <c r="BI55" i="2"/>
  <c r="BN195" i="2"/>
  <c r="BP195" i="2" s="1"/>
  <c r="BI195" i="2"/>
  <c r="BN163" i="2"/>
  <c r="BP163" i="2" s="1"/>
  <c r="BI163" i="2"/>
  <c r="BI191" i="2"/>
  <c r="BN191" i="2"/>
  <c r="BP191" i="2" s="1"/>
  <c r="BI105" i="2"/>
  <c r="BN105" i="2"/>
  <c r="BP105" i="2" s="1"/>
  <c r="BN190" i="2"/>
  <c r="BP190" i="2" s="1"/>
  <c r="BI190" i="2"/>
  <c r="BI142" i="2"/>
  <c r="BN142" i="2"/>
  <c r="BP142" i="2" s="1"/>
  <c r="BI103" i="2"/>
  <c r="BN103" i="2"/>
  <c r="BP103" i="2" s="1"/>
  <c r="BN13" i="2"/>
  <c r="BP13" i="2" s="1"/>
  <c r="BI13" i="2"/>
  <c r="BI44" i="2"/>
  <c r="BN44" i="2"/>
  <c r="BP44" i="2" s="1"/>
  <c r="BI109" i="2"/>
  <c r="BN109" i="2"/>
  <c r="BP109" i="2" s="1"/>
  <c r="BN171" i="2"/>
  <c r="BP171" i="2" s="1"/>
  <c r="BI171" i="2"/>
  <c r="BN37" i="2"/>
  <c r="BP37" i="2" s="1"/>
  <c r="BI37" i="2"/>
  <c r="BN9" i="2"/>
  <c r="BP9" i="2" s="1"/>
  <c r="BI9" i="2"/>
  <c r="BN12" i="2"/>
  <c r="BP12" i="2" s="1"/>
  <c r="BI12" i="2"/>
  <c r="BI188" i="2"/>
  <c r="BN188" i="2"/>
  <c r="BP188" i="2" s="1"/>
  <c r="BN124" i="2"/>
  <c r="BP124" i="2" s="1"/>
  <c r="BI124" i="2"/>
  <c r="BN99" i="2"/>
  <c r="BP99" i="2" s="1"/>
  <c r="BI99" i="2"/>
  <c r="BI101" i="2"/>
  <c r="BN101" i="2"/>
  <c r="BP101" i="2" s="1"/>
  <c r="BI156" i="2"/>
  <c r="BN156" i="2"/>
  <c r="BP156" i="2" s="1"/>
  <c r="BN187" i="2"/>
  <c r="BP187" i="2" s="1"/>
  <c r="BI187" i="2"/>
  <c r="BN197" i="2"/>
  <c r="BP197" i="2" s="1"/>
  <c r="BI197" i="2"/>
  <c r="BI180" i="2"/>
  <c r="BN180" i="2"/>
  <c r="BP180" i="2" s="1"/>
  <c r="BI122" i="2"/>
  <c r="BN122" i="2"/>
  <c r="BP122" i="2" s="1"/>
  <c r="BN183" i="2"/>
  <c r="BP183" i="2" s="1"/>
  <c r="BI183" i="2"/>
  <c r="BN93" i="2"/>
  <c r="BP93" i="2" s="1"/>
  <c r="BI93" i="2"/>
  <c r="BN141" i="2"/>
  <c r="BP141" i="2" s="1"/>
  <c r="BI141" i="2"/>
  <c r="BN79" i="2"/>
  <c r="BP79" i="2" s="1"/>
  <c r="BI79" i="2"/>
  <c r="BN120" i="2"/>
  <c r="BP120" i="2" s="1"/>
  <c r="BI120" i="2"/>
  <c r="BF123" i="2"/>
  <c r="BG123" i="2" s="1"/>
  <c r="BH123" i="2" s="1"/>
  <c r="BN25" i="2"/>
  <c r="BP25" i="2" s="1"/>
  <c r="BI25" i="2"/>
  <c r="BI100" i="2"/>
  <c r="BN100" i="2"/>
  <c r="BP100" i="2" s="1"/>
  <c r="BI169" i="2"/>
  <c r="BN169" i="2"/>
  <c r="BP169" i="2" s="1"/>
  <c r="BN174" i="2"/>
  <c r="BP174" i="2" s="1"/>
  <c r="BI174" i="2"/>
  <c r="BH83" i="2"/>
  <c r="BF83" i="2"/>
  <c r="BG83" i="2" s="1"/>
  <c r="BN41" i="2"/>
  <c r="BP41" i="2" s="1"/>
  <c r="BI41" i="2"/>
  <c r="BI136" i="2"/>
  <c r="BN136" i="2"/>
  <c r="BP136" i="2" s="1"/>
  <c r="BN157" i="2"/>
  <c r="BP157" i="2" s="1"/>
  <c r="BI157" i="2"/>
  <c r="V200" i="2"/>
  <c r="BC8" i="2"/>
  <c r="BF57" i="2"/>
  <c r="BG57" i="2" s="1"/>
  <c r="BH57" i="2" s="1"/>
  <c r="BN96" i="2"/>
  <c r="BP96" i="2" s="1"/>
  <c r="BI96" i="2"/>
  <c r="BN155" i="2"/>
  <c r="BP155" i="2" s="1"/>
  <c r="BI155" i="2"/>
  <c r="BN38" i="2"/>
  <c r="BP38" i="2" s="1"/>
  <c r="BI38" i="2"/>
  <c r="BN81" i="2"/>
  <c r="BP81" i="2" s="1"/>
  <c r="BI81" i="2"/>
  <c r="BN22" i="2"/>
  <c r="BP22" i="2" s="1"/>
  <c r="BI22" i="2"/>
  <c r="BI34" i="2"/>
  <c r="BN34" i="2"/>
  <c r="BP34" i="2" s="1"/>
  <c r="BN30" i="2"/>
  <c r="BP30" i="2" s="1"/>
  <c r="BI30" i="2"/>
  <c r="BN63" i="2"/>
  <c r="BP63" i="2" s="1"/>
  <c r="BI63" i="2"/>
  <c r="BN98" i="2"/>
  <c r="BP98" i="2" s="1"/>
  <c r="BI98" i="2"/>
  <c r="BN16" i="2"/>
  <c r="BP16" i="2" s="1"/>
  <c r="BI16" i="2"/>
  <c r="BI107" i="2"/>
  <c r="BN107" i="2"/>
  <c r="BP107" i="2" s="1"/>
  <c r="BN153" i="2"/>
  <c r="BP153" i="2" s="1"/>
  <c r="BI153" i="2"/>
  <c r="BN11" i="2"/>
  <c r="BP11" i="2" s="1"/>
  <c r="BI11" i="2"/>
  <c r="BN161" i="2"/>
  <c r="BP161" i="2" s="1"/>
  <c r="BI161" i="2"/>
  <c r="BN110" i="2"/>
  <c r="BP110" i="2" s="1"/>
  <c r="BI110" i="2"/>
  <c r="BI62" i="2"/>
  <c r="BN62" i="2"/>
  <c r="BP62" i="2" s="1"/>
  <c r="BN14" i="2"/>
  <c r="BP14" i="2" s="1"/>
  <c r="BI14" i="2"/>
  <c r="BN61" i="2"/>
  <c r="BP61" i="2" s="1"/>
  <c r="BI61" i="2"/>
  <c r="BN84" i="2"/>
  <c r="BP84" i="2" s="1"/>
  <c r="BI84" i="2"/>
  <c r="BI131" i="2"/>
  <c r="BN131" i="2"/>
  <c r="BP131" i="2" s="1"/>
  <c r="BN194" i="2"/>
  <c r="BP194" i="2" s="1"/>
  <c r="BI194" i="2"/>
  <c r="BN57" i="2" l="1"/>
  <c r="BP57" i="2" s="1"/>
  <c r="BI57" i="2"/>
  <c r="BI123" i="2"/>
  <c r="BN123" i="2"/>
  <c r="BP123" i="2" s="1"/>
  <c r="BC200" i="2"/>
  <c r="BF8" i="2"/>
  <c r="BG8" i="2" s="1"/>
  <c r="BH8" i="2" s="1"/>
  <c r="BN83" i="2"/>
  <c r="BP83" i="2" s="1"/>
  <c r="BI83" i="2"/>
  <c r="BH200" i="2" l="1"/>
  <c r="BN8" i="2"/>
  <c r="BI8" i="2"/>
  <c r="BN200" i="2" l="1"/>
  <c r="BP8" i="2"/>
  <c r="BP200" i="2" s="1"/>
</calcChain>
</file>

<file path=xl/sharedStrings.xml><?xml version="1.0" encoding="utf-8"?>
<sst xmlns="http://schemas.openxmlformats.org/spreadsheetml/2006/main" count="842" uniqueCount="307">
  <si>
    <t>Connecticut Department of Social Services</t>
  </si>
  <si>
    <t>July 2022 NF Quarterly Case Mix Rate Calculation</t>
  </si>
  <si>
    <t>Inflation Multiplier:</t>
  </si>
  <si>
    <t>General Provider Information</t>
  </si>
  <si>
    <t>Box 1 Direct Care Information</t>
  </si>
  <si>
    <t>Box 2 Indirect Care Information</t>
  </si>
  <si>
    <t>Box 3 A&amp;G Information</t>
  </si>
  <si>
    <t>Box 4 Capital Information</t>
  </si>
  <si>
    <t>Provider Tax</t>
  </si>
  <si>
    <t>FRV &amp; ROE</t>
  </si>
  <si>
    <t>Wage Increase</t>
  </si>
  <si>
    <t>Social Woker</t>
  </si>
  <si>
    <t>Rate Prior to Phase-In</t>
  </si>
  <si>
    <t>Phased-In Rate</t>
  </si>
  <si>
    <t>Phased In Rate Plus 7/1/2022 Add-Ons</t>
  </si>
  <si>
    <t>Facility Name</t>
  </si>
  <si>
    <t>Mgmt Company</t>
  </si>
  <si>
    <t>License Type</t>
  </si>
  <si>
    <t>Provider Number</t>
  </si>
  <si>
    <t>County</t>
  </si>
  <si>
    <t xml:space="preserve"> Bed Capacity Last Day of Period </t>
  </si>
  <si>
    <t xml:space="preserve"> Medicaid CT Days </t>
  </si>
  <si>
    <t>Total Actual Days</t>
  </si>
  <si>
    <t xml:space="preserve"> Actual and Imputed Resident Days </t>
  </si>
  <si>
    <t>Available Days</t>
  </si>
  <si>
    <t>Direct Care Costs</t>
  </si>
  <si>
    <t>Direct Care Inflated Costs</t>
  </si>
  <si>
    <t>Direct Care Per Diems</t>
  </si>
  <si>
    <t>Normalizing (Base Year) CMI</t>
  </si>
  <si>
    <t>Direct Care Normalizing CMI Adjusted Per Diems</t>
  </si>
  <si>
    <t>Direct Care Limit</t>
  </si>
  <si>
    <t>Direct Care Allowed Per Diem</t>
  </si>
  <si>
    <t>2022 Q1 Medicaid CMI</t>
  </si>
  <si>
    <t>Case Mix Neutrality Factor</t>
  </si>
  <si>
    <t>Medicaid CMI for Rate Setting</t>
  </si>
  <si>
    <t>Direct Care Medicaid CMI-Adjusted Per Diem</t>
  </si>
  <si>
    <t>Indirect Care Costs</t>
  </si>
  <si>
    <t>Indirect Care Inflated Costs</t>
  </si>
  <si>
    <t>Indirect Care Per Diems</t>
  </si>
  <si>
    <t>Indirect Care Limit</t>
  </si>
  <si>
    <t>Indirect Care Allowed Per Diem</t>
  </si>
  <si>
    <t>Indirect Care Efficiency Adjustment</t>
  </si>
  <si>
    <t>Indirect Care Allowed Per Diem with Efficiency Adjustment</t>
  </si>
  <si>
    <t>A&amp;G Costs</t>
  </si>
  <si>
    <t>A&amp;G Inflated Costs</t>
  </si>
  <si>
    <t>A&amp;G Per Diems</t>
  </si>
  <si>
    <t>A&amp;G Limit</t>
  </si>
  <si>
    <t>A&amp;G Allowed Per Diem</t>
  </si>
  <si>
    <t>A&amp;G Efficiency Adjustment</t>
  </si>
  <si>
    <t>A&amp;G Allowed Per Diem with Efficiency Adjustment</t>
  </si>
  <si>
    <t>Capital Costs</t>
  </si>
  <si>
    <t>Capital Inflated Costs</t>
  </si>
  <si>
    <t>Capital Per Diems</t>
  </si>
  <si>
    <t>Provider Tax Inflated Costs</t>
  </si>
  <si>
    <t>Provider Tax Per Diems</t>
  </si>
  <si>
    <t>FRV</t>
  </si>
  <si>
    <t>Inflated ROE</t>
  </si>
  <si>
    <t>Social Worker Minimum Staffing Rate Increase</t>
  </si>
  <si>
    <t>Total NF Per Diem Reimbursement Rate Prior to BAF and Rate Phase-In (Inclusive of Wage Increase)</t>
  </si>
  <si>
    <t>Current Issued Rate Ending 6/30/2022</t>
  </si>
  <si>
    <t>Variance to Issued Rate</t>
  </si>
  <si>
    <t>Adjustment fo Phase-In Parameters</t>
  </si>
  <si>
    <t>Case Mix Reimbursement Rate (After Phase-In Adjustment)</t>
  </si>
  <si>
    <t>Total Gain/(Loss) from Issued Rate Prior to 7/1/2022 Increases</t>
  </si>
  <si>
    <t>7/1/2022 4.5% Rate Increase</t>
  </si>
  <si>
    <t>Benefits Enhancement Add-On</t>
  </si>
  <si>
    <t>Other Add-On (CON, etc.)</t>
  </si>
  <si>
    <t>Case Mix Reimbursement Rate (After 7/1/2022 Increases)</t>
  </si>
  <si>
    <t>Estimated Payments Based on Case Mix Reimbursement Rate</t>
  </si>
  <si>
    <t>Aaron Manor Nursing and Rehab. Ctr</t>
  </si>
  <si>
    <t>Ryder Health Management</t>
  </si>
  <si>
    <t>Nurs Fac-CCH</t>
  </si>
  <si>
    <t>Middlesex County</t>
  </si>
  <si>
    <t>Abbott Terrace Health Center</t>
  </si>
  <si>
    <t>Athena Health Care Associates</t>
  </si>
  <si>
    <t>New Haven County</t>
  </si>
  <si>
    <t>Advanced Nursing and Rehab</t>
  </si>
  <si>
    <t/>
  </si>
  <si>
    <t>Amberwoods of Farmington</t>
  </si>
  <si>
    <t>Hartford County</t>
  </si>
  <si>
    <t>Apple Rehab Avon</t>
  </si>
  <si>
    <t>Apple Health Care Inc.</t>
  </si>
  <si>
    <t>Apple Rehab Colchester</t>
  </si>
  <si>
    <t>New London County</t>
  </si>
  <si>
    <t>Apple Rehab Cromwell</t>
  </si>
  <si>
    <t>Apple Rehab Farmington Valley</t>
  </si>
  <si>
    <t>Apple Rehab Guilford</t>
  </si>
  <si>
    <t>Apple Rehab Laurel Woods</t>
  </si>
  <si>
    <t>Apple Rehab Middletown</t>
  </si>
  <si>
    <t>Apple Rehab Mystic</t>
  </si>
  <si>
    <t>Apple Rehab of Rocky Hill</t>
  </si>
  <si>
    <t>Saybrook Health Care Center</t>
  </si>
  <si>
    <t>Apple Rehab Shelton Lakes</t>
  </si>
  <si>
    <t>Fairfield County</t>
  </si>
  <si>
    <t>Apple Rehab West Haven</t>
  </si>
  <si>
    <t>Apple Rehabilitation Watertown</t>
  </si>
  <si>
    <t>Litchfield County</t>
  </si>
  <si>
    <t>Arden House</t>
  </si>
  <si>
    <t>Genesis Health Corp</t>
  </si>
  <si>
    <t>Athena Meadowbrook LLC</t>
  </si>
  <si>
    <t>Nurs Fac-CCH/RHNS</t>
  </si>
  <si>
    <t>20800 / 95225</t>
  </si>
  <si>
    <t>Autumn Lake Healthcare at Bucks Hill LLC</t>
  </si>
  <si>
    <t xml:space="preserve">Autum Lake Healthcare               </t>
  </si>
  <si>
    <t>Autumn Lake Healthcare at Cromwell LLC</t>
  </si>
  <si>
    <t>Autumn Lake Healthcare at New Britain LLC</t>
  </si>
  <si>
    <t>Autumn Lake Healthcare at Norwalk LLC</t>
  </si>
  <si>
    <t>Avery Nursing Home</t>
  </si>
  <si>
    <t>Church Homes, Inc.</t>
  </si>
  <si>
    <t>7500 / 90795</t>
  </si>
  <si>
    <t>Avon Health Center</t>
  </si>
  <si>
    <t>Bayview Health Care Center</t>
  </si>
  <si>
    <t>Beacon Brook Health Center</t>
  </si>
  <si>
    <t>Beechwood</t>
  </si>
  <si>
    <t>Bel-Air Manor</t>
  </si>
  <si>
    <t>Bethel Health Care/The Cascades (RCH)</t>
  </si>
  <si>
    <t>National Health Care, Inc.</t>
  </si>
  <si>
    <t>Bickford Health Care Center</t>
  </si>
  <si>
    <t>Sommerset Health Care</t>
  </si>
  <si>
    <t>Bishop Wicke Health &amp; Rehab. Ctr.</t>
  </si>
  <si>
    <t>Bloomfield Health Care Center, LLC</t>
  </si>
  <si>
    <t>Bradley Home &amp; Pavilion</t>
  </si>
  <si>
    <t>ARK Healthcare &amp; Rehabilitation at Branford Hills</t>
  </si>
  <si>
    <t>Bride Brook Rehab and Nursing Center</t>
  </si>
  <si>
    <t>SavaSeniorCare Administrative Sevice</t>
  </si>
  <si>
    <t>Cambridge Health and Rehabilitation Center</t>
  </si>
  <si>
    <t>Carolton Chronic and Conv. Hospital</t>
  </si>
  <si>
    <t>Cassena Care at Norwalk</t>
  </si>
  <si>
    <t xml:space="preserve">Cassena Care Consulting             </t>
  </si>
  <si>
    <t>Cassena Care of Stamford</t>
  </si>
  <si>
    <t>Chelsea Place Care Center</t>
  </si>
  <si>
    <t xml:space="preserve">iCare Health Network                </t>
  </si>
  <si>
    <t>Cherry Brook Health Care Center</t>
  </si>
  <si>
    <t>Cheshire House Nursing &amp; Rehab Center</t>
  </si>
  <si>
    <t>Cheshire Regional Rehab Center</t>
  </si>
  <si>
    <t xml:space="preserve">Traditions Senior Management        </t>
  </si>
  <si>
    <t>Chestelm Health Care</t>
  </si>
  <si>
    <t>10298 / 91793</t>
  </si>
  <si>
    <t>Chesterfields Health Care Center</t>
  </si>
  <si>
    <t>Cobalt Lodge Health Care &amp; Rehab. Ctr</t>
  </si>
  <si>
    <t>Windham County</t>
  </si>
  <si>
    <t>Coccomo Memorial Health Center</t>
  </si>
  <si>
    <t>Colonial Health &amp; Rehab Center of Plainfield, LLC</t>
  </si>
  <si>
    <t>Connecticut Baptist Homes</t>
  </si>
  <si>
    <t>10231 / 95283</t>
  </si>
  <si>
    <t>Cook Willow Health &amp; Rehab Center</t>
  </si>
  <si>
    <t>Countryside Manor</t>
  </si>
  <si>
    <t>Pilgrim Manor</t>
  </si>
  <si>
    <t>Covenant Retirement Communities</t>
  </si>
  <si>
    <t>Crestfield Rehab Ctr &amp; Fenwood Manor</t>
  </si>
  <si>
    <t>Curtis Home/St. Elizabeth Center</t>
  </si>
  <si>
    <t>Douglas Manor</t>
  </si>
  <si>
    <t>Elim Park Baptist Home</t>
  </si>
  <si>
    <t>Evergreen Health Care Center</t>
  </si>
  <si>
    <t>Tolland County</t>
  </si>
  <si>
    <t>Fairview, Inc.</t>
  </si>
  <si>
    <t>Farmington Care Center</t>
  </si>
  <si>
    <t>Filosa, For Nursing and Rehab.</t>
  </si>
  <si>
    <t>Fox Hill Center</t>
  </si>
  <si>
    <t>Frances Warde Towers</t>
  </si>
  <si>
    <t>Mercy Community Health</t>
  </si>
  <si>
    <t>Fresh River Healthcare</t>
  </si>
  <si>
    <t>Gardner Heights Health Care Center, Inc.</t>
  </si>
  <si>
    <t>Geer Nursing and Rehab. Center</t>
  </si>
  <si>
    <t>Gladeview Health Care Center</t>
  </si>
  <si>
    <t>Glastonbury Health Care Center</t>
  </si>
  <si>
    <t>Glen Hill Center</t>
  </si>
  <si>
    <t>Complete Care at Glendale Center LLC</t>
  </si>
  <si>
    <t>Complete Care Management LLC</t>
  </si>
  <si>
    <t>Golden Hill Rehab Pavilion</t>
  </si>
  <si>
    <t>Governors House Simsbury OPCO, LLC</t>
  </si>
  <si>
    <t>ARK Health Care Management</t>
  </si>
  <si>
    <t>Grandview Rehabilitation and Healthcare Center</t>
  </si>
  <si>
    <t>Greentree Manor Nursing &amp; Rehab. Ctr</t>
  </si>
  <si>
    <t>Greenwich Woods Rehabilitation</t>
  </si>
  <si>
    <t xml:space="preserve">Moshe Bernstein and Mordi Blass     </t>
  </si>
  <si>
    <t>Grimes Center</t>
  </si>
  <si>
    <t>Complete Care at Groton Regency LLC</t>
  </si>
  <si>
    <t>Hamden Rehab. and Health Care Center</t>
  </si>
  <si>
    <t>Hancock Hall</t>
  </si>
  <si>
    <t>Harbor Village North Rehab and Nursing Center</t>
  </si>
  <si>
    <t>Complete Care at Harrington Court LLC</t>
  </si>
  <si>
    <t>Hebrew Home</t>
  </si>
  <si>
    <t>Hewitt Health &amp; Rehabilitation Center, Inc.</t>
  </si>
  <si>
    <t>Hughes Health and Rehabilitation, Inc.</t>
  </si>
  <si>
    <t>Ingraham Manor</t>
  </si>
  <si>
    <t>JACC Healthcare Center of Danielson LLC</t>
  </si>
  <si>
    <t xml:space="preserve">JACC Healthcare Group LLC           </t>
  </si>
  <si>
    <t>Windham Health &amp; Rehab LLC</t>
  </si>
  <si>
    <t>Jefferson House</t>
  </si>
  <si>
    <t>Jerome Home, The</t>
  </si>
  <si>
    <t xml:space="preserve">Hartford HealthCare Senior Services </t>
  </si>
  <si>
    <t>Jewish Senior Services</t>
  </si>
  <si>
    <t>Kimberly Hall North</t>
  </si>
  <si>
    <t>Kimberly Hall South Center</t>
  </si>
  <si>
    <t>Laurel Ridge Health Care Center</t>
  </si>
  <si>
    <t>Ledgecrest Health Care Center, Inc</t>
  </si>
  <si>
    <t>Litchfield Woods Health Care Ctr.</t>
  </si>
  <si>
    <t>20347 / 95077</t>
  </si>
  <si>
    <t>LiveWell Connecticut</t>
  </si>
  <si>
    <t>Long Ridge Post-Acute Care</t>
  </si>
  <si>
    <t>Lord Chamberlain Nursing &amp; Rehabilitation  Ctr.</t>
  </si>
  <si>
    <t>Ludlowe Center</t>
  </si>
  <si>
    <t>Lutheran Home of Southbury, Inc.</t>
  </si>
  <si>
    <t xml:space="preserve">Sheehan Health Group, LLC           </t>
  </si>
  <si>
    <t>Madison House</t>
  </si>
  <si>
    <t>Maefair Health Care Center, Inc</t>
  </si>
  <si>
    <t>Manchester Rehabilitation and Healthcare Center</t>
  </si>
  <si>
    <t>Mansfield Center for Nursing &amp; Rehab</t>
  </si>
  <si>
    <t>Maple View Center for Health and Rehabilitation</t>
  </si>
  <si>
    <t>Marlborough Health &amp; Rehab. Center</t>
  </si>
  <si>
    <t>Mary Wade Home, Inc., The</t>
  </si>
  <si>
    <t>Masonicare Health Center</t>
  </si>
  <si>
    <t>Masonicare</t>
  </si>
  <si>
    <t>Newtown Rehabilitation &amp; Health Care</t>
  </si>
  <si>
    <t>Mattatuck Health Care Facility, Inc.</t>
  </si>
  <si>
    <t>Nurs Fac-RHNS</t>
  </si>
  <si>
    <t>Matulaitis Nursing Home</t>
  </si>
  <si>
    <t>McLean Health Center</t>
  </si>
  <si>
    <t>Complete Care at Meriden Center LLC</t>
  </si>
  <si>
    <t>Middlebury Conv. Home, Inc.</t>
  </si>
  <si>
    <t>Middlesex Health Care Center</t>
  </si>
  <si>
    <t>Milford Health and Rehab. Center</t>
  </si>
  <si>
    <t>Miller Memorial Community, Inc.</t>
  </si>
  <si>
    <t>Monsignor Bojnowski Manor</t>
  </si>
  <si>
    <t>Montowese Health &amp; Rehab. Ctr., Inc.</t>
  </si>
  <si>
    <t>Mystic Manor, Inc.</t>
  </si>
  <si>
    <t>Nathaniel Witherell</t>
  </si>
  <si>
    <t>Town of Greenwich</t>
  </si>
  <si>
    <t>New London Sub Acute and Rehab</t>
  </si>
  <si>
    <t>New Milford Rehab LLC</t>
  </si>
  <si>
    <t>Newington Rapid Recovey Rehab Center</t>
  </si>
  <si>
    <t>Noble Horizons</t>
  </si>
  <si>
    <t>9365 / 91777</t>
  </si>
  <si>
    <t>Northbridge Health Care Center</t>
  </si>
  <si>
    <t>Norwich Sub-Acute and Nursing</t>
  </si>
  <si>
    <t>Notre Dame Conv. Home, Inc.</t>
  </si>
  <si>
    <t>Orange Health Care Center</t>
  </si>
  <si>
    <t>Apple Rehab Uncasville</t>
  </si>
  <si>
    <t>Park Place Health Center</t>
  </si>
  <si>
    <t>Pendleton Rehab and Nursing Center</t>
  </si>
  <si>
    <t>Pierce Memorial Baptist Home, Inc.</t>
  </si>
  <si>
    <t>Portland Care and Rehab. Center, Inc.</t>
  </si>
  <si>
    <t>New Haven Center for Nursing &amp; Rehab</t>
  </si>
  <si>
    <t xml:space="preserve">RegalCare Management Group          </t>
  </si>
  <si>
    <t>Torrington Center for Nursing &amp; Rehab</t>
  </si>
  <si>
    <t>Waterbury Center for Nursing &amp; Rehab</t>
  </si>
  <si>
    <t>West Haven Center for Nursing &amp; Rehab</t>
  </si>
  <si>
    <t>Southport Center for Nursing &amp; Rehab</t>
  </si>
  <si>
    <t>Regency House Nursing and Rehabilitation Center</t>
  </si>
  <si>
    <t>River Glen Health Care Center</t>
  </si>
  <si>
    <t>HealthBridge Management Co</t>
  </si>
  <si>
    <t>Riverside Health and Rehabilitation Center</t>
  </si>
  <si>
    <t>Saint John Paul II Center</t>
  </si>
  <si>
    <t>Saint Joseph's Living Center</t>
  </si>
  <si>
    <t>Saint Joseph's Residence</t>
  </si>
  <si>
    <t>Salmon Brook Rehab and Nursing</t>
  </si>
  <si>
    <t>Seabury Health Center</t>
  </si>
  <si>
    <t>Shady Knoll Health Center, Inc</t>
  </si>
  <si>
    <t>Sharon Health Care Center</t>
  </si>
  <si>
    <t>Sheriden Woods Health Care Center</t>
  </si>
  <si>
    <t>Silver Springs Care Center</t>
  </si>
  <si>
    <t>Skyview Rehab and Nursing</t>
  </si>
  <si>
    <t>Southington Care Center</t>
  </si>
  <si>
    <t>St. Camillus Stamford OPCO LLC</t>
  </si>
  <si>
    <t>St. Joseph's Center</t>
  </si>
  <si>
    <t>Suffield House, The</t>
  </si>
  <si>
    <t>The Guilford House, LLC</t>
  </si>
  <si>
    <t>The Pines at Bristol</t>
  </si>
  <si>
    <t>The Reservoir</t>
  </si>
  <si>
    <t>The Summit at Plantsville</t>
  </si>
  <si>
    <t>The Villa at Stamford</t>
  </si>
  <si>
    <t>The Willows</t>
  </si>
  <si>
    <t>Touchpoints at Bloomfield</t>
  </si>
  <si>
    <t>Touchpoints at Chestnut</t>
  </si>
  <si>
    <t>Touchpoints at Manchester</t>
  </si>
  <si>
    <t>Trinity Hill Care Center, LLC 55</t>
  </si>
  <si>
    <t>Twin Maples Healthcare, Inc.</t>
  </si>
  <si>
    <t>Valerie Manor</t>
  </si>
  <si>
    <t>Vernon Rehabilitation and Healthcare Center</t>
  </si>
  <si>
    <t>Villa Maria Nursing &amp; Rehabilitation Inc.</t>
  </si>
  <si>
    <t>Village Crest Center for Health &amp; Rehabilitation</t>
  </si>
  <si>
    <t>Village Green of Bristol Rehab. and Health Center 64</t>
  </si>
  <si>
    <t>Wadsworth Glen Health Care &amp; Rehab Ctr</t>
  </si>
  <si>
    <t>Waterbury Gardens Nursing and Rehab 56</t>
  </si>
  <si>
    <t xml:space="preserve">Priority HealthCare Group LLC       </t>
  </si>
  <si>
    <t>Water's Edge Center for Health &amp; Rehab.</t>
  </si>
  <si>
    <t>Waveny Care Center</t>
  </si>
  <si>
    <t>West Hartford Health &amp; Rehab. Center</t>
  </si>
  <si>
    <t>Civita Care Center at West River</t>
  </si>
  <si>
    <t>Western Rehabilitation Care Center</t>
  </si>
  <si>
    <t>Westport Rehab Complex</t>
  </si>
  <si>
    <t>Westside Care Center</t>
  </si>
  <si>
    <t>Westview Health Care Center</t>
  </si>
  <si>
    <t>Whispering Pines Rehabilitation and Nursing Center</t>
  </si>
  <si>
    <t xml:space="preserve">WP Management LLC                   </t>
  </si>
  <si>
    <t>Whitney Center</t>
  </si>
  <si>
    <t>Whitney Rehabilitation Care Center</t>
  </si>
  <si>
    <t>Wilton Meadows Health Care Center</t>
  </si>
  <si>
    <t>TransCon Builders, Inc.</t>
  </si>
  <si>
    <t>Windsor Health and Rehab Center</t>
  </si>
  <si>
    <t>Wolcott Hall Nursing Center, Inc</t>
  </si>
  <si>
    <t>Wolcott View Manor</t>
  </si>
  <si>
    <t>Woodlake at Tolland</t>
  </si>
  <si>
    <t>WV-Parkway Pavilion</t>
  </si>
  <si>
    <t xml:space="preserve">Wachusett Ventures, LLC             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</si>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</sst>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_);_(@_)"/>
    <numFmt numFmtId="165" formatCode="_(* #,##0_);_(* \(#,##0\);_(* &quot;-&quot;??_);_(@_)"/>
    <numFmt numFmtId="166" formatCode="#,##0.0000_);\(#,##0.0000\)"/>
    <numFmt numFmtId="167" formatCode="_(&quot;$&quot;* #,##0.00_);_(&quot;$&quot;* \(#,##0.00\);_(&quot;$&quot;* &quot;-&quot;_);_(@_)"/>
    <numFmt numFmtId="168" formatCode="_(&quot;$&quot;* #,##0.0000_);_(&quot;$&quot;* \(#,##0.0000\);_(&quot;$&quot;* &quot;-&quot;??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"/>
      <name val="Times New Roman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9"/>
      <name val="Calibri"/>
      <family val="2"/>
      <scheme val="minor"/>
    </font>
    <font>
      <i/>
      <sz val="10"/>
      <color theme="9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AC1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4" fillId="2" borderId="0" xfId="0" applyFont="1" applyFill="1"/>
    <xf numFmtId="0" fontId="0" fillId="2" borderId="0" xfId="0" applyFill="1"/>
    <xf numFmtId="14" fontId="0" fillId="2" borderId="0" xfId="1" applyNumberFormat="1" applyFont="1" applyFill="1"/>
    <xf numFmtId="43" fontId="0" fillId="2" borderId="0" xfId="1" applyFont="1" applyFill="1"/>
    <xf numFmtId="0" fontId="0" fillId="2" borderId="0" xfId="0" quotePrefix="1" applyFill="1"/>
    <xf numFmtId="0" fontId="5" fillId="2" borderId="0" xfId="0" applyFont="1" applyFill="1"/>
    <xf numFmtId="0" fontId="6" fillId="2" borderId="0" xfId="0" applyFont="1" applyFill="1"/>
    <xf numFmtId="0" fontId="2" fillId="2" borderId="0" xfId="0" applyFont="1" applyFill="1"/>
    <xf numFmtId="0" fontId="7" fillId="2" borderId="0" xfId="0" applyFont="1" applyFill="1" applyAlignment="1">
      <alignment vertical="center"/>
    </xf>
    <xf numFmtId="44" fontId="0" fillId="2" borderId="0" xfId="0" applyNumberFormat="1" applyFill="1"/>
    <xf numFmtId="41" fontId="0" fillId="2" borderId="0" xfId="0" applyNumberFormat="1" applyFill="1"/>
    <xf numFmtId="164" fontId="0" fillId="2" borderId="0" xfId="0" applyNumberFormat="1" applyFill="1"/>
    <xf numFmtId="41" fontId="3" fillId="3" borderId="1" xfId="0" applyNumberFormat="1" applyFont="1" applyFill="1" applyBorder="1" applyAlignment="1">
      <alignment horizontal="center"/>
    </xf>
    <xf numFmtId="41" fontId="3" fillId="3" borderId="2" xfId="0" applyNumberFormat="1" applyFont="1" applyFill="1" applyBorder="1" applyAlignment="1">
      <alignment horizontal="center"/>
    </xf>
    <xf numFmtId="41" fontId="3" fillId="3" borderId="3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41" fontId="3" fillId="3" borderId="4" xfId="0" applyNumberFormat="1" applyFont="1" applyFill="1" applyBorder="1" applyAlignment="1">
      <alignment horizontal="center" wrapText="1"/>
    </xf>
    <xf numFmtId="41" fontId="3" fillId="3" borderId="1" xfId="0" applyNumberFormat="1" applyFont="1" applyFill="1" applyBorder="1" applyAlignment="1">
      <alignment horizontal="center" wrapText="1"/>
    </xf>
    <xf numFmtId="41" fontId="3" fillId="3" borderId="2" xfId="0" applyNumberFormat="1" applyFont="1" applyFill="1" applyBorder="1" applyAlignment="1">
      <alignment horizontal="center" wrapText="1"/>
    </xf>
    <xf numFmtId="41" fontId="3" fillId="3" borderId="3" xfId="0" applyNumberFormat="1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8" fillId="4" borderId="2" xfId="0" applyFont="1" applyFill="1" applyBorder="1" applyAlignment="1">
      <alignment horizontal="center" wrapText="1"/>
    </xf>
    <xf numFmtId="165" fontId="8" fillId="4" borderId="2" xfId="1" applyNumberFormat="1" applyFont="1" applyFill="1" applyBorder="1" applyAlignment="1">
      <alignment horizontal="center" wrapText="1"/>
    </xf>
    <xf numFmtId="165" fontId="8" fillId="4" borderId="3" xfId="1" applyNumberFormat="1" applyFont="1" applyFill="1" applyBorder="1" applyAlignment="1">
      <alignment horizontal="center" wrapText="1"/>
    </xf>
    <xf numFmtId="43" fontId="9" fillId="2" borderId="0" xfId="1" applyFont="1" applyFill="1" applyBorder="1" applyAlignment="1">
      <alignment horizontal="center" wrapText="1"/>
    </xf>
    <xf numFmtId="165" fontId="8" fillId="5" borderId="1" xfId="1" applyNumberFormat="1" applyFont="1" applyFill="1" applyBorder="1" applyAlignment="1">
      <alignment horizontal="center" wrapText="1"/>
    </xf>
    <xf numFmtId="165" fontId="8" fillId="5" borderId="2" xfId="1" applyNumberFormat="1" applyFont="1" applyFill="1" applyBorder="1" applyAlignment="1">
      <alignment horizontal="center" wrapText="1"/>
    </xf>
    <xf numFmtId="165" fontId="8" fillId="5" borderId="3" xfId="1" applyNumberFormat="1" applyFont="1" applyFill="1" applyBorder="1" applyAlignment="1">
      <alignment horizontal="center" wrapText="1"/>
    </xf>
    <xf numFmtId="165" fontId="8" fillId="6" borderId="1" xfId="1" applyNumberFormat="1" applyFont="1" applyFill="1" applyBorder="1" applyAlignment="1">
      <alignment horizontal="center" wrapText="1"/>
    </xf>
    <xf numFmtId="165" fontId="8" fillId="6" borderId="2" xfId="1" applyNumberFormat="1" applyFont="1" applyFill="1" applyBorder="1" applyAlignment="1">
      <alignment horizontal="center" wrapText="1"/>
    </xf>
    <xf numFmtId="165" fontId="8" fillId="6" borderId="3" xfId="1" applyNumberFormat="1" applyFont="1" applyFill="1" applyBorder="1" applyAlignment="1">
      <alignment horizontal="center" wrapText="1"/>
    </xf>
    <xf numFmtId="165" fontId="8" fillId="7" borderId="1" xfId="1" applyNumberFormat="1" applyFont="1" applyFill="1" applyBorder="1" applyAlignment="1">
      <alignment horizontal="center" wrapText="1"/>
    </xf>
    <xf numFmtId="165" fontId="8" fillId="7" borderId="2" xfId="1" applyNumberFormat="1" applyFont="1" applyFill="1" applyBorder="1" applyAlignment="1">
      <alignment horizontal="center" wrapText="1"/>
    </xf>
    <xf numFmtId="165" fontId="8" fillId="7" borderId="3" xfId="1" applyNumberFormat="1" applyFont="1" applyFill="1" applyBorder="1" applyAlignment="1">
      <alignment horizontal="center" wrapText="1"/>
    </xf>
    <xf numFmtId="0" fontId="10" fillId="8" borderId="1" xfId="0" applyFont="1" applyFill="1" applyBorder="1" applyAlignment="1">
      <alignment horizontal="center" wrapText="1"/>
    </xf>
    <xf numFmtId="0" fontId="10" fillId="8" borderId="2" xfId="0" applyFont="1" applyFill="1" applyBorder="1" applyAlignment="1">
      <alignment horizontal="center" wrapText="1"/>
    </xf>
    <xf numFmtId="0" fontId="10" fillId="8" borderId="3" xfId="0" applyFont="1" applyFill="1" applyBorder="1" applyAlignment="1">
      <alignment horizontal="center" wrapText="1"/>
    </xf>
    <xf numFmtId="0" fontId="10" fillId="9" borderId="1" xfId="0" applyFont="1" applyFill="1" applyBorder="1" applyAlignment="1">
      <alignment horizontal="center" wrapText="1"/>
    </xf>
    <xf numFmtId="0" fontId="10" fillId="9" borderId="3" xfId="0" applyFont="1" applyFill="1" applyBorder="1" applyAlignment="1">
      <alignment horizontal="center" wrapText="1"/>
    </xf>
    <xf numFmtId="0" fontId="10" fillId="10" borderId="4" xfId="0" applyFont="1" applyFill="1" applyBorder="1" applyAlignment="1">
      <alignment horizontal="center" wrapText="1"/>
    </xf>
    <xf numFmtId="0" fontId="11" fillId="11" borderId="5" xfId="0" applyFont="1" applyFill="1" applyBorder="1" applyAlignment="1">
      <alignment horizontal="center" wrapText="1"/>
    </xf>
    <xf numFmtId="0" fontId="9" fillId="2" borderId="6" xfId="0" applyFont="1" applyFill="1" applyBorder="1"/>
    <xf numFmtId="0" fontId="9" fillId="2" borderId="0" xfId="0" applyFont="1" applyFill="1"/>
    <xf numFmtId="0" fontId="9" fillId="2" borderId="0" xfId="0" applyFont="1" applyFill="1" applyAlignment="1">
      <alignment horizontal="right"/>
    </xf>
    <xf numFmtId="165" fontId="9" fillId="2" borderId="0" xfId="1" applyNumberFormat="1" applyFont="1" applyFill="1" applyBorder="1"/>
    <xf numFmtId="165" fontId="9" fillId="2" borderId="7" xfId="1" applyNumberFormat="1" applyFont="1" applyFill="1" applyBorder="1"/>
    <xf numFmtId="42" fontId="9" fillId="2" borderId="0" xfId="0" applyNumberFormat="1" applyFont="1" applyFill="1"/>
    <xf numFmtId="42" fontId="9" fillId="2" borderId="6" xfId="0" applyNumberFormat="1" applyFont="1" applyFill="1" applyBorder="1"/>
    <xf numFmtId="44" fontId="9" fillId="2" borderId="0" xfId="0" applyNumberFormat="1" applyFont="1" applyFill="1"/>
    <xf numFmtId="166" fontId="9" fillId="2" borderId="0" xfId="0" applyNumberFormat="1" applyFont="1" applyFill="1"/>
    <xf numFmtId="10" fontId="9" fillId="2" borderId="0" xfId="0" applyNumberFormat="1" applyFont="1" applyFill="1"/>
    <xf numFmtId="44" fontId="9" fillId="2" borderId="7" xfId="0" applyNumberFormat="1" applyFont="1" applyFill="1" applyBorder="1"/>
    <xf numFmtId="167" fontId="9" fillId="2" borderId="0" xfId="0" applyNumberFormat="1" applyFont="1" applyFill="1"/>
    <xf numFmtId="44" fontId="9" fillId="2" borderId="8" xfId="0" applyNumberFormat="1" applyFont="1" applyFill="1" applyBorder="1"/>
    <xf numFmtId="168" fontId="9" fillId="2" borderId="6" xfId="0" applyNumberFormat="1" applyFont="1" applyFill="1" applyBorder="1"/>
    <xf numFmtId="44" fontId="9" fillId="2" borderId="9" xfId="0" applyNumberFormat="1" applyFont="1" applyFill="1" applyBorder="1"/>
    <xf numFmtId="44" fontId="9" fillId="2" borderId="6" xfId="0" applyNumberFormat="1" applyFont="1" applyFill="1" applyBorder="1"/>
    <xf numFmtId="42" fontId="8" fillId="2" borderId="0" xfId="0" applyNumberFormat="1" applyFont="1" applyFill="1"/>
    <xf numFmtId="0" fontId="3" fillId="2" borderId="0" xfId="0" applyFont="1" applyFill="1"/>
    <xf numFmtId="0" fontId="9" fillId="2" borderId="10" xfId="0" applyFont="1" applyFill="1" applyBorder="1"/>
    <xf numFmtId="0" fontId="9" fillId="2" borderId="11" xfId="0" applyFont="1" applyFill="1" applyBorder="1"/>
    <xf numFmtId="165" fontId="9" fillId="2" borderId="11" xfId="1" applyNumberFormat="1" applyFont="1" applyFill="1" applyBorder="1"/>
    <xf numFmtId="165" fontId="9" fillId="2" borderId="12" xfId="1" applyNumberFormat="1" applyFont="1" applyFill="1" applyBorder="1"/>
    <xf numFmtId="42" fontId="9" fillId="2" borderId="10" xfId="0" applyNumberFormat="1" applyFont="1" applyFill="1" applyBorder="1"/>
    <xf numFmtId="42" fontId="9" fillId="2" borderId="11" xfId="0" applyNumberFormat="1" applyFont="1" applyFill="1" applyBorder="1"/>
    <xf numFmtId="44" fontId="9" fillId="2" borderId="11" xfId="0" applyNumberFormat="1" applyFont="1" applyFill="1" applyBorder="1"/>
    <xf numFmtId="166" fontId="9" fillId="2" borderId="11" xfId="0" applyNumberFormat="1" applyFont="1" applyFill="1" applyBorder="1"/>
    <xf numFmtId="10" fontId="9" fillId="2" borderId="11" xfId="0" applyNumberFormat="1" applyFont="1" applyFill="1" applyBorder="1"/>
    <xf numFmtId="44" fontId="9" fillId="2" borderId="12" xfId="0" applyNumberFormat="1" applyFont="1" applyFill="1" applyBorder="1"/>
    <xf numFmtId="168" fontId="9" fillId="2" borderId="10" xfId="0" applyNumberFormat="1" applyFont="1" applyFill="1" applyBorder="1"/>
    <xf numFmtId="44" fontId="9" fillId="2" borderId="13" xfId="0" applyNumberFormat="1" applyFont="1" applyFill="1" applyBorder="1"/>
    <xf numFmtId="44" fontId="9" fillId="2" borderId="10" xfId="0" applyNumberFormat="1" applyFont="1" applyFill="1" applyBorder="1"/>
    <xf numFmtId="0" fontId="12" fillId="2" borderId="0" xfId="0" applyFont="1" applyFill="1"/>
    <xf numFmtId="0" fontId="12" fillId="2" borderId="14" xfId="0" applyFont="1" applyFill="1" applyBorder="1"/>
    <xf numFmtId="165" fontId="13" fillId="2" borderId="0" xfId="1" applyNumberFormat="1" applyFont="1" applyFill="1" applyAlignment="1">
      <alignment horizontal="right" wrapText="1"/>
    </xf>
    <xf numFmtId="0" fontId="9" fillId="2" borderId="14" xfId="0" applyFont="1" applyFill="1" applyBorder="1"/>
    <xf numFmtId="0" fontId="9" fillId="2" borderId="0" xfId="0" applyFont="1" applyFill="1" applyAlignment="1">
      <alignment horizontal="left"/>
    </xf>
    <xf numFmtId="0" fontId="8" fillId="2" borderId="0" xfId="0" applyFont="1" applyFill="1"/>
    <xf numFmtId="165" fontId="8" fillId="2" borderId="0" xfId="1" applyNumberFormat="1" applyFont="1" applyFill="1"/>
    <xf numFmtId="44" fontId="8" fillId="2" borderId="0" xfId="0" applyNumberFormat="1" applyFont="1" applyFill="1"/>
    <xf numFmtId="167" fontId="8" fillId="2" borderId="0" xfId="0" applyNumberFormat="1" applyFont="1" applyFill="1"/>
  </cellXfs>
  <cellStyles count="2">
    <cellStyle name="Comma" xfId="1" builtinId="3"/>
    <cellStyle name="Normal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2188369</xdr:colOff>
      <xdr:row>1</xdr:row>
      <xdr:rowOff>19050</xdr:rowOff>
    </xdr:to>
    <xdr:pic>
      <xdr:nvPicPr>
        <xdr:cNvPr id="2" name="MSLC1">
          <a:extLst>
            <a:ext uri="{FF2B5EF4-FFF2-40B4-BE49-F238E27FC236}">
              <a16:creationId xmlns:a16="http://schemas.microsoft.com/office/drawing/2014/main" id="{A1603189-6F07-4863-9DBE-A41A3BAAD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88369" cy="800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T%20Case%20Mix\Base%20Year%202019%20Rates\10-1-2022%20Rates_Q2%202022%20CMI\CT%20Case%20Mix%20Rate%20Model%20Version%203.1_DRAFT_October%202022%20Quarterly%20Rates%20(GDP%20&amp;%20Oct%20&amp;%20Dec%20FEs%20&amp;%20CMI%20Neutrality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 and Impact"/>
      <sheetName val="Facility Summary (condensed)"/>
      <sheetName val="Facility Summary Pivot"/>
      <sheetName val="Tables and Graphs"/>
      <sheetName val="Profit and Non-Profit"/>
      <sheetName val="Fiscal Impact by Mgmt Co"/>
      <sheetName val="Facility Summary"/>
      <sheetName val="Health &amp; Benefit Enhancement"/>
      <sheetName val="Cost Cvg with Cost of Ownership"/>
      <sheetName val="Facility Profile"/>
      <sheetName val="Rate Calculation"/>
      <sheetName val="Medians"/>
      <sheetName val="Cost Calculation"/>
      <sheetName val="9.30.19 Costs Annualized"/>
      <sheetName val="9.30.19 Costs Original"/>
      <sheetName val="Wage Add-On 6-30-2021 and 2022"/>
      <sheetName val="Wage Add-On 7-1-2023"/>
      <sheetName val="Medicaid CR Crosswalk"/>
      <sheetName val="Inflation"/>
      <sheetName val="Medicaid CMI"/>
      <sheetName val="Normalizing CMI"/>
      <sheetName val="Source and Assumptions"/>
      <sheetName val="Providers"/>
      <sheetName val="Data Validation"/>
    </sheetNames>
    <sheetDataSet>
      <sheetData sheetId="0">
        <row r="12">
          <cell r="F12" t="str">
            <v>2/3 - Fairfield, Non-Fairfield</v>
          </cell>
        </row>
        <row r="15">
          <cell r="F15">
            <v>1.35</v>
          </cell>
        </row>
        <row r="17">
          <cell r="F17">
            <v>0</v>
          </cell>
        </row>
        <row r="27">
          <cell r="F27">
            <v>1.1499999999999999</v>
          </cell>
        </row>
        <row r="29">
          <cell r="F29">
            <v>0.25</v>
          </cell>
        </row>
        <row r="34">
          <cell r="F34" t="str">
            <v>Cost Based</v>
          </cell>
        </row>
        <row r="39">
          <cell r="F39">
            <v>1</v>
          </cell>
        </row>
        <row r="41">
          <cell r="F41">
            <v>0.25</v>
          </cell>
        </row>
        <row r="52">
          <cell r="F52">
            <v>1</v>
          </cell>
        </row>
        <row r="53">
          <cell r="F53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65C7C-840E-4BFF-BFB3-7E2796AA7E1B}">
  <sheetPr>
    <tabColor rgb="FFFFC000"/>
    <pageSetUpPr fitToPage="1"/>
  </sheetPr>
  <dimension ref="A1:BP222"/>
  <sheetViews>
    <sheetView tabSelected="1" zoomScale="85" zoomScaleNormal="85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183" sqref="A183:XFD183"/>
    </sheetView>
  </sheetViews>
  <sheetFormatPr defaultColWidth="8.140625" defaultRowHeight="0" customHeight="1" zeroHeight="1" x14ac:dyDescent="0.25"/>
  <cols>
    <col min="1" max="1" width="51.5703125" style="2" bestFit="1" customWidth="1"/>
    <col min="2" max="2" width="31.140625" style="2" bestFit="1" customWidth="1"/>
    <col min="3" max="3" width="16.5703125" style="2" bestFit="1" customWidth="1"/>
    <col min="4" max="4" width="14.42578125" style="2" customWidth="1"/>
    <col min="5" max="5" width="16.42578125" style="2" bestFit="1" customWidth="1"/>
    <col min="6" max="6" width="8.140625" style="2" bestFit="1" customWidth="1"/>
    <col min="7" max="7" width="10" style="2" bestFit="1" customWidth="1"/>
    <col min="8" max="10" width="10" style="2" customWidth="1"/>
    <col min="11" max="11" width="2.85546875" style="2" customWidth="1"/>
    <col min="12" max="12" width="14" style="2" customWidth="1"/>
    <col min="13" max="13" width="13.5703125" style="2" customWidth="1"/>
    <col min="14" max="15" width="10" style="2" customWidth="1"/>
    <col min="16" max="16" width="12" style="2" customWidth="1"/>
    <col min="17" max="17" width="9" style="2" customWidth="1"/>
    <col min="18" max="18" width="8.5703125" style="2" customWidth="1"/>
    <col min="19" max="21" width="10.7109375" style="2" customWidth="1"/>
    <col min="22" max="22" width="14.7109375" style="2" customWidth="1"/>
    <col min="23" max="23" width="2.42578125" style="2" customWidth="1"/>
    <col min="24" max="25" width="13.140625" style="2" customWidth="1"/>
    <col min="26" max="26" width="8.85546875" style="2" customWidth="1"/>
    <col min="27" max="27" width="9.85546875" style="2" customWidth="1"/>
    <col min="28" max="28" width="14" style="2" customWidth="1"/>
    <col min="29" max="29" width="14.85546875" style="2" customWidth="1"/>
    <col min="30" max="30" width="17.28515625" style="2" customWidth="1"/>
    <col min="31" max="31" width="4.42578125" style="2" customWidth="1"/>
    <col min="32" max="33" width="13.140625" style="2" customWidth="1"/>
    <col min="34" max="34" width="8.85546875" style="2" customWidth="1"/>
    <col min="35" max="35" width="9.85546875" style="2" customWidth="1"/>
    <col min="36" max="36" width="9.42578125" style="2" customWidth="1"/>
    <col min="37" max="37" width="10.28515625" style="2" customWidth="1"/>
    <col min="38" max="38" width="12.5703125" style="2" customWidth="1"/>
    <col min="39" max="39" width="2.7109375" style="2" customWidth="1"/>
    <col min="40" max="41" width="12" style="2" customWidth="1"/>
    <col min="42" max="42" width="7.7109375" style="2" customWidth="1"/>
    <col min="43" max="43" width="4.42578125" style="2" customWidth="1"/>
    <col min="44" max="44" width="14.7109375" style="2" bestFit="1" customWidth="1"/>
    <col min="45" max="45" width="15.7109375" style="2" bestFit="1" customWidth="1"/>
    <col min="46" max="46" width="9.140625" style="2" customWidth="1"/>
    <col min="47" max="47" width="4.42578125" style="2" customWidth="1"/>
    <col min="48" max="48" width="9.5703125" style="2" customWidth="1"/>
    <col min="49" max="49" width="8.5703125" style="2" customWidth="1"/>
    <col min="50" max="50" width="3" style="2" bestFit="1" customWidth="1"/>
    <col min="51" max="51" width="12.7109375" style="2" customWidth="1"/>
    <col min="52" max="52" width="1.7109375" style="2" customWidth="1"/>
    <col min="53" max="53" width="12.7109375" style="2" customWidth="1"/>
    <col min="54" max="54" width="1.7109375" style="2" customWidth="1"/>
    <col min="55" max="55" width="18.5703125" style="2" customWidth="1"/>
    <col min="56" max="56" width="1.7109375" style="2" customWidth="1"/>
    <col min="57" max="57" width="10.5703125" style="2" customWidth="1"/>
    <col min="58" max="58" width="10.85546875" style="2" customWidth="1"/>
    <col min="59" max="59" width="11.85546875" style="2" customWidth="1"/>
    <col min="60" max="60" width="15.85546875" style="2" customWidth="1"/>
    <col min="61" max="61" width="12.7109375" style="2" customWidth="1"/>
    <col min="62" max="62" width="1.7109375" style="2" customWidth="1"/>
    <col min="63" max="63" width="12.7109375" style="2" customWidth="1"/>
    <col min="64" max="65" width="14.28515625" style="2" customWidth="1"/>
    <col min="66" max="66" width="16.28515625" style="2" customWidth="1"/>
    <col min="67" max="67" width="1.7109375" style="2" customWidth="1"/>
    <col min="68" max="68" width="16.28515625" style="2" customWidth="1"/>
    <col min="69" max="16384" width="8.140625" style="2"/>
  </cols>
  <sheetData>
    <row r="1" spans="1:68" ht="61.5" customHeight="1" x14ac:dyDescent="0.25">
      <c r="A1" s="1"/>
      <c r="G1" s="3"/>
      <c r="H1" s="3"/>
      <c r="J1" s="4"/>
      <c r="BC1" s="5"/>
    </row>
    <row r="2" spans="1:68" ht="18.75" x14ac:dyDescent="0.3">
      <c r="A2" s="6" t="s">
        <v>0</v>
      </c>
      <c r="G2" s="3"/>
      <c r="H2" s="3"/>
      <c r="P2"/>
    </row>
    <row r="3" spans="1:68" ht="15.75" x14ac:dyDescent="0.25">
      <c r="A3" s="7" t="s">
        <v>1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J3" s="8"/>
      <c r="BO3" s="8"/>
    </row>
    <row r="4" spans="1:68" ht="15.75" x14ac:dyDescent="0.25">
      <c r="A4" s="9"/>
      <c r="AC4" s="10"/>
    </row>
    <row r="5" spans="1:68" ht="15.75" thickBot="1" x14ac:dyDescent="0.3">
      <c r="A5" s="11"/>
      <c r="B5" s="11" t="s">
        <v>2</v>
      </c>
      <c r="C5" s="12">
        <v>1.1618999999999999</v>
      </c>
      <c r="D5" s="11"/>
      <c r="F5" s="11"/>
      <c r="H5" s="11"/>
      <c r="J5" s="11"/>
      <c r="L5" s="11"/>
      <c r="N5" s="11"/>
      <c r="O5" s="11"/>
      <c r="Q5" s="11"/>
      <c r="W5" s="11"/>
      <c r="Y5" s="11"/>
      <c r="AA5" s="11"/>
      <c r="AC5" s="11"/>
      <c r="AE5" s="11"/>
      <c r="AG5" s="11"/>
      <c r="AI5" s="11"/>
      <c r="AK5" s="11"/>
      <c r="AM5" s="11"/>
      <c r="AO5" s="11"/>
      <c r="AQ5" s="11"/>
      <c r="AS5" s="11"/>
      <c r="AU5" s="11"/>
      <c r="AW5" s="11"/>
      <c r="AY5" s="11"/>
      <c r="BA5" s="11"/>
      <c r="BC5" s="11"/>
    </row>
    <row r="6" spans="1:68" ht="30.75" customHeight="1" thickBot="1" x14ac:dyDescent="0.3">
      <c r="A6" s="13" t="s">
        <v>3</v>
      </c>
      <c r="B6" s="14"/>
      <c r="C6" s="14"/>
      <c r="D6" s="14"/>
      <c r="E6" s="14"/>
      <c r="F6" s="14"/>
      <c r="G6" s="14"/>
      <c r="H6" s="14"/>
      <c r="I6" s="14"/>
      <c r="J6" s="15"/>
      <c r="K6" s="11"/>
      <c r="L6" s="16" t="s">
        <v>4</v>
      </c>
      <c r="M6" s="17"/>
      <c r="N6" s="17"/>
      <c r="O6" s="17"/>
      <c r="P6" s="17"/>
      <c r="Q6" s="17"/>
      <c r="R6" s="17"/>
      <c r="S6" s="17"/>
      <c r="T6" s="17"/>
      <c r="U6" s="17"/>
      <c r="V6" s="18"/>
      <c r="W6" s="11"/>
      <c r="X6" s="13" t="s">
        <v>5</v>
      </c>
      <c r="Y6" s="14"/>
      <c r="Z6" s="14"/>
      <c r="AA6" s="14"/>
      <c r="AB6" s="14"/>
      <c r="AC6" s="14"/>
      <c r="AD6" s="15"/>
      <c r="AE6" s="11"/>
      <c r="AF6" s="16" t="s">
        <v>6</v>
      </c>
      <c r="AG6" s="17"/>
      <c r="AH6" s="17"/>
      <c r="AI6" s="17"/>
      <c r="AJ6" s="17"/>
      <c r="AK6" s="17"/>
      <c r="AL6" s="18"/>
      <c r="AM6" s="11"/>
      <c r="AN6" s="13" t="s">
        <v>7</v>
      </c>
      <c r="AO6" s="14"/>
      <c r="AP6" s="15"/>
      <c r="AQ6" s="11"/>
      <c r="AR6" s="13" t="s">
        <v>8</v>
      </c>
      <c r="AS6" s="14"/>
      <c r="AT6" s="15"/>
      <c r="AU6" s="11"/>
      <c r="AV6" s="13" t="s">
        <v>9</v>
      </c>
      <c r="AW6" s="15"/>
      <c r="AX6" s="11"/>
      <c r="AY6" s="19" t="s">
        <v>10</v>
      </c>
      <c r="AZ6" s="11"/>
      <c r="BA6" s="19" t="s">
        <v>11</v>
      </c>
      <c r="BB6" s="11"/>
      <c r="BC6" s="19" t="s">
        <v>12</v>
      </c>
      <c r="BD6" s="11"/>
      <c r="BE6" s="20" t="s">
        <v>13</v>
      </c>
      <c r="BF6" s="21"/>
      <c r="BG6" s="21"/>
      <c r="BH6" s="21"/>
      <c r="BI6" s="22"/>
      <c r="BJ6" s="11"/>
      <c r="BK6" s="20" t="s">
        <v>14</v>
      </c>
      <c r="BL6" s="21"/>
      <c r="BM6" s="21"/>
      <c r="BN6" s="22"/>
      <c r="BO6" s="11"/>
    </row>
    <row r="7" spans="1:68" ht="81.599999999999994" customHeight="1" thickBot="1" x14ac:dyDescent="0.3">
      <c r="A7" s="23" t="s">
        <v>15</v>
      </c>
      <c r="B7" s="24" t="s">
        <v>16</v>
      </c>
      <c r="C7" s="24" t="s">
        <v>17</v>
      </c>
      <c r="D7" s="24" t="s">
        <v>18</v>
      </c>
      <c r="E7" s="24" t="s">
        <v>19</v>
      </c>
      <c r="F7" s="25" t="s">
        <v>20</v>
      </c>
      <c r="G7" s="25" t="s">
        <v>21</v>
      </c>
      <c r="H7" s="25" t="s">
        <v>22</v>
      </c>
      <c r="I7" s="25" t="s">
        <v>23</v>
      </c>
      <c r="J7" s="26" t="s">
        <v>24</v>
      </c>
      <c r="K7" s="27"/>
      <c r="L7" s="28" t="s">
        <v>25</v>
      </c>
      <c r="M7" s="29" t="s">
        <v>26</v>
      </c>
      <c r="N7" s="29" t="s">
        <v>27</v>
      </c>
      <c r="O7" s="28" t="s">
        <v>28</v>
      </c>
      <c r="P7" s="29" t="s">
        <v>29</v>
      </c>
      <c r="Q7" s="29" t="s">
        <v>30</v>
      </c>
      <c r="R7" s="29" t="s">
        <v>31</v>
      </c>
      <c r="S7" s="29" t="s">
        <v>32</v>
      </c>
      <c r="T7" s="29" t="s">
        <v>33</v>
      </c>
      <c r="U7" s="29" t="s">
        <v>34</v>
      </c>
      <c r="V7" s="30" t="s">
        <v>35</v>
      </c>
      <c r="W7" s="27"/>
      <c r="X7" s="31" t="s">
        <v>36</v>
      </c>
      <c r="Y7" s="32" t="s">
        <v>37</v>
      </c>
      <c r="Z7" s="32" t="s">
        <v>38</v>
      </c>
      <c r="AA7" s="32" t="s">
        <v>39</v>
      </c>
      <c r="AB7" s="32" t="s">
        <v>40</v>
      </c>
      <c r="AC7" s="32" t="s">
        <v>41</v>
      </c>
      <c r="AD7" s="33" t="s">
        <v>42</v>
      </c>
      <c r="AE7" s="27"/>
      <c r="AF7" s="34" t="s">
        <v>43</v>
      </c>
      <c r="AG7" s="35" t="s">
        <v>44</v>
      </c>
      <c r="AH7" s="35" t="s">
        <v>45</v>
      </c>
      <c r="AI7" s="35" t="s">
        <v>46</v>
      </c>
      <c r="AJ7" s="35" t="s">
        <v>47</v>
      </c>
      <c r="AK7" s="35" t="s">
        <v>48</v>
      </c>
      <c r="AL7" s="36" t="s">
        <v>49</v>
      </c>
      <c r="AM7" s="27"/>
      <c r="AN7" s="37" t="s">
        <v>50</v>
      </c>
      <c r="AO7" s="38" t="s">
        <v>51</v>
      </c>
      <c r="AP7" s="39" t="s">
        <v>52</v>
      </c>
      <c r="AQ7" s="27"/>
      <c r="AR7" s="37" t="s">
        <v>8</v>
      </c>
      <c r="AS7" s="38" t="s">
        <v>53</v>
      </c>
      <c r="AT7" s="39" t="s">
        <v>54</v>
      </c>
      <c r="AU7" s="27"/>
      <c r="AV7" s="40" t="s">
        <v>55</v>
      </c>
      <c r="AW7" s="41" t="s">
        <v>56</v>
      </c>
      <c r="AX7" s="27"/>
      <c r="AY7" s="42" t="s">
        <v>10</v>
      </c>
      <c r="AZ7" s="27"/>
      <c r="BA7" s="42" t="s">
        <v>57</v>
      </c>
      <c r="BB7" s="27"/>
      <c r="BC7" s="43" t="s">
        <v>58</v>
      </c>
      <c r="BD7" s="27"/>
      <c r="BE7" s="43" t="s">
        <v>59</v>
      </c>
      <c r="BF7" s="43" t="s">
        <v>60</v>
      </c>
      <c r="BG7" s="43" t="s">
        <v>61</v>
      </c>
      <c r="BH7" s="43" t="s">
        <v>62</v>
      </c>
      <c r="BI7" s="43" t="s">
        <v>63</v>
      </c>
      <c r="BJ7" s="27"/>
      <c r="BK7" s="43" t="s">
        <v>64</v>
      </c>
      <c r="BL7" s="43" t="s">
        <v>65</v>
      </c>
      <c r="BM7" s="43" t="s">
        <v>66</v>
      </c>
      <c r="BN7" s="43" t="s">
        <v>67</v>
      </c>
      <c r="BO7" s="27"/>
      <c r="BP7" s="43" t="s">
        <v>68</v>
      </c>
    </row>
    <row r="8" spans="1:68" ht="15" x14ac:dyDescent="0.25">
      <c r="A8" s="44" t="s">
        <v>69</v>
      </c>
      <c r="B8" s="45" t="s">
        <v>70</v>
      </c>
      <c r="C8" s="45" t="s">
        <v>71</v>
      </c>
      <c r="D8" s="46">
        <v>21684</v>
      </c>
      <c r="E8" s="45" t="s">
        <v>72</v>
      </c>
      <c r="F8" s="47">
        <v>60</v>
      </c>
      <c r="G8" s="47">
        <v>10918</v>
      </c>
      <c r="H8" s="47">
        <v>20260</v>
      </c>
      <c r="I8" s="47">
        <v>20260</v>
      </c>
      <c r="J8" s="48">
        <v>21900</v>
      </c>
      <c r="K8" s="49"/>
      <c r="L8" s="50">
        <v>2487442</v>
      </c>
      <c r="M8" s="49">
        <f>L8*$C$5</f>
        <v>2890158.8597999997</v>
      </c>
      <c r="N8" s="51">
        <f>M8/$I8</f>
        <v>142.65344816386968</v>
      </c>
      <c r="O8" s="52">
        <v>1.0960000000000001</v>
      </c>
      <c r="P8" s="51">
        <f>N8/O8</f>
        <v>130.15825562396867</v>
      </c>
      <c r="Q8" s="51">
        <v>188.57</v>
      </c>
      <c r="R8" s="51">
        <f>MIN(P8,Q8)</f>
        <v>130.15825562396867</v>
      </c>
      <c r="S8" s="52">
        <v>0.90639999999999998</v>
      </c>
      <c r="T8" s="53">
        <v>1</v>
      </c>
      <c r="U8" s="52">
        <f>ROUND(S8*T8,4)</f>
        <v>0.90639999999999998</v>
      </c>
      <c r="V8" s="54">
        <f>ROUND(R8*U8,2)</f>
        <v>117.98</v>
      </c>
      <c r="W8" s="55"/>
      <c r="X8" s="50">
        <v>1296050</v>
      </c>
      <c r="Y8" s="49">
        <f>X8*$C$5</f>
        <v>1505880.4949999999</v>
      </c>
      <c r="Z8" s="51">
        <f>Y8/$I8</f>
        <v>74.327763820335633</v>
      </c>
      <c r="AA8" s="51">
        <v>74.430000000000007</v>
      </c>
      <c r="AB8" s="51">
        <f>MIN(Z8,AA8)</f>
        <v>74.327763820335633</v>
      </c>
      <c r="AC8" s="51">
        <f>IF(Z8&lt;ROUND(AA8/1.15,2),((ROUND(AA8/1.15,2)-Z8)*0.25),0)</f>
        <v>0</v>
      </c>
      <c r="AD8" s="54">
        <f>AB8+AC8</f>
        <v>74.327763820335633</v>
      </c>
      <c r="AE8" s="49"/>
      <c r="AF8" s="50">
        <v>1017626</v>
      </c>
      <c r="AG8" s="49">
        <f>AF8*$C$5</f>
        <v>1182379.6494</v>
      </c>
      <c r="AH8" s="51">
        <f>AG8/$I8</f>
        <v>58.360298588351434</v>
      </c>
      <c r="AI8" s="51">
        <v>40.479999999999997</v>
      </c>
      <c r="AJ8" s="51">
        <f>MIN(AH8,AI8)</f>
        <v>40.479999999999997</v>
      </c>
      <c r="AK8" s="51">
        <f>IF(AH8&lt;AI8,(AI8-AH8)*0.25,0)</f>
        <v>0</v>
      </c>
      <c r="AL8" s="54">
        <f>AJ8+AK8</f>
        <v>40.479999999999997</v>
      </c>
      <c r="AM8" s="49"/>
      <c r="AN8" s="50">
        <v>142153</v>
      </c>
      <c r="AO8" s="49">
        <f>AN8*$C$5</f>
        <v>165167.57069999998</v>
      </c>
      <c r="AP8" s="56">
        <f>AO8/$I8</f>
        <v>8.1523973692003935</v>
      </c>
      <c r="AQ8" s="49"/>
      <c r="AR8" s="50">
        <v>333356</v>
      </c>
      <c r="AS8" s="49">
        <f>AR8*$C$5</f>
        <v>387326.33639999997</v>
      </c>
      <c r="AT8" s="56">
        <f>AS8/$I8</f>
        <v>19.117785607107599</v>
      </c>
      <c r="AU8" s="49"/>
      <c r="AV8" s="57">
        <v>10.020903089999999</v>
      </c>
      <c r="AW8" s="54">
        <v>0.23</v>
      </c>
      <c r="AX8" s="49"/>
      <c r="AY8" s="58">
        <v>18.509999999999998</v>
      </c>
      <c r="AZ8" s="49"/>
      <c r="BA8" s="58">
        <v>0</v>
      </c>
      <c r="BB8" s="49"/>
      <c r="BC8" s="58">
        <f t="shared" ref="BC8:BC71" si="0">IF(D8&lt;&gt;"",ROUND(V8+AD8+AL8+AP8+AV8+AW8+AY8+BA8+AT8,2),"")</f>
        <v>288.82</v>
      </c>
      <c r="BD8" s="49"/>
      <c r="BE8" s="59">
        <v>244.54</v>
      </c>
      <c r="BF8" s="51">
        <f>BC8-BE8</f>
        <v>44.28</v>
      </c>
      <c r="BG8" s="51">
        <f>IF(BF8&lt;0,0-BF8,IF(BF8&gt;6.5,6.5-BF8,0))</f>
        <v>-37.78</v>
      </c>
      <c r="BH8" s="51">
        <f>BC8+BG8</f>
        <v>251.04</v>
      </c>
      <c r="BI8" s="54">
        <f>BH8-BE8</f>
        <v>6.5</v>
      </c>
      <c r="BJ8" s="49"/>
      <c r="BK8" s="59">
        <v>11.3</v>
      </c>
      <c r="BL8" s="51">
        <v>9.48</v>
      </c>
      <c r="BM8" s="51"/>
      <c r="BN8" s="54">
        <f>BH8+BK8+BL8+BM8</f>
        <v>271.82</v>
      </c>
      <c r="BO8" s="49"/>
      <c r="BP8" s="58">
        <f t="shared" ref="BP8:BP71" si="1">BN8*G8</f>
        <v>2967730.76</v>
      </c>
    </row>
    <row r="9" spans="1:68" ht="15" x14ac:dyDescent="0.25">
      <c r="A9" s="44" t="s">
        <v>73</v>
      </c>
      <c r="B9" s="45" t="s">
        <v>74</v>
      </c>
      <c r="C9" s="45" t="s">
        <v>71</v>
      </c>
      <c r="D9" s="46">
        <v>10892</v>
      </c>
      <c r="E9" s="45" t="s">
        <v>75</v>
      </c>
      <c r="F9" s="47">
        <v>205</v>
      </c>
      <c r="G9" s="47">
        <v>65012</v>
      </c>
      <c r="H9" s="47">
        <v>73121</v>
      </c>
      <c r="I9" s="47">
        <v>73121</v>
      </c>
      <c r="J9" s="48">
        <v>74825</v>
      </c>
      <c r="K9" s="49"/>
      <c r="L9" s="50">
        <v>8406425</v>
      </c>
      <c r="M9" s="49">
        <f t="shared" ref="M9:M72" si="2">L9*$C$5</f>
        <v>9767425.2074999996</v>
      </c>
      <c r="N9" s="51">
        <f t="shared" ref="N9:N72" si="3">M9/$I9</f>
        <v>133.57893365107151</v>
      </c>
      <c r="O9" s="52">
        <v>0.89319999999999999</v>
      </c>
      <c r="P9" s="51">
        <f t="shared" ref="P9:P72" si="4">N9/O9</f>
        <v>149.55097811360446</v>
      </c>
      <c r="Q9" s="51">
        <v>188.57</v>
      </c>
      <c r="R9" s="51">
        <f t="shared" ref="R9:R72" si="5">MIN(P9,Q9)</f>
        <v>149.55097811360446</v>
      </c>
      <c r="S9" s="52">
        <v>0.79510000000000003</v>
      </c>
      <c r="T9" s="53">
        <v>1</v>
      </c>
      <c r="U9" s="52">
        <f t="shared" ref="U9:U72" si="6">ROUND(S9*T9,4)</f>
        <v>0.79510000000000003</v>
      </c>
      <c r="V9" s="54">
        <f t="shared" ref="V9:V72" si="7">ROUND(R9*U9,2)</f>
        <v>118.91</v>
      </c>
      <c r="W9" s="55"/>
      <c r="X9" s="50">
        <v>3979977</v>
      </c>
      <c r="Y9" s="49">
        <f t="shared" ref="Y9:Y72" si="8">X9*$C$5</f>
        <v>4624335.2763</v>
      </c>
      <c r="Z9" s="51">
        <f t="shared" ref="Z9:Z72" si="9">Y9/$I9</f>
        <v>63.24223241339697</v>
      </c>
      <c r="AA9" s="51">
        <v>74.430000000000007</v>
      </c>
      <c r="AB9" s="51">
        <f t="shared" ref="AB9:AB72" si="10">MIN(Z9,AA9)</f>
        <v>63.24223241339697</v>
      </c>
      <c r="AC9" s="51">
        <f t="shared" ref="AC9:AC72" si="11">IF(Z9&lt;ROUND(AA9/1.15,2),((ROUND(AA9/1.15,2)-Z9)*0.25),0)</f>
        <v>0.36944189665075733</v>
      </c>
      <c r="AD9" s="54">
        <f t="shared" ref="AD9:AD72" si="12">AB9+AC9</f>
        <v>63.611674310047725</v>
      </c>
      <c r="AE9" s="49"/>
      <c r="AF9" s="50">
        <v>2340510</v>
      </c>
      <c r="AG9" s="49">
        <f t="shared" ref="AG9:AG72" si="13">AF9*$C$5</f>
        <v>2719438.5689999997</v>
      </c>
      <c r="AH9" s="51">
        <f t="shared" ref="AH9:AH72" si="14">AG9/$I9</f>
        <v>37.190937883781672</v>
      </c>
      <c r="AI9" s="51">
        <v>40.479999999999997</v>
      </c>
      <c r="AJ9" s="51">
        <f t="shared" ref="AJ9:AJ72" si="15">MIN(AH9,AI9)</f>
        <v>37.190937883781672</v>
      </c>
      <c r="AK9" s="51">
        <f t="shared" ref="AK9:AK72" si="16">IF(AH9&lt;AI9,(AI9-AH9)*0.25,0)</f>
        <v>0.82226552905458128</v>
      </c>
      <c r="AL9" s="54">
        <f t="shared" ref="AL9:AL72" si="17">AJ9+AK9</f>
        <v>38.013203412836255</v>
      </c>
      <c r="AM9" s="49"/>
      <c r="AN9" s="50">
        <v>600795</v>
      </c>
      <c r="AO9" s="49">
        <f t="shared" ref="AO9:AO72" si="18">AN9*$C$5</f>
        <v>698063.71049999993</v>
      </c>
      <c r="AP9" s="54">
        <f t="shared" ref="AP9:AP72" si="19">AO9/$I9</f>
        <v>9.5466926122454545</v>
      </c>
      <c r="AQ9" s="49"/>
      <c r="AR9" s="50">
        <v>1420952</v>
      </c>
      <c r="AS9" s="49">
        <f t="shared" ref="AS9:AS72" si="20">AR9*$C$5</f>
        <v>1651004.1287999998</v>
      </c>
      <c r="AT9" s="54">
        <f t="shared" ref="AT9:AT72" si="21">AS9/$I9</f>
        <v>22.57906933439094</v>
      </c>
      <c r="AU9" s="49"/>
      <c r="AV9" s="57">
        <v>3.9096000000000002</v>
      </c>
      <c r="AW9" s="54">
        <v>0.16</v>
      </c>
      <c r="AX9" s="49"/>
      <c r="AY9" s="58">
        <v>18.799999999999997</v>
      </c>
      <c r="AZ9" s="49"/>
      <c r="BA9" s="58">
        <v>0</v>
      </c>
      <c r="BB9" s="49"/>
      <c r="BC9" s="58">
        <f t="shared" si="0"/>
        <v>275.52999999999997</v>
      </c>
      <c r="BD9" s="49"/>
      <c r="BE9" s="59">
        <v>249.05</v>
      </c>
      <c r="BF9" s="51">
        <f t="shared" ref="BF9:BF72" si="22">BC9-BE9</f>
        <v>26.479999999999961</v>
      </c>
      <c r="BG9" s="51">
        <f t="shared" ref="BG9:BG72" si="23">IF(BF9&lt;0,0-BF9,IF(BF9&gt;6.5,6.5-BF9,0))</f>
        <v>-19.979999999999961</v>
      </c>
      <c r="BH9" s="51">
        <f t="shared" ref="BH9:BH72" si="24">BC9+BG9</f>
        <v>255.55</v>
      </c>
      <c r="BI9" s="54">
        <f t="shared" ref="BI9:BI72" si="25">BH9-BE9</f>
        <v>6.5</v>
      </c>
      <c r="BJ9" s="49"/>
      <c r="BK9" s="59">
        <v>11.5</v>
      </c>
      <c r="BL9" s="51">
        <v>4.37</v>
      </c>
      <c r="BM9" s="51"/>
      <c r="BN9" s="54">
        <f t="shared" ref="BN9:BN72" si="26">BH9+BK9+BL9+BM9</f>
        <v>271.42</v>
      </c>
      <c r="BO9" s="49"/>
      <c r="BP9" s="58">
        <f t="shared" si="1"/>
        <v>17645557.040000003</v>
      </c>
    </row>
    <row r="10" spans="1:68" ht="15" x14ac:dyDescent="0.25">
      <c r="A10" s="44" t="s">
        <v>76</v>
      </c>
      <c r="B10" s="45" t="s">
        <v>77</v>
      </c>
      <c r="C10" s="45" t="s">
        <v>71</v>
      </c>
      <c r="D10" s="46">
        <v>323</v>
      </c>
      <c r="E10" s="45" t="s">
        <v>75</v>
      </c>
      <c r="F10" s="47">
        <v>226</v>
      </c>
      <c r="G10" s="47">
        <v>66136</v>
      </c>
      <c r="H10" s="47">
        <v>79092</v>
      </c>
      <c r="I10" s="47">
        <v>79092</v>
      </c>
      <c r="J10" s="48">
        <v>82490</v>
      </c>
      <c r="K10" s="49"/>
      <c r="L10" s="50">
        <v>11262825</v>
      </c>
      <c r="M10" s="49">
        <f t="shared" si="2"/>
        <v>13086276.3675</v>
      </c>
      <c r="N10" s="51">
        <f t="shared" si="3"/>
        <v>165.45638455848885</v>
      </c>
      <c r="O10" s="52">
        <v>0.89600000000000002</v>
      </c>
      <c r="P10" s="51">
        <f t="shared" si="4"/>
        <v>184.6611434804563</v>
      </c>
      <c r="Q10" s="51">
        <v>188.57</v>
      </c>
      <c r="R10" s="51">
        <f t="shared" si="5"/>
        <v>184.6611434804563</v>
      </c>
      <c r="S10" s="52">
        <v>1.1178999999999999</v>
      </c>
      <c r="T10" s="53">
        <v>1</v>
      </c>
      <c r="U10" s="52">
        <f t="shared" si="6"/>
        <v>1.1178999999999999</v>
      </c>
      <c r="V10" s="54">
        <f t="shared" si="7"/>
        <v>206.43</v>
      </c>
      <c r="W10" s="55"/>
      <c r="X10" s="50">
        <v>4192871</v>
      </c>
      <c r="Y10" s="49">
        <f t="shared" si="8"/>
        <v>4871696.8148999996</v>
      </c>
      <c r="Z10" s="51">
        <f t="shared" si="9"/>
        <v>61.595317034592625</v>
      </c>
      <c r="AA10" s="51">
        <v>74.430000000000007</v>
      </c>
      <c r="AB10" s="51">
        <f t="shared" si="10"/>
        <v>61.595317034592625</v>
      </c>
      <c r="AC10" s="51">
        <f t="shared" si="11"/>
        <v>0.78117074135184339</v>
      </c>
      <c r="AD10" s="54">
        <f t="shared" si="12"/>
        <v>62.376487775944469</v>
      </c>
      <c r="AE10" s="49"/>
      <c r="AF10" s="50">
        <v>2617228</v>
      </c>
      <c r="AG10" s="49">
        <f t="shared" si="13"/>
        <v>3040957.2131999996</v>
      </c>
      <c r="AH10" s="51">
        <f t="shared" si="14"/>
        <v>38.448353982703679</v>
      </c>
      <c r="AI10" s="51">
        <v>40.479999999999997</v>
      </c>
      <c r="AJ10" s="51">
        <f t="shared" si="15"/>
        <v>38.448353982703679</v>
      </c>
      <c r="AK10" s="51">
        <f t="shared" si="16"/>
        <v>0.50791150432407939</v>
      </c>
      <c r="AL10" s="54">
        <f t="shared" si="17"/>
        <v>38.956265487027757</v>
      </c>
      <c r="AM10" s="49"/>
      <c r="AN10" s="50">
        <v>609390</v>
      </c>
      <c r="AO10" s="49">
        <f t="shared" si="18"/>
        <v>708050.24099999992</v>
      </c>
      <c r="AP10" s="54">
        <f t="shared" si="19"/>
        <v>8.9522358898497938</v>
      </c>
      <c r="AQ10" s="49"/>
      <c r="AR10" s="50">
        <v>1459313</v>
      </c>
      <c r="AS10" s="49">
        <f t="shared" si="20"/>
        <v>1695575.7747</v>
      </c>
      <c r="AT10" s="54">
        <f t="shared" si="21"/>
        <v>21.438018695949022</v>
      </c>
      <c r="AU10" s="49"/>
      <c r="AV10" s="57">
        <v>13.52887218</v>
      </c>
      <c r="AW10" s="54">
        <v>0.18</v>
      </c>
      <c r="AX10" s="49"/>
      <c r="AY10" s="58">
        <v>22.759999999999998</v>
      </c>
      <c r="AZ10" s="49"/>
      <c r="BA10" s="58">
        <v>0.35</v>
      </c>
      <c r="BB10" s="49"/>
      <c r="BC10" s="58">
        <f t="shared" si="0"/>
        <v>374.97</v>
      </c>
      <c r="BD10" s="49"/>
      <c r="BE10" s="59">
        <v>301.02</v>
      </c>
      <c r="BF10" s="51">
        <f t="shared" si="22"/>
        <v>73.950000000000045</v>
      </c>
      <c r="BG10" s="51">
        <f t="shared" si="23"/>
        <v>-67.450000000000045</v>
      </c>
      <c r="BH10" s="51">
        <f t="shared" si="24"/>
        <v>307.52</v>
      </c>
      <c r="BI10" s="54">
        <f t="shared" si="25"/>
        <v>6.5</v>
      </c>
      <c r="BJ10" s="49"/>
      <c r="BK10" s="59">
        <v>13.84</v>
      </c>
      <c r="BL10" s="51">
        <v>5.39</v>
      </c>
      <c r="BM10" s="51"/>
      <c r="BN10" s="54">
        <f t="shared" si="26"/>
        <v>326.74999999999994</v>
      </c>
      <c r="BO10" s="49"/>
      <c r="BP10" s="58">
        <f t="shared" si="1"/>
        <v>21609937.999999996</v>
      </c>
    </row>
    <row r="11" spans="1:68" ht="15" x14ac:dyDescent="0.25">
      <c r="A11" s="44" t="s">
        <v>78</v>
      </c>
      <c r="B11" s="45" t="s">
        <v>77</v>
      </c>
      <c r="C11" s="45" t="s">
        <v>71</v>
      </c>
      <c r="D11" s="46">
        <v>9241</v>
      </c>
      <c r="E11" s="45" t="s">
        <v>79</v>
      </c>
      <c r="F11" s="47">
        <v>130</v>
      </c>
      <c r="G11" s="47">
        <v>19883</v>
      </c>
      <c r="H11" s="47">
        <v>34132</v>
      </c>
      <c r="I11" s="47">
        <v>42705</v>
      </c>
      <c r="J11" s="48">
        <v>47450</v>
      </c>
      <c r="K11" s="49"/>
      <c r="L11" s="50">
        <v>4697705</v>
      </c>
      <c r="M11" s="49">
        <f t="shared" si="2"/>
        <v>5458263.4394999994</v>
      </c>
      <c r="N11" s="51">
        <f t="shared" si="3"/>
        <v>127.8132171759747</v>
      </c>
      <c r="O11" s="52">
        <v>0.98129999999999995</v>
      </c>
      <c r="P11" s="51">
        <f t="shared" si="4"/>
        <v>130.24887106488811</v>
      </c>
      <c r="Q11" s="51">
        <v>188.57</v>
      </c>
      <c r="R11" s="51">
        <f t="shared" si="5"/>
        <v>130.24887106488811</v>
      </c>
      <c r="S11" s="52">
        <v>0.92200000000000004</v>
      </c>
      <c r="T11" s="53">
        <v>1</v>
      </c>
      <c r="U11" s="52">
        <f t="shared" si="6"/>
        <v>0.92200000000000004</v>
      </c>
      <c r="V11" s="54">
        <f t="shared" si="7"/>
        <v>120.09</v>
      </c>
      <c r="W11" s="55"/>
      <c r="X11" s="50">
        <v>1904120</v>
      </c>
      <c r="Y11" s="49">
        <f t="shared" si="8"/>
        <v>2212397.0279999999</v>
      </c>
      <c r="Z11" s="51">
        <f t="shared" si="9"/>
        <v>51.806510432033718</v>
      </c>
      <c r="AA11" s="51">
        <v>74.430000000000007</v>
      </c>
      <c r="AB11" s="51">
        <f t="shared" si="10"/>
        <v>51.806510432033718</v>
      </c>
      <c r="AC11" s="51">
        <f t="shared" si="11"/>
        <v>3.2283723919915701</v>
      </c>
      <c r="AD11" s="54">
        <f t="shared" si="12"/>
        <v>55.034882824025289</v>
      </c>
      <c r="AE11" s="49"/>
      <c r="AF11" s="50">
        <v>1156757</v>
      </c>
      <c r="AG11" s="49">
        <f t="shared" si="13"/>
        <v>1344035.9582999998</v>
      </c>
      <c r="AH11" s="51">
        <f t="shared" si="14"/>
        <v>31.47256663856691</v>
      </c>
      <c r="AI11" s="51">
        <v>40.479999999999997</v>
      </c>
      <c r="AJ11" s="51">
        <f t="shared" si="15"/>
        <v>31.47256663856691</v>
      </c>
      <c r="AK11" s="51">
        <f t="shared" si="16"/>
        <v>2.2518583403582717</v>
      </c>
      <c r="AL11" s="54">
        <f t="shared" si="17"/>
        <v>33.724424978925185</v>
      </c>
      <c r="AM11" s="49"/>
      <c r="AN11" s="50">
        <v>257027</v>
      </c>
      <c r="AO11" s="49">
        <f t="shared" si="18"/>
        <v>298639.67129999999</v>
      </c>
      <c r="AP11" s="54">
        <f t="shared" si="19"/>
        <v>6.9930844467860904</v>
      </c>
      <c r="AQ11" s="49"/>
      <c r="AR11" s="50">
        <v>639029</v>
      </c>
      <c r="AS11" s="49">
        <f t="shared" si="20"/>
        <v>742487.79509999999</v>
      </c>
      <c r="AT11" s="54">
        <f t="shared" si="21"/>
        <v>17.386437070600632</v>
      </c>
      <c r="AU11" s="49"/>
      <c r="AV11" s="57">
        <v>3.9096000000000002</v>
      </c>
      <c r="AW11" s="54">
        <v>0.04</v>
      </c>
      <c r="AX11" s="49"/>
      <c r="AY11" s="58">
        <v>19.740000000000002</v>
      </c>
      <c r="AZ11" s="49"/>
      <c r="BA11" s="58">
        <v>0</v>
      </c>
      <c r="BB11" s="49"/>
      <c r="BC11" s="58">
        <f t="shared" si="0"/>
        <v>256.92</v>
      </c>
      <c r="BD11" s="49"/>
      <c r="BE11" s="59">
        <v>260.70999999999998</v>
      </c>
      <c r="BF11" s="51">
        <f t="shared" si="22"/>
        <v>-3.7899999999999636</v>
      </c>
      <c r="BG11" s="51">
        <f t="shared" si="23"/>
        <v>3.7899999999999636</v>
      </c>
      <c r="BH11" s="51">
        <f t="shared" si="24"/>
        <v>260.70999999999998</v>
      </c>
      <c r="BI11" s="54">
        <f t="shared" si="25"/>
        <v>0</v>
      </c>
      <c r="BJ11" s="49"/>
      <c r="BK11" s="59">
        <v>11.73</v>
      </c>
      <c r="BL11" s="51">
        <v>1.68</v>
      </c>
      <c r="BM11" s="51"/>
      <c r="BN11" s="54">
        <f t="shared" si="26"/>
        <v>274.12</v>
      </c>
      <c r="BO11" s="49"/>
      <c r="BP11" s="58">
        <f t="shared" si="1"/>
        <v>5450327.96</v>
      </c>
    </row>
    <row r="12" spans="1:68" ht="15" x14ac:dyDescent="0.25">
      <c r="A12" s="44" t="s">
        <v>80</v>
      </c>
      <c r="B12" s="45" t="s">
        <v>81</v>
      </c>
      <c r="C12" s="45" t="s">
        <v>71</v>
      </c>
      <c r="D12" s="46">
        <v>10356</v>
      </c>
      <c r="E12" s="45" t="s">
        <v>79</v>
      </c>
      <c r="F12" s="47">
        <v>60</v>
      </c>
      <c r="G12" s="47">
        <v>11640</v>
      </c>
      <c r="H12" s="47">
        <v>17575</v>
      </c>
      <c r="I12" s="47">
        <v>19710</v>
      </c>
      <c r="J12" s="48">
        <v>21900</v>
      </c>
      <c r="K12" s="49"/>
      <c r="L12" s="50">
        <v>1815459</v>
      </c>
      <c r="M12" s="49">
        <f t="shared" si="2"/>
        <v>2109381.8120999997</v>
      </c>
      <c r="N12" s="51">
        <f t="shared" si="3"/>
        <v>107.02089356164382</v>
      </c>
      <c r="O12" s="52">
        <v>1.1241000000000001</v>
      </c>
      <c r="P12" s="51">
        <f t="shared" si="4"/>
        <v>95.205847844180951</v>
      </c>
      <c r="Q12" s="51">
        <v>188.57</v>
      </c>
      <c r="R12" s="51">
        <f t="shared" si="5"/>
        <v>95.205847844180951</v>
      </c>
      <c r="S12" s="52">
        <v>1.1414</v>
      </c>
      <c r="T12" s="53">
        <v>1</v>
      </c>
      <c r="U12" s="52">
        <f t="shared" si="6"/>
        <v>1.1414</v>
      </c>
      <c r="V12" s="54">
        <f t="shared" si="7"/>
        <v>108.67</v>
      </c>
      <c r="W12" s="55"/>
      <c r="X12" s="50">
        <v>843335</v>
      </c>
      <c r="Y12" s="49">
        <f t="shared" si="8"/>
        <v>979870.93649999995</v>
      </c>
      <c r="Z12" s="51">
        <f t="shared" si="9"/>
        <v>49.714405707762552</v>
      </c>
      <c r="AA12" s="51">
        <v>74.430000000000007</v>
      </c>
      <c r="AB12" s="51">
        <f t="shared" si="10"/>
        <v>49.714405707762552</v>
      </c>
      <c r="AC12" s="51">
        <f t="shared" si="11"/>
        <v>3.7513985730593618</v>
      </c>
      <c r="AD12" s="54">
        <f t="shared" si="12"/>
        <v>53.465804280821914</v>
      </c>
      <c r="AE12" s="49"/>
      <c r="AF12" s="50">
        <v>693417</v>
      </c>
      <c r="AG12" s="49">
        <f t="shared" si="13"/>
        <v>805681.2122999999</v>
      </c>
      <c r="AH12" s="51">
        <f t="shared" si="14"/>
        <v>40.876773835616433</v>
      </c>
      <c r="AI12" s="51">
        <v>40.479999999999997</v>
      </c>
      <c r="AJ12" s="51">
        <f t="shared" si="15"/>
        <v>40.479999999999997</v>
      </c>
      <c r="AK12" s="51">
        <f t="shared" si="16"/>
        <v>0</v>
      </c>
      <c r="AL12" s="54">
        <f t="shared" si="17"/>
        <v>40.479999999999997</v>
      </c>
      <c r="AM12" s="49"/>
      <c r="AN12" s="50">
        <v>134813</v>
      </c>
      <c r="AO12" s="49">
        <f t="shared" si="18"/>
        <v>156639.22469999999</v>
      </c>
      <c r="AP12" s="54">
        <f t="shared" si="19"/>
        <v>7.9471955707762554</v>
      </c>
      <c r="AQ12" s="49"/>
      <c r="AR12" s="50">
        <v>310108</v>
      </c>
      <c r="AS12" s="49">
        <f t="shared" si="20"/>
        <v>360314.4852</v>
      </c>
      <c r="AT12" s="54">
        <f t="shared" si="21"/>
        <v>18.280795799086757</v>
      </c>
      <c r="AU12" s="49"/>
      <c r="AV12" s="57">
        <v>3.9096000000000002</v>
      </c>
      <c r="AW12" s="54">
        <v>0.05</v>
      </c>
      <c r="AX12" s="49"/>
      <c r="AY12" s="58">
        <v>17.670000000000002</v>
      </c>
      <c r="AZ12" s="49"/>
      <c r="BA12" s="58">
        <v>0</v>
      </c>
      <c r="BB12" s="49"/>
      <c r="BC12" s="58">
        <f t="shared" si="0"/>
        <v>250.47</v>
      </c>
      <c r="BD12" s="49"/>
      <c r="BE12" s="59">
        <v>233.32</v>
      </c>
      <c r="BF12" s="51">
        <f t="shared" si="22"/>
        <v>17.150000000000006</v>
      </c>
      <c r="BG12" s="51">
        <f t="shared" si="23"/>
        <v>-10.650000000000006</v>
      </c>
      <c r="BH12" s="51">
        <f t="shared" si="24"/>
        <v>239.82</v>
      </c>
      <c r="BI12" s="54">
        <f t="shared" si="25"/>
        <v>6.5</v>
      </c>
      <c r="BJ12" s="49"/>
      <c r="BK12" s="59">
        <v>10.79</v>
      </c>
      <c r="BL12" s="51">
        <v>7.22</v>
      </c>
      <c r="BM12" s="51"/>
      <c r="BN12" s="54">
        <f t="shared" si="26"/>
        <v>257.83</v>
      </c>
      <c r="BO12" s="49"/>
      <c r="BP12" s="58">
        <f t="shared" si="1"/>
        <v>3001141.1999999997</v>
      </c>
    </row>
    <row r="13" spans="1:68" ht="15" x14ac:dyDescent="0.25">
      <c r="A13" s="44" t="s">
        <v>82</v>
      </c>
      <c r="B13" s="45" t="s">
        <v>81</v>
      </c>
      <c r="C13" s="45" t="s">
        <v>71</v>
      </c>
      <c r="D13" s="46">
        <v>10900</v>
      </c>
      <c r="E13" s="45" t="s">
        <v>83</v>
      </c>
      <c r="F13" s="47">
        <v>60</v>
      </c>
      <c r="G13" s="47">
        <v>12495</v>
      </c>
      <c r="H13" s="47">
        <v>19268</v>
      </c>
      <c r="I13" s="47">
        <v>19710</v>
      </c>
      <c r="J13" s="48">
        <v>21900</v>
      </c>
      <c r="K13" s="49"/>
      <c r="L13" s="50">
        <v>2251190</v>
      </c>
      <c r="M13" s="49">
        <f t="shared" si="2"/>
        <v>2615657.6609999998</v>
      </c>
      <c r="N13" s="51">
        <f t="shared" si="3"/>
        <v>132.70713652968035</v>
      </c>
      <c r="O13" s="52">
        <v>1.0728</v>
      </c>
      <c r="P13" s="51">
        <f t="shared" si="4"/>
        <v>123.70165597472069</v>
      </c>
      <c r="Q13" s="51">
        <v>188.57</v>
      </c>
      <c r="R13" s="51">
        <f t="shared" si="5"/>
        <v>123.70165597472069</v>
      </c>
      <c r="S13" s="52">
        <v>0.98540000000000005</v>
      </c>
      <c r="T13" s="53">
        <v>1</v>
      </c>
      <c r="U13" s="52">
        <f t="shared" si="6"/>
        <v>0.98540000000000005</v>
      </c>
      <c r="V13" s="54">
        <f t="shared" si="7"/>
        <v>121.9</v>
      </c>
      <c r="W13" s="55"/>
      <c r="X13" s="50">
        <v>987145</v>
      </c>
      <c r="Y13" s="49">
        <f t="shared" si="8"/>
        <v>1146963.7755</v>
      </c>
      <c r="Z13" s="51">
        <f t="shared" si="9"/>
        <v>58.19197237442922</v>
      </c>
      <c r="AA13" s="51">
        <v>74.430000000000007</v>
      </c>
      <c r="AB13" s="51">
        <f t="shared" si="10"/>
        <v>58.19197237442922</v>
      </c>
      <c r="AC13" s="51">
        <f t="shared" si="11"/>
        <v>1.6320069063926947</v>
      </c>
      <c r="AD13" s="54">
        <f t="shared" si="12"/>
        <v>59.823979280821916</v>
      </c>
      <c r="AE13" s="49"/>
      <c r="AF13" s="50">
        <v>762191</v>
      </c>
      <c r="AG13" s="49">
        <f t="shared" si="13"/>
        <v>885589.72289999994</v>
      </c>
      <c r="AH13" s="51">
        <f t="shared" si="14"/>
        <v>44.930985433789949</v>
      </c>
      <c r="AI13" s="51">
        <v>40.479999999999997</v>
      </c>
      <c r="AJ13" s="51">
        <f t="shared" si="15"/>
        <v>40.479999999999997</v>
      </c>
      <c r="AK13" s="51">
        <f t="shared" si="16"/>
        <v>0</v>
      </c>
      <c r="AL13" s="54">
        <f t="shared" si="17"/>
        <v>40.479999999999997</v>
      </c>
      <c r="AM13" s="49"/>
      <c r="AN13" s="50">
        <v>169142</v>
      </c>
      <c r="AO13" s="49">
        <f t="shared" si="18"/>
        <v>196526.08979999999</v>
      </c>
      <c r="AP13" s="54">
        <f t="shared" si="19"/>
        <v>9.9708822831050217</v>
      </c>
      <c r="AQ13" s="49"/>
      <c r="AR13" s="50">
        <v>335690</v>
      </c>
      <c r="AS13" s="49">
        <f t="shared" si="20"/>
        <v>390038.21099999995</v>
      </c>
      <c r="AT13" s="54">
        <f t="shared" si="21"/>
        <v>19.788848858447487</v>
      </c>
      <c r="AU13" s="49"/>
      <c r="AV13" s="57">
        <v>3.9096000000000002</v>
      </c>
      <c r="AW13" s="54">
        <v>7.0000000000000007E-2</v>
      </c>
      <c r="AX13" s="49"/>
      <c r="AY13" s="58">
        <v>18.3</v>
      </c>
      <c r="AZ13" s="49"/>
      <c r="BA13" s="58">
        <v>0</v>
      </c>
      <c r="BB13" s="49"/>
      <c r="BC13" s="58">
        <f t="shared" si="0"/>
        <v>274.24</v>
      </c>
      <c r="BD13" s="49"/>
      <c r="BE13" s="59">
        <v>241.97</v>
      </c>
      <c r="BF13" s="51">
        <f t="shared" si="22"/>
        <v>32.27000000000001</v>
      </c>
      <c r="BG13" s="51">
        <f t="shared" si="23"/>
        <v>-25.77000000000001</v>
      </c>
      <c r="BH13" s="51">
        <f t="shared" si="24"/>
        <v>248.47</v>
      </c>
      <c r="BI13" s="54">
        <f t="shared" si="25"/>
        <v>6.5</v>
      </c>
      <c r="BJ13" s="49"/>
      <c r="BK13" s="59">
        <v>11.18</v>
      </c>
      <c r="BL13" s="51">
        <v>6.06</v>
      </c>
      <c r="BM13" s="51"/>
      <c r="BN13" s="54">
        <f t="shared" si="26"/>
        <v>265.70999999999998</v>
      </c>
      <c r="BO13" s="49"/>
      <c r="BP13" s="58">
        <f t="shared" si="1"/>
        <v>3320046.4499999997</v>
      </c>
    </row>
    <row r="14" spans="1:68" ht="15" x14ac:dyDescent="0.25">
      <c r="A14" s="44" t="s">
        <v>84</v>
      </c>
      <c r="B14" s="45" t="s">
        <v>81</v>
      </c>
      <c r="C14" s="45" t="s">
        <v>71</v>
      </c>
      <c r="D14" s="46">
        <v>9333</v>
      </c>
      <c r="E14" s="45" t="s">
        <v>72</v>
      </c>
      <c r="F14" s="47">
        <v>85</v>
      </c>
      <c r="G14" s="47">
        <v>16258</v>
      </c>
      <c r="H14" s="47">
        <v>24443</v>
      </c>
      <c r="I14" s="47">
        <v>27923</v>
      </c>
      <c r="J14" s="48">
        <v>31025</v>
      </c>
      <c r="K14" s="49"/>
      <c r="L14" s="50">
        <v>2844125</v>
      </c>
      <c r="M14" s="49">
        <f t="shared" si="2"/>
        <v>3304588.8374999999</v>
      </c>
      <c r="N14" s="51">
        <f t="shared" si="3"/>
        <v>118.34648273824446</v>
      </c>
      <c r="O14" s="52">
        <v>1.0508999999999999</v>
      </c>
      <c r="P14" s="51">
        <f t="shared" si="4"/>
        <v>112.61440930463837</v>
      </c>
      <c r="Q14" s="51">
        <v>188.57</v>
      </c>
      <c r="R14" s="51">
        <f t="shared" si="5"/>
        <v>112.61440930463837</v>
      </c>
      <c r="S14" s="52">
        <v>0.93569999999999998</v>
      </c>
      <c r="T14" s="53">
        <v>1</v>
      </c>
      <c r="U14" s="52">
        <f t="shared" si="6"/>
        <v>0.93569999999999998</v>
      </c>
      <c r="V14" s="54">
        <f t="shared" si="7"/>
        <v>105.37</v>
      </c>
      <c r="W14" s="55"/>
      <c r="X14" s="50">
        <v>1304810</v>
      </c>
      <c r="Y14" s="49">
        <f t="shared" si="8"/>
        <v>1516058.7389999998</v>
      </c>
      <c r="Z14" s="51">
        <f t="shared" si="9"/>
        <v>54.294264190810438</v>
      </c>
      <c r="AA14" s="51">
        <v>74.430000000000007</v>
      </c>
      <c r="AB14" s="51">
        <f t="shared" si="10"/>
        <v>54.294264190810438</v>
      </c>
      <c r="AC14" s="51">
        <f t="shared" si="11"/>
        <v>2.6064339522973903</v>
      </c>
      <c r="AD14" s="54">
        <f t="shared" si="12"/>
        <v>56.900698143107832</v>
      </c>
      <c r="AE14" s="49"/>
      <c r="AF14" s="50">
        <v>925514</v>
      </c>
      <c r="AG14" s="49">
        <f t="shared" si="13"/>
        <v>1075354.7165999999</v>
      </c>
      <c r="AH14" s="51">
        <f t="shared" si="14"/>
        <v>38.511432030942231</v>
      </c>
      <c r="AI14" s="51">
        <v>40.479999999999997</v>
      </c>
      <c r="AJ14" s="51">
        <f t="shared" si="15"/>
        <v>38.511432030942231</v>
      </c>
      <c r="AK14" s="51">
        <f t="shared" si="16"/>
        <v>0.49214199226444144</v>
      </c>
      <c r="AL14" s="54">
        <f t="shared" si="17"/>
        <v>39.003574023206674</v>
      </c>
      <c r="AM14" s="49"/>
      <c r="AN14" s="50">
        <v>212929</v>
      </c>
      <c r="AO14" s="49">
        <f t="shared" si="18"/>
        <v>247402.20509999999</v>
      </c>
      <c r="AP14" s="54">
        <f t="shared" si="19"/>
        <v>8.8601584750922182</v>
      </c>
      <c r="AQ14" s="49"/>
      <c r="AR14" s="50">
        <v>422125</v>
      </c>
      <c r="AS14" s="49">
        <f t="shared" si="20"/>
        <v>490467.03749999998</v>
      </c>
      <c r="AT14" s="54">
        <f t="shared" si="21"/>
        <v>17.564983615657344</v>
      </c>
      <c r="AU14" s="49"/>
      <c r="AV14" s="57">
        <v>4.0175482499999999</v>
      </c>
      <c r="AW14" s="54">
        <v>7.0000000000000007E-2</v>
      </c>
      <c r="AX14" s="49"/>
      <c r="AY14" s="58">
        <v>17.25</v>
      </c>
      <c r="AZ14" s="49"/>
      <c r="BA14" s="58">
        <v>0</v>
      </c>
      <c r="BB14" s="49"/>
      <c r="BC14" s="58">
        <f t="shared" si="0"/>
        <v>249.04</v>
      </c>
      <c r="BD14" s="49"/>
      <c r="BE14" s="59">
        <v>227.9</v>
      </c>
      <c r="BF14" s="51">
        <f t="shared" si="22"/>
        <v>21.139999999999986</v>
      </c>
      <c r="BG14" s="51">
        <f t="shared" si="23"/>
        <v>-14.639999999999986</v>
      </c>
      <c r="BH14" s="51">
        <f t="shared" si="24"/>
        <v>234.4</v>
      </c>
      <c r="BI14" s="54">
        <f t="shared" si="25"/>
        <v>6.5</v>
      </c>
      <c r="BJ14" s="49"/>
      <c r="BK14" s="59">
        <v>10.55</v>
      </c>
      <c r="BL14" s="51">
        <v>5.17</v>
      </c>
      <c r="BM14" s="51"/>
      <c r="BN14" s="54">
        <f t="shared" si="26"/>
        <v>250.12</v>
      </c>
      <c r="BO14" s="49"/>
      <c r="BP14" s="58">
        <f t="shared" si="1"/>
        <v>4066450.96</v>
      </c>
    </row>
    <row r="15" spans="1:68" ht="15" x14ac:dyDescent="0.25">
      <c r="A15" s="44" t="s">
        <v>85</v>
      </c>
      <c r="B15" s="45" t="s">
        <v>81</v>
      </c>
      <c r="C15" s="45" t="s">
        <v>71</v>
      </c>
      <c r="D15" s="46">
        <v>20298</v>
      </c>
      <c r="E15" s="45" t="s">
        <v>79</v>
      </c>
      <c r="F15" s="47">
        <v>160</v>
      </c>
      <c r="G15" s="47">
        <v>29729</v>
      </c>
      <c r="H15" s="47">
        <v>42186</v>
      </c>
      <c r="I15" s="47">
        <v>52560</v>
      </c>
      <c r="J15" s="48">
        <v>58400</v>
      </c>
      <c r="K15" s="49"/>
      <c r="L15" s="50">
        <v>4886072</v>
      </c>
      <c r="M15" s="49">
        <f t="shared" si="2"/>
        <v>5677127.0567999994</v>
      </c>
      <c r="N15" s="51">
        <f t="shared" si="3"/>
        <v>108.01231082191779</v>
      </c>
      <c r="O15" s="52">
        <v>1.073</v>
      </c>
      <c r="P15" s="51">
        <f t="shared" si="4"/>
        <v>100.66384978743504</v>
      </c>
      <c r="Q15" s="51">
        <v>188.57</v>
      </c>
      <c r="R15" s="51">
        <f t="shared" si="5"/>
        <v>100.66384978743504</v>
      </c>
      <c r="S15" s="52">
        <v>1.0986</v>
      </c>
      <c r="T15" s="53">
        <v>1</v>
      </c>
      <c r="U15" s="52">
        <f t="shared" si="6"/>
        <v>1.0986</v>
      </c>
      <c r="V15" s="54">
        <f t="shared" si="7"/>
        <v>110.59</v>
      </c>
      <c r="W15" s="55"/>
      <c r="X15" s="50">
        <v>2121092</v>
      </c>
      <c r="Y15" s="49">
        <f t="shared" si="8"/>
        <v>2464496.7947999998</v>
      </c>
      <c r="Z15" s="51">
        <f t="shared" si="9"/>
        <v>46.889208424657532</v>
      </c>
      <c r="AA15" s="51">
        <v>74.430000000000007</v>
      </c>
      <c r="AB15" s="51">
        <f t="shared" si="10"/>
        <v>46.889208424657532</v>
      </c>
      <c r="AC15" s="51">
        <f t="shared" si="11"/>
        <v>4.4576978938356167</v>
      </c>
      <c r="AD15" s="54">
        <f t="shared" si="12"/>
        <v>51.346906318493147</v>
      </c>
      <c r="AE15" s="49"/>
      <c r="AF15" s="50">
        <v>1502233</v>
      </c>
      <c r="AG15" s="49">
        <f t="shared" si="13"/>
        <v>1745444.5226999999</v>
      </c>
      <c r="AH15" s="51">
        <f t="shared" si="14"/>
        <v>33.208609640410955</v>
      </c>
      <c r="AI15" s="51">
        <v>40.479999999999997</v>
      </c>
      <c r="AJ15" s="51">
        <f t="shared" si="15"/>
        <v>33.208609640410955</v>
      </c>
      <c r="AK15" s="51">
        <f t="shared" si="16"/>
        <v>1.8178475898972604</v>
      </c>
      <c r="AL15" s="54">
        <f t="shared" si="17"/>
        <v>35.026457230308218</v>
      </c>
      <c r="AM15" s="49"/>
      <c r="AN15" s="50">
        <v>191013</v>
      </c>
      <c r="AO15" s="49">
        <f t="shared" si="18"/>
        <v>221938.00469999999</v>
      </c>
      <c r="AP15" s="54">
        <f t="shared" si="19"/>
        <v>4.2225647773972597</v>
      </c>
      <c r="AQ15" s="49"/>
      <c r="AR15" s="50">
        <v>719788</v>
      </c>
      <c r="AS15" s="49">
        <f t="shared" si="20"/>
        <v>836321.67719999992</v>
      </c>
      <c r="AT15" s="54">
        <f t="shared" si="21"/>
        <v>15.911751849315067</v>
      </c>
      <c r="AU15" s="49"/>
      <c r="AV15" s="57">
        <v>3.9096000000000002</v>
      </c>
      <c r="AW15" s="54">
        <v>0.51</v>
      </c>
      <c r="AX15" s="49"/>
      <c r="AY15" s="58">
        <v>17.82</v>
      </c>
      <c r="AZ15" s="49"/>
      <c r="BA15" s="58">
        <v>0</v>
      </c>
      <c r="BB15" s="49"/>
      <c r="BC15" s="58">
        <f t="shared" si="0"/>
        <v>239.34</v>
      </c>
      <c r="BD15" s="49"/>
      <c r="BE15" s="59">
        <v>235.58</v>
      </c>
      <c r="BF15" s="51">
        <f t="shared" si="22"/>
        <v>3.7599999999999909</v>
      </c>
      <c r="BG15" s="51">
        <f t="shared" si="23"/>
        <v>0</v>
      </c>
      <c r="BH15" s="51">
        <f t="shared" si="24"/>
        <v>239.34</v>
      </c>
      <c r="BI15" s="54">
        <f t="shared" si="25"/>
        <v>3.7599999999999909</v>
      </c>
      <c r="BJ15" s="49"/>
      <c r="BK15" s="59">
        <v>10.77</v>
      </c>
      <c r="BL15" s="51">
        <v>6.49</v>
      </c>
      <c r="BM15" s="51"/>
      <c r="BN15" s="54">
        <f t="shared" si="26"/>
        <v>256.60000000000002</v>
      </c>
      <c r="BO15" s="49"/>
      <c r="BP15" s="58">
        <f t="shared" si="1"/>
        <v>7628461.4000000004</v>
      </c>
    </row>
    <row r="16" spans="1:68" ht="15" x14ac:dyDescent="0.25">
      <c r="A16" s="44" t="s">
        <v>86</v>
      </c>
      <c r="B16" s="45" t="s">
        <v>81</v>
      </c>
      <c r="C16" s="45" t="s">
        <v>71</v>
      </c>
      <c r="D16" s="46">
        <v>10686</v>
      </c>
      <c r="E16" s="45" t="s">
        <v>75</v>
      </c>
      <c r="F16" s="47">
        <v>90</v>
      </c>
      <c r="G16" s="47">
        <v>20391</v>
      </c>
      <c r="H16" s="47">
        <v>26976</v>
      </c>
      <c r="I16" s="47">
        <v>29565</v>
      </c>
      <c r="J16" s="48">
        <v>32850</v>
      </c>
      <c r="K16" s="49"/>
      <c r="L16" s="50">
        <v>3066824</v>
      </c>
      <c r="M16" s="49">
        <f t="shared" si="2"/>
        <v>3563342.8055999996</v>
      </c>
      <c r="N16" s="51">
        <f t="shared" si="3"/>
        <v>120.52571640791476</v>
      </c>
      <c r="O16" s="52">
        <v>1.0025999999999999</v>
      </c>
      <c r="P16" s="51">
        <f t="shared" si="4"/>
        <v>120.21316218623056</v>
      </c>
      <c r="Q16" s="51">
        <v>188.57</v>
      </c>
      <c r="R16" s="51">
        <f t="shared" si="5"/>
        <v>120.21316218623056</v>
      </c>
      <c r="S16" s="52">
        <v>0.93559999999999999</v>
      </c>
      <c r="T16" s="53">
        <v>1</v>
      </c>
      <c r="U16" s="52">
        <f t="shared" si="6"/>
        <v>0.93559999999999999</v>
      </c>
      <c r="V16" s="54">
        <f t="shared" si="7"/>
        <v>112.47</v>
      </c>
      <c r="W16" s="55"/>
      <c r="X16" s="50">
        <v>1302088</v>
      </c>
      <c r="Y16" s="49">
        <f t="shared" si="8"/>
        <v>1512896.0471999999</v>
      </c>
      <c r="Z16" s="51">
        <f t="shared" si="9"/>
        <v>51.171860213089801</v>
      </c>
      <c r="AA16" s="51">
        <v>74.430000000000007</v>
      </c>
      <c r="AB16" s="51">
        <f t="shared" si="10"/>
        <v>51.171860213089801</v>
      </c>
      <c r="AC16" s="51">
        <f t="shared" si="11"/>
        <v>3.3870349467275496</v>
      </c>
      <c r="AD16" s="54">
        <f t="shared" si="12"/>
        <v>54.558895159817354</v>
      </c>
      <c r="AE16" s="49"/>
      <c r="AF16" s="50">
        <v>993953</v>
      </c>
      <c r="AG16" s="49">
        <f t="shared" si="13"/>
        <v>1154873.9907</v>
      </c>
      <c r="AH16" s="51">
        <f t="shared" si="14"/>
        <v>39.062201613394215</v>
      </c>
      <c r="AI16" s="51">
        <v>40.479999999999997</v>
      </c>
      <c r="AJ16" s="51">
        <f t="shared" si="15"/>
        <v>39.062201613394215</v>
      </c>
      <c r="AK16" s="51">
        <f t="shared" si="16"/>
        <v>0.35444959665144538</v>
      </c>
      <c r="AL16" s="54">
        <f t="shared" si="17"/>
        <v>39.416651210045657</v>
      </c>
      <c r="AM16" s="49"/>
      <c r="AN16" s="50">
        <v>223653</v>
      </c>
      <c r="AO16" s="49">
        <f t="shared" si="18"/>
        <v>259862.42069999999</v>
      </c>
      <c r="AP16" s="54">
        <f t="shared" si="19"/>
        <v>8.789528858447488</v>
      </c>
      <c r="AQ16" s="49"/>
      <c r="AR16" s="50">
        <v>493759</v>
      </c>
      <c r="AS16" s="49">
        <f t="shared" si="20"/>
        <v>573698.5821</v>
      </c>
      <c r="AT16" s="54">
        <f t="shared" si="21"/>
        <v>19.404653546423134</v>
      </c>
      <c r="AU16" s="49"/>
      <c r="AV16" s="57">
        <v>3.9096000000000002</v>
      </c>
      <c r="AW16" s="54">
        <v>0.27</v>
      </c>
      <c r="AX16" s="49"/>
      <c r="AY16" s="58">
        <v>17.189999999999998</v>
      </c>
      <c r="AZ16" s="49"/>
      <c r="BA16" s="58">
        <v>0</v>
      </c>
      <c r="BB16" s="49"/>
      <c r="BC16" s="58">
        <f t="shared" si="0"/>
        <v>256.01</v>
      </c>
      <c r="BD16" s="49"/>
      <c r="BE16" s="59">
        <v>227.3</v>
      </c>
      <c r="BF16" s="51">
        <f t="shared" si="22"/>
        <v>28.70999999999998</v>
      </c>
      <c r="BG16" s="51">
        <f t="shared" si="23"/>
        <v>-22.20999999999998</v>
      </c>
      <c r="BH16" s="51">
        <f t="shared" si="24"/>
        <v>233.8</v>
      </c>
      <c r="BI16" s="54">
        <f t="shared" si="25"/>
        <v>6.5</v>
      </c>
      <c r="BJ16" s="49"/>
      <c r="BK16" s="59">
        <v>10.52</v>
      </c>
      <c r="BL16" s="51">
        <v>5.76</v>
      </c>
      <c r="BM16" s="51"/>
      <c r="BN16" s="54">
        <f t="shared" si="26"/>
        <v>250.08</v>
      </c>
      <c r="BO16" s="49"/>
      <c r="BP16" s="58">
        <f t="shared" si="1"/>
        <v>5099381.28</v>
      </c>
    </row>
    <row r="17" spans="1:68" ht="15" x14ac:dyDescent="0.25">
      <c r="A17" s="44" t="s">
        <v>87</v>
      </c>
      <c r="B17" s="45" t="s">
        <v>81</v>
      </c>
      <c r="C17" s="45" t="s">
        <v>71</v>
      </c>
      <c r="D17" s="46">
        <v>21212</v>
      </c>
      <c r="E17" s="45" t="s">
        <v>75</v>
      </c>
      <c r="F17" s="47">
        <v>120</v>
      </c>
      <c r="G17" s="47">
        <v>32231</v>
      </c>
      <c r="H17" s="47">
        <v>40110</v>
      </c>
      <c r="I17" s="47">
        <v>40110</v>
      </c>
      <c r="J17" s="48">
        <v>43800</v>
      </c>
      <c r="K17" s="49"/>
      <c r="L17" s="50">
        <v>4615831</v>
      </c>
      <c r="M17" s="49">
        <f t="shared" si="2"/>
        <v>5363134.0389</v>
      </c>
      <c r="N17" s="51">
        <f t="shared" si="3"/>
        <v>133.71064669409125</v>
      </c>
      <c r="O17" s="52">
        <v>1.032</v>
      </c>
      <c r="P17" s="51">
        <f t="shared" si="4"/>
        <v>129.56458012993338</v>
      </c>
      <c r="Q17" s="51">
        <v>188.57</v>
      </c>
      <c r="R17" s="51">
        <f t="shared" si="5"/>
        <v>129.56458012993338</v>
      </c>
      <c r="S17" s="52">
        <v>0.99880000000000002</v>
      </c>
      <c r="T17" s="53">
        <v>1</v>
      </c>
      <c r="U17" s="52">
        <f t="shared" si="6"/>
        <v>0.99880000000000002</v>
      </c>
      <c r="V17" s="54">
        <f t="shared" si="7"/>
        <v>129.41</v>
      </c>
      <c r="W17" s="55"/>
      <c r="X17" s="50">
        <v>2000454</v>
      </c>
      <c r="Y17" s="49">
        <f t="shared" si="8"/>
        <v>2324327.5025999998</v>
      </c>
      <c r="Z17" s="51">
        <f t="shared" si="9"/>
        <v>57.948828287210169</v>
      </c>
      <c r="AA17" s="51">
        <v>74.430000000000007</v>
      </c>
      <c r="AB17" s="51">
        <f t="shared" si="10"/>
        <v>57.948828287210169</v>
      </c>
      <c r="AC17" s="51">
        <f t="shared" si="11"/>
        <v>1.6927929281974574</v>
      </c>
      <c r="AD17" s="54">
        <f t="shared" si="12"/>
        <v>59.641621215407625</v>
      </c>
      <c r="AE17" s="49"/>
      <c r="AF17" s="50">
        <v>1184929</v>
      </c>
      <c r="AG17" s="49">
        <f t="shared" si="13"/>
        <v>1376769.0051</v>
      </c>
      <c r="AH17" s="51">
        <f t="shared" si="14"/>
        <v>34.324831839940167</v>
      </c>
      <c r="AI17" s="51">
        <v>40.479999999999997</v>
      </c>
      <c r="AJ17" s="51">
        <f t="shared" si="15"/>
        <v>34.324831839940167</v>
      </c>
      <c r="AK17" s="51">
        <f t="shared" si="16"/>
        <v>1.5387920400149575</v>
      </c>
      <c r="AL17" s="54">
        <f t="shared" si="17"/>
        <v>35.863623879955128</v>
      </c>
      <c r="AM17" s="49"/>
      <c r="AN17" s="50">
        <v>108780</v>
      </c>
      <c r="AO17" s="49">
        <f t="shared" si="18"/>
        <v>126391.48199999999</v>
      </c>
      <c r="AP17" s="54">
        <f t="shared" si="19"/>
        <v>3.1511214659685862</v>
      </c>
      <c r="AQ17" s="49"/>
      <c r="AR17" s="50">
        <v>754811</v>
      </c>
      <c r="AS17" s="49">
        <f t="shared" si="20"/>
        <v>877014.90089999989</v>
      </c>
      <c r="AT17" s="54">
        <f t="shared" si="21"/>
        <v>21.865243103964097</v>
      </c>
      <c r="AU17" s="49"/>
      <c r="AV17" s="57">
        <v>12.562354129999999</v>
      </c>
      <c r="AW17" s="54">
        <v>7.0000000000000007E-2</v>
      </c>
      <c r="AX17" s="49"/>
      <c r="AY17" s="58">
        <v>20.350000000000001</v>
      </c>
      <c r="AZ17" s="49"/>
      <c r="BA17" s="58">
        <v>0</v>
      </c>
      <c r="BB17" s="49"/>
      <c r="BC17" s="58">
        <f t="shared" si="0"/>
        <v>282.91000000000003</v>
      </c>
      <c r="BD17" s="49"/>
      <c r="BE17" s="59">
        <v>268.76</v>
      </c>
      <c r="BF17" s="51">
        <f t="shared" si="22"/>
        <v>14.150000000000034</v>
      </c>
      <c r="BG17" s="51">
        <f t="shared" si="23"/>
        <v>-7.6500000000000341</v>
      </c>
      <c r="BH17" s="51">
        <f t="shared" si="24"/>
        <v>275.26</v>
      </c>
      <c r="BI17" s="54">
        <f t="shared" si="25"/>
        <v>6.5</v>
      </c>
      <c r="BJ17" s="49"/>
      <c r="BK17" s="59">
        <v>12.39</v>
      </c>
      <c r="BL17" s="51">
        <v>5.57</v>
      </c>
      <c r="BM17" s="51"/>
      <c r="BN17" s="54">
        <f t="shared" si="26"/>
        <v>293.21999999999997</v>
      </c>
      <c r="BO17" s="49"/>
      <c r="BP17" s="58">
        <f t="shared" si="1"/>
        <v>9450773.8199999984</v>
      </c>
    </row>
    <row r="18" spans="1:68" ht="15" x14ac:dyDescent="0.25">
      <c r="A18" s="44" t="s">
        <v>88</v>
      </c>
      <c r="B18" s="45" t="s">
        <v>81</v>
      </c>
      <c r="C18" s="45" t="s">
        <v>71</v>
      </c>
      <c r="D18" s="46">
        <v>20172</v>
      </c>
      <c r="E18" s="45" t="s">
        <v>72</v>
      </c>
      <c r="F18" s="47">
        <v>70</v>
      </c>
      <c r="G18" s="47">
        <v>14458</v>
      </c>
      <c r="H18" s="47">
        <v>22717</v>
      </c>
      <c r="I18" s="47">
        <v>22995</v>
      </c>
      <c r="J18" s="48">
        <v>25550</v>
      </c>
      <c r="K18" s="49"/>
      <c r="L18" s="50">
        <v>2510903</v>
      </c>
      <c r="M18" s="49">
        <f t="shared" si="2"/>
        <v>2917418.1957</v>
      </c>
      <c r="N18" s="51">
        <f t="shared" si="3"/>
        <v>126.87185021526419</v>
      </c>
      <c r="O18" s="52">
        <v>1.0417000000000001</v>
      </c>
      <c r="P18" s="51">
        <f t="shared" si="4"/>
        <v>121.79307882813112</v>
      </c>
      <c r="Q18" s="51">
        <v>188.57</v>
      </c>
      <c r="R18" s="51">
        <f t="shared" si="5"/>
        <v>121.79307882813112</v>
      </c>
      <c r="S18" s="52">
        <v>1.0197000000000001</v>
      </c>
      <c r="T18" s="53">
        <v>1</v>
      </c>
      <c r="U18" s="52">
        <f t="shared" si="6"/>
        <v>1.0197000000000001</v>
      </c>
      <c r="V18" s="54">
        <f t="shared" si="7"/>
        <v>124.19</v>
      </c>
      <c r="W18" s="55"/>
      <c r="X18" s="50">
        <v>1091894</v>
      </c>
      <c r="Y18" s="49">
        <f t="shared" si="8"/>
        <v>1268671.6385999999</v>
      </c>
      <c r="Z18" s="51">
        <f t="shared" si="9"/>
        <v>55.171630293542073</v>
      </c>
      <c r="AA18" s="51">
        <v>74.430000000000007</v>
      </c>
      <c r="AB18" s="51">
        <f t="shared" si="10"/>
        <v>55.171630293542073</v>
      </c>
      <c r="AC18" s="51">
        <f t="shared" si="11"/>
        <v>2.3870924266144815</v>
      </c>
      <c r="AD18" s="54">
        <f t="shared" si="12"/>
        <v>57.558722720156553</v>
      </c>
      <c r="AE18" s="49"/>
      <c r="AF18" s="50">
        <v>977085</v>
      </c>
      <c r="AG18" s="49">
        <f t="shared" si="13"/>
        <v>1135275.0614999998</v>
      </c>
      <c r="AH18" s="51">
        <f t="shared" si="14"/>
        <v>49.370518003913887</v>
      </c>
      <c r="AI18" s="51">
        <v>40.479999999999997</v>
      </c>
      <c r="AJ18" s="51">
        <f t="shared" si="15"/>
        <v>40.479999999999997</v>
      </c>
      <c r="AK18" s="51">
        <f t="shared" si="16"/>
        <v>0</v>
      </c>
      <c r="AL18" s="54">
        <f t="shared" si="17"/>
        <v>40.479999999999997</v>
      </c>
      <c r="AM18" s="49"/>
      <c r="AN18" s="50">
        <v>171193</v>
      </c>
      <c r="AO18" s="49">
        <f t="shared" si="18"/>
        <v>198909.14669999998</v>
      </c>
      <c r="AP18" s="54">
        <f t="shared" si="19"/>
        <v>8.6501042270058708</v>
      </c>
      <c r="AQ18" s="49"/>
      <c r="AR18" s="50">
        <v>386012</v>
      </c>
      <c r="AS18" s="49">
        <f t="shared" si="20"/>
        <v>448507.34279999998</v>
      </c>
      <c r="AT18" s="54">
        <f t="shared" si="21"/>
        <v>19.504559373776907</v>
      </c>
      <c r="AU18" s="49"/>
      <c r="AV18" s="57">
        <v>3.9096000000000002</v>
      </c>
      <c r="AW18" s="54">
        <v>0.28000000000000003</v>
      </c>
      <c r="AX18" s="49"/>
      <c r="AY18" s="58">
        <v>17.32</v>
      </c>
      <c r="AZ18" s="49"/>
      <c r="BA18" s="58">
        <v>0</v>
      </c>
      <c r="BB18" s="49"/>
      <c r="BC18" s="58">
        <f t="shared" si="0"/>
        <v>271.89</v>
      </c>
      <c r="BD18" s="49"/>
      <c r="BE18" s="59">
        <v>228.77</v>
      </c>
      <c r="BF18" s="51">
        <f t="shared" si="22"/>
        <v>43.119999999999976</v>
      </c>
      <c r="BG18" s="51">
        <f t="shared" si="23"/>
        <v>-36.619999999999976</v>
      </c>
      <c r="BH18" s="51">
        <f t="shared" si="24"/>
        <v>235.27</v>
      </c>
      <c r="BI18" s="54">
        <f t="shared" si="25"/>
        <v>6.5</v>
      </c>
      <c r="BJ18" s="49"/>
      <c r="BK18" s="59">
        <v>10.59</v>
      </c>
      <c r="BL18" s="51">
        <v>5.4</v>
      </c>
      <c r="BM18" s="51"/>
      <c r="BN18" s="54">
        <f t="shared" si="26"/>
        <v>251.26000000000002</v>
      </c>
      <c r="BO18" s="49"/>
      <c r="BP18" s="58">
        <f t="shared" si="1"/>
        <v>3632717.08</v>
      </c>
    </row>
    <row r="19" spans="1:68" ht="15" x14ac:dyDescent="0.25">
      <c r="A19" s="44" t="s">
        <v>89</v>
      </c>
      <c r="B19" s="45" t="s">
        <v>81</v>
      </c>
      <c r="C19" s="45" t="s">
        <v>71</v>
      </c>
      <c r="D19" s="46">
        <v>10637</v>
      </c>
      <c r="E19" s="45" t="s">
        <v>83</v>
      </c>
      <c r="F19" s="47">
        <v>60</v>
      </c>
      <c r="G19" s="47">
        <v>11301</v>
      </c>
      <c r="H19" s="47">
        <v>16286</v>
      </c>
      <c r="I19" s="47">
        <v>19710</v>
      </c>
      <c r="J19" s="48">
        <v>21900</v>
      </c>
      <c r="K19" s="49"/>
      <c r="L19" s="50">
        <v>1747308</v>
      </c>
      <c r="M19" s="49">
        <f t="shared" si="2"/>
        <v>2030197.1651999999</v>
      </c>
      <c r="N19" s="51">
        <f t="shared" si="3"/>
        <v>103.00340767123288</v>
      </c>
      <c r="O19" s="52">
        <v>1.0571999999999999</v>
      </c>
      <c r="P19" s="51">
        <f t="shared" si="4"/>
        <v>97.430389397685289</v>
      </c>
      <c r="Q19" s="51">
        <v>188.57</v>
      </c>
      <c r="R19" s="51">
        <f t="shared" si="5"/>
        <v>97.430389397685289</v>
      </c>
      <c r="S19" s="52">
        <v>1.0043</v>
      </c>
      <c r="T19" s="53">
        <v>1</v>
      </c>
      <c r="U19" s="52">
        <f t="shared" si="6"/>
        <v>1.0043</v>
      </c>
      <c r="V19" s="54">
        <f t="shared" si="7"/>
        <v>97.85</v>
      </c>
      <c r="W19" s="55"/>
      <c r="X19" s="50">
        <v>963061</v>
      </c>
      <c r="Y19" s="49">
        <f t="shared" si="8"/>
        <v>1118980.5758999998</v>
      </c>
      <c r="Z19" s="51">
        <f t="shared" si="9"/>
        <v>56.77222607305935</v>
      </c>
      <c r="AA19" s="51">
        <v>74.430000000000007</v>
      </c>
      <c r="AB19" s="51">
        <f t="shared" si="10"/>
        <v>56.77222607305935</v>
      </c>
      <c r="AC19" s="51">
        <f t="shared" si="11"/>
        <v>1.9869434817351621</v>
      </c>
      <c r="AD19" s="54">
        <f t="shared" si="12"/>
        <v>58.759169554794511</v>
      </c>
      <c r="AE19" s="49"/>
      <c r="AF19" s="50">
        <v>787038</v>
      </c>
      <c r="AG19" s="49">
        <f t="shared" si="13"/>
        <v>914459.45219999994</v>
      </c>
      <c r="AH19" s="51">
        <f t="shared" si="14"/>
        <v>46.395710410958898</v>
      </c>
      <c r="AI19" s="51">
        <v>40.479999999999997</v>
      </c>
      <c r="AJ19" s="51">
        <f t="shared" si="15"/>
        <v>40.479999999999997</v>
      </c>
      <c r="AK19" s="51">
        <f t="shared" si="16"/>
        <v>0</v>
      </c>
      <c r="AL19" s="54">
        <f t="shared" si="17"/>
        <v>40.479999999999997</v>
      </c>
      <c r="AM19" s="49"/>
      <c r="AN19" s="50">
        <v>144939</v>
      </c>
      <c r="AO19" s="49">
        <f t="shared" si="18"/>
        <v>168404.62409999999</v>
      </c>
      <c r="AP19" s="54">
        <f t="shared" si="19"/>
        <v>8.5441209589041094</v>
      </c>
      <c r="AQ19" s="49"/>
      <c r="AR19" s="50">
        <v>283409</v>
      </c>
      <c r="AS19" s="49">
        <f t="shared" si="20"/>
        <v>329292.91709999996</v>
      </c>
      <c r="AT19" s="54">
        <f t="shared" si="21"/>
        <v>16.706895844748857</v>
      </c>
      <c r="AU19" s="49"/>
      <c r="AV19" s="57">
        <v>5.54642313</v>
      </c>
      <c r="AW19" s="54">
        <v>1.53</v>
      </c>
      <c r="AX19" s="49"/>
      <c r="AY19" s="58">
        <v>16.95</v>
      </c>
      <c r="AZ19" s="49"/>
      <c r="BA19" s="58">
        <v>0</v>
      </c>
      <c r="BB19" s="49"/>
      <c r="BC19" s="58">
        <f t="shared" si="0"/>
        <v>246.37</v>
      </c>
      <c r="BD19" s="49"/>
      <c r="BE19" s="59">
        <v>224.21</v>
      </c>
      <c r="BF19" s="51">
        <f t="shared" si="22"/>
        <v>22.159999999999997</v>
      </c>
      <c r="BG19" s="51">
        <f t="shared" si="23"/>
        <v>-15.659999999999997</v>
      </c>
      <c r="BH19" s="51">
        <f t="shared" si="24"/>
        <v>230.71</v>
      </c>
      <c r="BI19" s="54">
        <f t="shared" si="25"/>
        <v>6.5</v>
      </c>
      <c r="BJ19" s="49"/>
      <c r="BK19" s="59">
        <v>10.38</v>
      </c>
      <c r="BL19" s="51">
        <v>6.55</v>
      </c>
      <c r="BM19" s="51"/>
      <c r="BN19" s="54">
        <f t="shared" si="26"/>
        <v>247.64000000000001</v>
      </c>
      <c r="BO19" s="49"/>
      <c r="BP19" s="58">
        <f t="shared" si="1"/>
        <v>2798579.64</v>
      </c>
    </row>
    <row r="20" spans="1:68" ht="15" x14ac:dyDescent="0.25">
      <c r="A20" s="44" t="s">
        <v>90</v>
      </c>
      <c r="B20" s="45" t="s">
        <v>81</v>
      </c>
      <c r="C20" s="45" t="s">
        <v>71</v>
      </c>
      <c r="D20" s="46">
        <v>20065</v>
      </c>
      <c r="E20" s="45" t="s">
        <v>79</v>
      </c>
      <c r="F20" s="47">
        <v>120</v>
      </c>
      <c r="G20" s="47">
        <v>21709</v>
      </c>
      <c r="H20" s="47">
        <v>29976</v>
      </c>
      <c r="I20" s="47">
        <v>39420</v>
      </c>
      <c r="J20" s="48">
        <v>43800</v>
      </c>
      <c r="K20" s="49"/>
      <c r="L20" s="50">
        <v>4055225</v>
      </c>
      <c r="M20" s="49">
        <f t="shared" si="2"/>
        <v>4711765.9274999993</v>
      </c>
      <c r="N20" s="51">
        <f t="shared" si="3"/>
        <v>119.52729394977167</v>
      </c>
      <c r="O20" s="52">
        <v>1.0451999999999999</v>
      </c>
      <c r="P20" s="51">
        <f t="shared" si="4"/>
        <v>114.35829884210838</v>
      </c>
      <c r="Q20" s="51">
        <v>188.57</v>
      </c>
      <c r="R20" s="51">
        <f t="shared" si="5"/>
        <v>114.35829884210838</v>
      </c>
      <c r="S20" s="52">
        <v>1.248</v>
      </c>
      <c r="T20" s="53">
        <v>1</v>
      </c>
      <c r="U20" s="52">
        <f t="shared" si="6"/>
        <v>1.248</v>
      </c>
      <c r="V20" s="54">
        <f t="shared" si="7"/>
        <v>142.72</v>
      </c>
      <c r="W20" s="55"/>
      <c r="X20" s="50">
        <v>1615279</v>
      </c>
      <c r="Y20" s="49">
        <f t="shared" si="8"/>
        <v>1876792.6701</v>
      </c>
      <c r="Z20" s="51">
        <f t="shared" si="9"/>
        <v>47.610164132420088</v>
      </c>
      <c r="AA20" s="51">
        <v>74.430000000000007</v>
      </c>
      <c r="AB20" s="51">
        <f t="shared" si="10"/>
        <v>47.610164132420088</v>
      </c>
      <c r="AC20" s="51">
        <f t="shared" si="11"/>
        <v>4.2774589668949776</v>
      </c>
      <c r="AD20" s="54">
        <f t="shared" si="12"/>
        <v>51.887623099315064</v>
      </c>
      <c r="AE20" s="49"/>
      <c r="AF20" s="50">
        <v>1210828</v>
      </c>
      <c r="AG20" s="49">
        <f t="shared" si="13"/>
        <v>1406861.0532</v>
      </c>
      <c r="AH20" s="51">
        <f t="shared" si="14"/>
        <v>35.689017077625572</v>
      </c>
      <c r="AI20" s="51">
        <v>40.479999999999997</v>
      </c>
      <c r="AJ20" s="51">
        <f t="shared" si="15"/>
        <v>35.689017077625572</v>
      </c>
      <c r="AK20" s="51">
        <f t="shared" si="16"/>
        <v>1.1977457305936063</v>
      </c>
      <c r="AL20" s="54">
        <f t="shared" si="17"/>
        <v>36.886762808219174</v>
      </c>
      <c r="AM20" s="49"/>
      <c r="AN20" s="50">
        <v>304830</v>
      </c>
      <c r="AO20" s="49">
        <f t="shared" si="18"/>
        <v>354181.97699999996</v>
      </c>
      <c r="AP20" s="54">
        <f t="shared" si="19"/>
        <v>8.9848294520547931</v>
      </c>
      <c r="AQ20" s="49"/>
      <c r="AR20" s="50">
        <v>550134</v>
      </c>
      <c r="AS20" s="49">
        <f t="shared" si="20"/>
        <v>639200.69459999993</v>
      </c>
      <c r="AT20" s="54">
        <f t="shared" si="21"/>
        <v>16.215136849315066</v>
      </c>
      <c r="AU20" s="49"/>
      <c r="AV20" s="57">
        <v>3.9096000000000002</v>
      </c>
      <c r="AW20" s="54">
        <v>0.09</v>
      </c>
      <c r="AX20" s="49"/>
      <c r="AY20" s="58">
        <v>17.87</v>
      </c>
      <c r="AZ20" s="49"/>
      <c r="BA20" s="58">
        <v>0</v>
      </c>
      <c r="BB20" s="49"/>
      <c r="BC20" s="58">
        <f t="shared" si="0"/>
        <v>278.56</v>
      </c>
      <c r="BD20" s="49"/>
      <c r="BE20" s="59">
        <v>235.91</v>
      </c>
      <c r="BF20" s="51">
        <f t="shared" si="22"/>
        <v>42.650000000000006</v>
      </c>
      <c r="BG20" s="51">
        <f t="shared" si="23"/>
        <v>-36.150000000000006</v>
      </c>
      <c r="BH20" s="51">
        <f t="shared" si="24"/>
        <v>242.41</v>
      </c>
      <c r="BI20" s="54">
        <f t="shared" si="25"/>
        <v>6.5</v>
      </c>
      <c r="BJ20" s="49"/>
      <c r="BK20" s="59">
        <v>10.91</v>
      </c>
      <c r="BL20" s="51">
        <v>6.02</v>
      </c>
      <c r="BM20" s="51"/>
      <c r="BN20" s="54">
        <f t="shared" si="26"/>
        <v>259.33999999999997</v>
      </c>
      <c r="BO20" s="49"/>
      <c r="BP20" s="58">
        <f t="shared" si="1"/>
        <v>5630012.0599999996</v>
      </c>
    </row>
    <row r="21" spans="1:68" ht="15" x14ac:dyDescent="0.25">
      <c r="A21" s="44" t="s">
        <v>91</v>
      </c>
      <c r="B21" s="45" t="s">
        <v>81</v>
      </c>
      <c r="C21" s="45" t="s">
        <v>71</v>
      </c>
      <c r="D21" s="46">
        <v>7252</v>
      </c>
      <c r="E21" s="45" t="s">
        <v>72</v>
      </c>
      <c r="F21" s="47">
        <v>120</v>
      </c>
      <c r="G21" s="47">
        <v>22792</v>
      </c>
      <c r="H21" s="47">
        <v>32189</v>
      </c>
      <c r="I21" s="47">
        <v>39420</v>
      </c>
      <c r="J21" s="48">
        <v>43800</v>
      </c>
      <c r="K21" s="49"/>
      <c r="L21" s="50">
        <v>3543150</v>
      </c>
      <c r="M21" s="49">
        <f t="shared" si="2"/>
        <v>4116785.9849999999</v>
      </c>
      <c r="N21" s="51">
        <f t="shared" si="3"/>
        <v>104.43394178082191</v>
      </c>
      <c r="O21" s="52">
        <v>1.0135000000000001</v>
      </c>
      <c r="P21" s="51">
        <f t="shared" si="4"/>
        <v>103.04286312858599</v>
      </c>
      <c r="Q21" s="51">
        <v>188.57</v>
      </c>
      <c r="R21" s="51">
        <f t="shared" si="5"/>
        <v>103.04286312858599</v>
      </c>
      <c r="S21" s="52">
        <v>1.0454000000000001</v>
      </c>
      <c r="T21" s="53">
        <v>1</v>
      </c>
      <c r="U21" s="52">
        <f t="shared" si="6"/>
        <v>1.0454000000000001</v>
      </c>
      <c r="V21" s="54">
        <f t="shared" si="7"/>
        <v>107.72</v>
      </c>
      <c r="W21" s="55"/>
      <c r="X21" s="50">
        <v>1610324</v>
      </c>
      <c r="Y21" s="49">
        <f t="shared" si="8"/>
        <v>1871035.4556</v>
      </c>
      <c r="Z21" s="51">
        <f t="shared" si="9"/>
        <v>47.464116073059358</v>
      </c>
      <c r="AA21" s="51">
        <v>74.430000000000007</v>
      </c>
      <c r="AB21" s="51">
        <f t="shared" si="10"/>
        <v>47.464116073059358</v>
      </c>
      <c r="AC21" s="51">
        <f t="shared" si="11"/>
        <v>4.3139709817351601</v>
      </c>
      <c r="AD21" s="54">
        <f t="shared" si="12"/>
        <v>51.778087054794518</v>
      </c>
      <c r="AE21" s="49"/>
      <c r="AF21" s="50">
        <v>1305999</v>
      </c>
      <c r="AG21" s="49">
        <f t="shared" si="13"/>
        <v>1517440.2381</v>
      </c>
      <c r="AH21" s="51">
        <f t="shared" si="14"/>
        <v>38.494171438356162</v>
      </c>
      <c r="AI21" s="51">
        <v>40.479999999999997</v>
      </c>
      <c r="AJ21" s="51">
        <f t="shared" si="15"/>
        <v>38.494171438356162</v>
      </c>
      <c r="AK21" s="51">
        <f t="shared" si="16"/>
        <v>0.49645714041095879</v>
      </c>
      <c r="AL21" s="54">
        <f t="shared" si="17"/>
        <v>38.990628578767122</v>
      </c>
      <c r="AM21" s="49"/>
      <c r="AN21" s="50">
        <v>228002</v>
      </c>
      <c r="AO21" s="49">
        <f t="shared" si="18"/>
        <v>264915.52379999997</v>
      </c>
      <c r="AP21" s="54">
        <f t="shared" si="19"/>
        <v>6.7203329223744284</v>
      </c>
      <c r="AQ21" s="49"/>
      <c r="AR21" s="50">
        <v>577630</v>
      </c>
      <c r="AS21" s="49">
        <f t="shared" si="20"/>
        <v>671148.2969999999</v>
      </c>
      <c r="AT21" s="54">
        <f t="shared" si="21"/>
        <v>17.025578310502279</v>
      </c>
      <c r="AU21" s="49"/>
      <c r="AV21" s="57">
        <v>5.7462455600000002</v>
      </c>
      <c r="AW21" s="54">
        <v>0.19</v>
      </c>
      <c r="AX21" s="49"/>
      <c r="AY21" s="58">
        <v>16.93</v>
      </c>
      <c r="AZ21" s="49"/>
      <c r="BA21" s="58">
        <v>0</v>
      </c>
      <c r="BB21" s="49"/>
      <c r="BC21" s="58">
        <f t="shared" si="0"/>
        <v>245.1</v>
      </c>
      <c r="BD21" s="49"/>
      <c r="BE21" s="59">
        <v>223.7</v>
      </c>
      <c r="BF21" s="51">
        <f t="shared" si="22"/>
        <v>21.400000000000006</v>
      </c>
      <c r="BG21" s="51">
        <f t="shared" si="23"/>
        <v>-14.900000000000006</v>
      </c>
      <c r="BH21" s="51">
        <f t="shared" si="24"/>
        <v>230.2</v>
      </c>
      <c r="BI21" s="54">
        <f t="shared" si="25"/>
        <v>6.5</v>
      </c>
      <c r="BJ21" s="49"/>
      <c r="BK21" s="59">
        <v>10.36</v>
      </c>
      <c r="BL21" s="51">
        <v>4.34</v>
      </c>
      <c r="BM21" s="51"/>
      <c r="BN21" s="54">
        <f t="shared" si="26"/>
        <v>244.9</v>
      </c>
      <c r="BO21" s="49"/>
      <c r="BP21" s="58">
        <f t="shared" si="1"/>
        <v>5581760.7999999998</v>
      </c>
    </row>
    <row r="22" spans="1:68" ht="15" x14ac:dyDescent="0.25">
      <c r="A22" s="44" t="s">
        <v>92</v>
      </c>
      <c r="B22" s="45" t="s">
        <v>81</v>
      </c>
      <c r="C22" s="45" t="s">
        <v>71</v>
      </c>
      <c r="D22" s="46">
        <v>10173</v>
      </c>
      <c r="E22" s="45" t="s">
        <v>93</v>
      </c>
      <c r="F22" s="47">
        <v>107</v>
      </c>
      <c r="G22" s="47">
        <v>29099</v>
      </c>
      <c r="H22" s="47">
        <v>36690</v>
      </c>
      <c r="I22" s="47">
        <v>36690</v>
      </c>
      <c r="J22" s="48">
        <v>39055</v>
      </c>
      <c r="K22" s="49"/>
      <c r="L22" s="50">
        <v>3924930</v>
      </c>
      <c r="M22" s="49">
        <f t="shared" si="2"/>
        <v>4560376.1669999994</v>
      </c>
      <c r="N22" s="51">
        <f t="shared" si="3"/>
        <v>124.29479877350775</v>
      </c>
      <c r="O22" s="52">
        <v>1.0085999999999999</v>
      </c>
      <c r="P22" s="51">
        <f t="shared" si="4"/>
        <v>123.23497796302574</v>
      </c>
      <c r="Q22" s="51">
        <v>210.67</v>
      </c>
      <c r="R22" s="51">
        <f t="shared" si="5"/>
        <v>123.23497796302574</v>
      </c>
      <c r="S22" s="52">
        <v>0.98050000000000004</v>
      </c>
      <c r="T22" s="53">
        <v>1</v>
      </c>
      <c r="U22" s="52">
        <f t="shared" si="6"/>
        <v>0.98050000000000004</v>
      </c>
      <c r="V22" s="54">
        <f t="shared" si="7"/>
        <v>120.83</v>
      </c>
      <c r="W22" s="55"/>
      <c r="X22" s="50">
        <v>1612109</v>
      </c>
      <c r="Y22" s="49">
        <f t="shared" si="8"/>
        <v>1873109.4471</v>
      </c>
      <c r="Z22" s="51">
        <f t="shared" si="9"/>
        <v>51.052315265739985</v>
      </c>
      <c r="AA22" s="51">
        <v>74.430000000000007</v>
      </c>
      <c r="AB22" s="51">
        <f t="shared" si="10"/>
        <v>51.052315265739985</v>
      </c>
      <c r="AC22" s="51">
        <f t="shared" si="11"/>
        <v>3.4169211835650035</v>
      </c>
      <c r="AD22" s="54">
        <f t="shared" si="12"/>
        <v>54.469236449304987</v>
      </c>
      <c r="AE22" s="49"/>
      <c r="AF22" s="50">
        <v>1130735</v>
      </c>
      <c r="AG22" s="49">
        <f t="shared" si="13"/>
        <v>1313800.9964999999</v>
      </c>
      <c r="AH22" s="51">
        <f t="shared" si="14"/>
        <v>35.808149264104657</v>
      </c>
      <c r="AI22" s="51">
        <v>40.479999999999997</v>
      </c>
      <c r="AJ22" s="51">
        <f t="shared" si="15"/>
        <v>35.808149264104657</v>
      </c>
      <c r="AK22" s="51">
        <f t="shared" si="16"/>
        <v>1.1679626839738351</v>
      </c>
      <c r="AL22" s="54">
        <f t="shared" si="17"/>
        <v>36.97611194807849</v>
      </c>
      <c r="AM22" s="49"/>
      <c r="AN22" s="50">
        <v>177095</v>
      </c>
      <c r="AO22" s="49">
        <f t="shared" si="18"/>
        <v>205766.68049999999</v>
      </c>
      <c r="AP22" s="54">
        <f t="shared" si="19"/>
        <v>5.6082496729354041</v>
      </c>
      <c r="AQ22" s="49"/>
      <c r="AR22" s="50">
        <v>699146</v>
      </c>
      <c r="AS22" s="49">
        <f t="shared" si="20"/>
        <v>812337.73739999998</v>
      </c>
      <c r="AT22" s="54">
        <f t="shared" si="21"/>
        <v>22.140576107931317</v>
      </c>
      <c r="AU22" s="49"/>
      <c r="AV22" s="57">
        <v>7.1523070000000004</v>
      </c>
      <c r="AW22" s="54">
        <v>0.42</v>
      </c>
      <c r="AX22" s="49"/>
      <c r="AY22" s="58">
        <v>18.78</v>
      </c>
      <c r="AZ22" s="49"/>
      <c r="BA22" s="58">
        <v>0</v>
      </c>
      <c r="BB22" s="49"/>
      <c r="BC22" s="58">
        <f t="shared" si="0"/>
        <v>266.38</v>
      </c>
      <c r="BD22" s="49"/>
      <c r="BE22" s="59">
        <v>248.16</v>
      </c>
      <c r="BF22" s="51">
        <f t="shared" si="22"/>
        <v>18.22</v>
      </c>
      <c r="BG22" s="51">
        <f t="shared" si="23"/>
        <v>-11.719999999999999</v>
      </c>
      <c r="BH22" s="51">
        <f t="shared" si="24"/>
        <v>254.66</v>
      </c>
      <c r="BI22" s="54">
        <f t="shared" si="25"/>
        <v>6.5</v>
      </c>
      <c r="BJ22" s="49"/>
      <c r="BK22" s="59">
        <v>11.46</v>
      </c>
      <c r="BL22" s="51">
        <v>5.95</v>
      </c>
      <c r="BM22" s="51"/>
      <c r="BN22" s="54">
        <f t="shared" si="26"/>
        <v>272.07</v>
      </c>
      <c r="BO22" s="49"/>
      <c r="BP22" s="58">
        <f t="shared" si="1"/>
        <v>7916964.9299999997</v>
      </c>
    </row>
    <row r="23" spans="1:68" ht="15" x14ac:dyDescent="0.25">
      <c r="A23" s="44" t="s">
        <v>94</v>
      </c>
      <c r="B23" s="45" t="s">
        <v>81</v>
      </c>
      <c r="C23" s="45" t="s">
        <v>71</v>
      </c>
      <c r="D23" s="46">
        <v>21361</v>
      </c>
      <c r="E23" s="45" t="s">
        <v>75</v>
      </c>
      <c r="F23" s="47">
        <v>89</v>
      </c>
      <c r="G23" s="47">
        <v>24958</v>
      </c>
      <c r="H23" s="47">
        <v>29849</v>
      </c>
      <c r="I23" s="47">
        <v>29849</v>
      </c>
      <c r="J23" s="48">
        <v>32485</v>
      </c>
      <c r="K23" s="49"/>
      <c r="L23" s="50">
        <v>3379414</v>
      </c>
      <c r="M23" s="49">
        <f t="shared" si="2"/>
        <v>3926541.1265999996</v>
      </c>
      <c r="N23" s="51">
        <f t="shared" si="3"/>
        <v>131.54682323025895</v>
      </c>
      <c r="O23" s="52">
        <v>1.0622</v>
      </c>
      <c r="P23" s="51">
        <f t="shared" si="4"/>
        <v>123.84374244987661</v>
      </c>
      <c r="Q23" s="51">
        <v>188.57</v>
      </c>
      <c r="R23" s="51">
        <f t="shared" si="5"/>
        <v>123.84374244987661</v>
      </c>
      <c r="S23" s="52">
        <v>1.1065</v>
      </c>
      <c r="T23" s="53">
        <v>1</v>
      </c>
      <c r="U23" s="52">
        <f t="shared" si="6"/>
        <v>1.1065</v>
      </c>
      <c r="V23" s="54">
        <f t="shared" si="7"/>
        <v>137.03</v>
      </c>
      <c r="W23" s="55"/>
      <c r="X23" s="50">
        <v>1645719</v>
      </c>
      <c r="Y23" s="49">
        <f t="shared" si="8"/>
        <v>1912160.9060999998</v>
      </c>
      <c r="Z23" s="51">
        <f t="shared" si="9"/>
        <v>64.061137930918946</v>
      </c>
      <c r="AA23" s="51">
        <v>74.430000000000007</v>
      </c>
      <c r="AB23" s="51">
        <f t="shared" si="10"/>
        <v>64.061137930918946</v>
      </c>
      <c r="AC23" s="51">
        <f t="shared" si="11"/>
        <v>0.16471551727026323</v>
      </c>
      <c r="AD23" s="54">
        <f t="shared" si="12"/>
        <v>64.225853448189213</v>
      </c>
      <c r="AE23" s="49"/>
      <c r="AF23" s="50">
        <v>1080457</v>
      </c>
      <c r="AG23" s="49">
        <f t="shared" si="13"/>
        <v>1255382.9882999999</v>
      </c>
      <c r="AH23" s="51">
        <f t="shared" si="14"/>
        <v>42.057790488793593</v>
      </c>
      <c r="AI23" s="51">
        <v>40.479999999999997</v>
      </c>
      <c r="AJ23" s="51">
        <f t="shared" si="15"/>
        <v>40.479999999999997</v>
      </c>
      <c r="AK23" s="51">
        <f t="shared" si="16"/>
        <v>0</v>
      </c>
      <c r="AL23" s="54">
        <f t="shared" si="17"/>
        <v>40.479999999999997</v>
      </c>
      <c r="AM23" s="49"/>
      <c r="AN23" s="50">
        <v>217116</v>
      </c>
      <c r="AO23" s="49">
        <f t="shared" si="18"/>
        <v>252267.08039999998</v>
      </c>
      <c r="AP23" s="54">
        <f t="shared" si="19"/>
        <v>8.4514416027337589</v>
      </c>
      <c r="AQ23" s="49"/>
      <c r="AR23" s="50">
        <v>561718</v>
      </c>
      <c r="AS23" s="49">
        <f t="shared" si="20"/>
        <v>652660.14419999998</v>
      </c>
      <c r="AT23" s="54">
        <f t="shared" si="21"/>
        <v>21.865393956246439</v>
      </c>
      <c r="AU23" s="49"/>
      <c r="AV23" s="57">
        <v>3.9096000000000002</v>
      </c>
      <c r="AW23" s="54">
        <v>0.55000000000000004</v>
      </c>
      <c r="AX23" s="49"/>
      <c r="AY23" s="58">
        <v>18.16</v>
      </c>
      <c r="AZ23" s="49"/>
      <c r="BA23" s="58">
        <v>0</v>
      </c>
      <c r="BB23" s="49"/>
      <c r="BC23" s="58">
        <f t="shared" si="0"/>
        <v>294.67</v>
      </c>
      <c r="BD23" s="49"/>
      <c r="BE23" s="59">
        <v>239.88</v>
      </c>
      <c r="BF23" s="51">
        <f t="shared" si="22"/>
        <v>54.79000000000002</v>
      </c>
      <c r="BG23" s="51">
        <f t="shared" si="23"/>
        <v>-48.29000000000002</v>
      </c>
      <c r="BH23" s="51">
        <f t="shared" si="24"/>
        <v>246.38</v>
      </c>
      <c r="BI23" s="54">
        <f t="shared" si="25"/>
        <v>6.5</v>
      </c>
      <c r="BJ23" s="49"/>
      <c r="BK23" s="59">
        <v>11.09</v>
      </c>
      <c r="BL23" s="51">
        <v>5.22</v>
      </c>
      <c r="BM23" s="51"/>
      <c r="BN23" s="54">
        <f t="shared" si="26"/>
        <v>262.69</v>
      </c>
      <c r="BO23" s="49"/>
      <c r="BP23" s="58">
        <f t="shared" si="1"/>
        <v>6556217.0199999996</v>
      </c>
    </row>
    <row r="24" spans="1:68" ht="15" x14ac:dyDescent="0.25">
      <c r="A24" s="44" t="s">
        <v>95</v>
      </c>
      <c r="B24" s="45" t="s">
        <v>81</v>
      </c>
      <c r="C24" s="45" t="s">
        <v>71</v>
      </c>
      <c r="D24" s="46">
        <v>10827</v>
      </c>
      <c r="E24" s="45" t="s">
        <v>96</v>
      </c>
      <c r="F24" s="47">
        <v>110</v>
      </c>
      <c r="G24" s="47">
        <v>27075</v>
      </c>
      <c r="H24" s="47">
        <v>37113</v>
      </c>
      <c r="I24" s="47">
        <v>37113</v>
      </c>
      <c r="J24" s="48">
        <v>40150</v>
      </c>
      <c r="K24" s="49"/>
      <c r="L24" s="50">
        <v>4227224</v>
      </c>
      <c r="M24" s="49">
        <f t="shared" si="2"/>
        <v>4911611.5655999994</v>
      </c>
      <c r="N24" s="51">
        <f t="shared" si="3"/>
        <v>132.34207866785221</v>
      </c>
      <c r="O24" s="52">
        <v>1.0573999999999999</v>
      </c>
      <c r="P24" s="51">
        <f t="shared" si="4"/>
        <v>125.15800895389845</v>
      </c>
      <c r="Q24" s="51">
        <v>188.57</v>
      </c>
      <c r="R24" s="51">
        <f t="shared" si="5"/>
        <v>125.15800895389845</v>
      </c>
      <c r="S24" s="52">
        <v>0.89580000000000004</v>
      </c>
      <c r="T24" s="53">
        <v>1</v>
      </c>
      <c r="U24" s="52">
        <f t="shared" si="6"/>
        <v>0.89580000000000004</v>
      </c>
      <c r="V24" s="54">
        <f t="shared" si="7"/>
        <v>112.12</v>
      </c>
      <c r="W24" s="55"/>
      <c r="X24" s="50">
        <v>1981855</v>
      </c>
      <c r="Y24" s="49">
        <f t="shared" si="8"/>
        <v>2302717.3244999996</v>
      </c>
      <c r="Z24" s="51">
        <f t="shared" si="9"/>
        <v>62.046111187454521</v>
      </c>
      <c r="AA24" s="51">
        <v>74.430000000000007</v>
      </c>
      <c r="AB24" s="51">
        <f t="shared" si="10"/>
        <v>62.046111187454521</v>
      </c>
      <c r="AC24" s="51">
        <f t="shared" si="11"/>
        <v>0.66847220313636946</v>
      </c>
      <c r="AD24" s="54">
        <f t="shared" si="12"/>
        <v>62.714583390590889</v>
      </c>
      <c r="AE24" s="49"/>
      <c r="AF24" s="50">
        <v>1293002</v>
      </c>
      <c r="AG24" s="49">
        <f t="shared" si="13"/>
        <v>1502339.0237999998</v>
      </c>
      <c r="AH24" s="51">
        <f t="shared" si="14"/>
        <v>40.480128898229729</v>
      </c>
      <c r="AI24" s="51">
        <v>40.479999999999997</v>
      </c>
      <c r="AJ24" s="51">
        <f t="shared" si="15"/>
        <v>40.479999999999997</v>
      </c>
      <c r="AK24" s="51">
        <f t="shared" si="16"/>
        <v>0</v>
      </c>
      <c r="AL24" s="54">
        <f t="shared" si="17"/>
        <v>40.479999999999997</v>
      </c>
      <c r="AM24" s="49"/>
      <c r="AN24" s="50">
        <v>231707</v>
      </c>
      <c r="AO24" s="49">
        <f t="shared" si="18"/>
        <v>269220.36329999997</v>
      </c>
      <c r="AP24" s="54">
        <f t="shared" si="19"/>
        <v>7.254071708026836</v>
      </c>
      <c r="AQ24" s="49"/>
      <c r="AR24" s="50">
        <v>604366</v>
      </c>
      <c r="AS24" s="49">
        <f t="shared" si="20"/>
        <v>702212.8554</v>
      </c>
      <c r="AT24" s="54">
        <f t="shared" si="21"/>
        <v>18.920940247352679</v>
      </c>
      <c r="AU24" s="49"/>
      <c r="AV24" s="57">
        <v>3.9096000000000002</v>
      </c>
      <c r="AW24" s="54">
        <v>0.74</v>
      </c>
      <c r="AX24" s="49"/>
      <c r="AY24" s="58">
        <v>17.75</v>
      </c>
      <c r="AZ24" s="49"/>
      <c r="BA24" s="58">
        <v>0</v>
      </c>
      <c r="BB24" s="49"/>
      <c r="BC24" s="58">
        <f t="shared" si="0"/>
        <v>263.89</v>
      </c>
      <c r="BD24" s="49"/>
      <c r="BE24" s="59">
        <v>235.09</v>
      </c>
      <c r="BF24" s="51">
        <f t="shared" si="22"/>
        <v>28.799999999999983</v>
      </c>
      <c r="BG24" s="51">
        <f t="shared" si="23"/>
        <v>-22.299999999999983</v>
      </c>
      <c r="BH24" s="51">
        <f t="shared" si="24"/>
        <v>241.59</v>
      </c>
      <c r="BI24" s="54">
        <f t="shared" si="25"/>
        <v>6.5</v>
      </c>
      <c r="BJ24" s="49"/>
      <c r="BK24" s="59">
        <v>10.87</v>
      </c>
      <c r="BL24" s="51">
        <v>5.51</v>
      </c>
      <c r="BM24" s="51"/>
      <c r="BN24" s="54">
        <f t="shared" si="26"/>
        <v>257.97000000000003</v>
      </c>
      <c r="BO24" s="49"/>
      <c r="BP24" s="58">
        <f t="shared" si="1"/>
        <v>6984537.7500000009</v>
      </c>
    </row>
    <row r="25" spans="1:68" ht="15" x14ac:dyDescent="0.25">
      <c r="A25" s="44" t="s">
        <v>97</v>
      </c>
      <c r="B25" s="45" t="s">
        <v>98</v>
      </c>
      <c r="C25" s="45" t="s">
        <v>71</v>
      </c>
      <c r="D25" s="46">
        <v>20371</v>
      </c>
      <c r="E25" s="45" t="s">
        <v>75</v>
      </c>
      <c r="F25" s="47">
        <v>271</v>
      </c>
      <c r="G25" s="47">
        <v>84688</v>
      </c>
      <c r="H25" s="47">
        <v>90137</v>
      </c>
      <c r="I25" s="47">
        <v>90137</v>
      </c>
      <c r="J25" s="48">
        <v>98915</v>
      </c>
      <c r="K25" s="49"/>
      <c r="L25" s="50">
        <v>10580486</v>
      </c>
      <c r="M25" s="49">
        <f t="shared" si="2"/>
        <v>12293466.6834</v>
      </c>
      <c r="N25" s="51">
        <f t="shared" si="3"/>
        <v>136.38646375406324</v>
      </c>
      <c r="O25" s="52">
        <v>0.94179999999999997</v>
      </c>
      <c r="P25" s="51">
        <f t="shared" si="4"/>
        <v>144.81467801450759</v>
      </c>
      <c r="Q25" s="51">
        <v>188.57</v>
      </c>
      <c r="R25" s="51">
        <f t="shared" si="5"/>
        <v>144.81467801450759</v>
      </c>
      <c r="S25" s="52">
        <v>0.98570000000000002</v>
      </c>
      <c r="T25" s="53">
        <v>1</v>
      </c>
      <c r="U25" s="52">
        <f t="shared" si="6"/>
        <v>0.98570000000000002</v>
      </c>
      <c r="V25" s="54">
        <f t="shared" si="7"/>
        <v>142.74</v>
      </c>
      <c r="W25" s="55"/>
      <c r="X25" s="50">
        <v>5539416</v>
      </c>
      <c r="Y25" s="49">
        <f t="shared" si="8"/>
        <v>6436247.4503999995</v>
      </c>
      <c r="Z25" s="51">
        <f t="shared" si="9"/>
        <v>71.405166029488441</v>
      </c>
      <c r="AA25" s="51">
        <v>74.430000000000007</v>
      </c>
      <c r="AB25" s="51">
        <f t="shared" si="10"/>
        <v>71.405166029488441</v>
      </c>
      <c r="AC25" s="51">
        <f t="shared" si="11"/>
        <v>0</v>
      </c>
      <c r="AD25" s="54">
        <f t="shared" si="12"/>
        <v>71.405166029488441</v>
      </c>
      <c r="AE25" s="49"/>
      <c r="AF25" s="50">
        <v>2904282</v>
      </c>
      <c r="AG25" s="49">
        <f t="shared" si="13"/>
        <v>3374485.2557999999</v>
      </c>
      <c r="AH25" s="51">
        <f t="shared" si="14"/>
        <v>37.437292741049731</v>
      </c>
      <c r="AI25" s="51">
        <v>40.479999999999997</v>
      </c>
      <c r="AJ25" s="51">
        <f t="shared" si="15"/>
        <v>37.437292741049731</v>
      </c>
      <c r="AK25" s="51">
        <f t="shared" si="16"/>
        <v>0.76067681473756643</v>
      </c>
      <c r="AL25" s="54">
        <f t="shared" si="17"/>
        <v>38.197969555787296</v>
      </c>
      <c r="AM25" s="49"/>
      <c r="AN25" s="50">
        <v>651452</v>
      </c>
      <c r="AO25" s="49">
        <f t="shared" si="18"/>
        <v>756922.0787999999</v>
      </c>
      <c r="AP25" s="54">
        <f t="shared" si="19"/>
        <v>8.3974625159479448</v>
      </c>
      <c r="AQ25" s="49"/>
      <c r="AR25" s="50">
        <v>1400132</v>
      </c>
      <c r="AS25" s="49">
        <f t="shared" si="20"/>
        <v>1626813.3707999999</v>
      </c>
      <c r="AT25" s="54">
        <f t="shared" si="21"/>
        <v>18.048230702153386</v>
      </c>
      <c r="AU25" s="49"/>
      <c r="AV25" s="57">
        <v>12.282600540000001</v>
      </c>
      <c r="AW25" s="54">
        <v>0.11</v>
      </c>
      <c r="AX25" s="49"/>
      <c r="AY25" s="58">
        <v>18.73</v>
      </c>
      <c r="AZ25" s="49"/>
      <c r="BA25" s="58">
        <v>0.96</v>
      </c>
      <c r="BB25" s="49"/>
      <c r="BC25" s="58">
        <f t="shared" si="0"/>
        <v>310.87</v>
      </c>
      <c r="BD25" s="49"/>
      <c r="BE25" s="59">
        <v>248.61</v>
      </c>
      <c r="BF25" s="51">
        <f t="shared" si="22"/>
        <v>62.259999999999991</v>
      </c>
      <c r="BG25" s="51">
        <f t="shared" si="23"/>
        <v>-55.759999999999991</v>
      </c>
      <c r="BH25" s="51">
        <f t="shared" si="24"/>
        <v>255.11</v>
      </c>
      <c r="BI25" s="54">
        <f t="shared" si="25"/>
        <v>6.5</v>
      </c>
      <c r="BJ25" s="49"/>
      <c r="BK25" s="59">
        <v>11.48</v>
      </c>
      <c r="BL25" s="51">
        <v>1.05</v>
      </c>
      <c r="BM25" s="51"/>
      <c r="BN25" s="54">
        <f t="shared" si="26"/>
        <v>267.64000000000004</v>
      </c>
      <c r="BO25" s="49"/>
      <c r="BP25" s="58">
        <f t="shared" si="1"/>
        <v>22665896.320000004</v>
      </c>
    </row>
    <row r="26" spans="1:68" ht="15" x14ac:dyDescent="0.25">
      <c r="A26" s="44" t="s">
        <v>99</v>
      </c>
      <c r="B26" s="45" t="s">
        <v>74</v>
      </c>
      <c r="C26" s="45" t="s">
        <v>100</v>
      </c>
      <c r="D26" s="46" t="s">
        <v>101</v>
      </c>
      <c r="E26" s="45" t="s">
        <v>79</v>
      </c>
      <c r="F26" s="47">
        <v>90</v>
      </c>
      <c r="G26" s="47">
        <v>22482</v>
      </c>
      <c r="H26" s="47">
        <v>30968</v>
      </c>
      <c r="I26" s="47">
        <v>30968</v>
      </c>
      <c r="J26" s="48">
        <v>32850</v>
      </c>
      <c r="K26" s="49"/>
      <c r="L26" s="50">
        <v>4049739</v>
      </c>
      <c r="M26" s="49">
        <f t="shared" si="2"/>
        <v>4705391.7440999998</v>
      </c>
      <c r="N26" s="51">
        <f t="shared" si="3"/>
        <v>151.94367553926634</v>
      </c>
      <c r="O26" s="52">
        <v>1.0799000000000001</v>
      </c>
      <c r="P26" s="51">
        <f t="shared" si="4"/>
        <v>140.70161638972712</v>
      </c>
      <c r="Q26" s="51">
        <v>188.57</v>
      </c>
      <c r="R26" s="51">
        <f t="shared" si="5"/>
        <v>140.70161638972712</v>
      </c>
      <c r="S26" s="52">
        <v>1.0152000000000001</v>
      </c>
      <c r="T26" s="53">
        <v>1</v>
      </c>
      <c r="U26" s="52">
        <f t="shared" si="6"/>
        <v>1.0152000000000001</v>
      </c>
      <c r="V26" s="54">
        <f t="shared" si="7"/>
        <v>142.84</v>
      </c>
      <c r="W26" s="55"/>
      <c r="X26" s="50">
        <v>2137913</v>
      </c>
      <c r="Y26" s="49">
        <f t="shared" si="8"/>
        <v>2484041.1146999998</v>
      </c>
      <c r="Z26" s="51">
        <f t="shared" si="9"/>
        <v>80.213159219193997</v>
      </c>
      <c r="AA26" s="51">
        <v>74.430000000000007</v>
      </c>
      <c r="AB26" s="51">
        <f t="shared" si="10"/>
        <v>74.430000000000007</v>
      </c>
      <c r="AC26" s="51">
        <f t="shared" si="11"/>
        <v>0</v>
      </c>
      <c r="AD26" s="54">
        <f t="shared" si="12"/>
        <v>74.430000000000007</v>
      </c>
      <c r="AE26" s="49"/>
      <c r="AF26" s="50">
        <v>1369869</v>
      </c>
      <c r="AG26" s="49">
        <f t="shared" si="13"/>
        <v>1591650.7910999998</v>
      </c>
      <c r="AH26" s="51">
        <f t="shared" si="14"/>
        <v>51.396628490700074</v>
      </c>
      <c r="AI26" s="51">
        <v>40.479999999999997</v>
      </c>
      <c r="AJ26" s="51">
        <f t="shared" si="15"/>
        <v>40.479999999999997</v>
      </c>
      <c r="AK26" s="51">
        <f t="shared" si="16"/>
        <v>0</v>
      </c>
      <c r="AL26" s="54">
        <f t="shared" si="17"/>
        <v>40.479999999999997</v>
      </c>
      <c r="AM26" s="49"/>
      <c r="AN26" s="50">
        <v>262276</v>
      </c>
      <c r="AO26" s="49">
        <f t="shared" si="18"/>
        <v>304738.48439999996</v>
      </c>
      <c r="AP26" s="54">
        <f t="shared" si="19"/>
        <v>9.8404315551537049</v>
      </c>
      <c r="AQ26" s="49"/>
      <c r="AR26" s="50">
        <v>538827</v>
      </c>
      <c r="AS26" s="49">
        <f t="shared" si="20"/>
        <v>626063.09129999997</v>
      </c>
      <c r="AT26" s="54">
        <f t="shared" si="21"/>
        <v>20.216452186127615</v>
      </c>
      <c r="AU26" s="49"/>
      <c r="AV26" s="57">
        <v>19.611499999999999</v>
      </c>
      <c r="AW26" s="54">
        <v>0.34</v>
      </c>
      <c r="AX26" s="49"/>
      <c r="AY26" s="58">
        <v>20.84</v>
      </c>
      <c r="AZ26" s="49"/>
      <c r="BA26" s="58">
        <v>0</v>
      </c>
      <c r="BB26" s="49"/>
      <c r="BC26" s="58">
        <f t="shared" si="0"/>
        <v>328.6</v>
      </c>
      <c r="BD26" s="49"/>
      <c r="BE26" s="59">
        <v>276.20999999999998</v>
      </c>
      <c r="BF26" s="51">
        <f t="shared" si="22"/>
        <v>52.390000000000043</v>
      </c>
      <c r="BG26" s="51">
        <f t="shared" si="23"/>
        <v>-45.890000000000043</v>
      </c>
      <c r="BH26" s="51">
        <f t="shared" si="24"/>
        <v>282.70999999999998</v>
      </c>
      <c r="BI26" s="54">
        <f t="shared" si="25"/>
        <v>6.5</v>
      </c>
      <c r="BJ26" s="49"/>
      <c r="BK26" s="59">
        <v>12.72</v>
      </c>
      <c r="BL26" s="51">
        <v>4.04</v>
      </c>
      <c r="BM26" s="51"/>
      <c r="BN26" s="54">
        <f t="shared" si="26"/>
        <v>299.47000000000003</v>
      </c>
      <c r="BO26" s="49"/>
      <c r="BP26" s="58">
        <f t="shared" si="1"/>
        <v>6732684.540000001</v>
      </c>
    </row>
    <row r="27" spans="1:68" ht="15" x14ac:dyDescent="0.25">
      <c r="A27" s="44" t="s">
        <v>102</v>
      </c>
      <c r="B27" s="45" t="s">
        <v>103</v>
      </c>
      <c r="C27" s="45" t="s">
        <v>71</v>
      </c>
      <c r="D27" s="46">
        <v>7724</v>
      </c>
      <c r="E27" s="45" t="s">
        <v>75</v>
      </c>
      <c r="F27" s="47">
        <v>90</v>
      </c>
      <c r="G27" s="47">
        <v>22243</v>
      </c>
      <c r="H27" s="47">
        <v>27959</v>
      </c>
      <c r="I27" s="47">
        <v>29565</v>
      </c>
      <c r="J27" s="48">
        <v>32850</v>
      </c>
      <c r="K27" s="49"/>
      <c r="L27" s="50">
        <v>3556000</v>
      </c>
      <c r="M27" s="49">
        <f t="shared" si="2"/>
        <v>4131716.4</v>
      </c>
      <c r="N27" s="51">
        <f t="shared" si="3"/>
        <v>139.75025875190258</v>
      </c>
      <c r="O27" s="52">
        <v>1.0229999999999999</v>
      </c>
      <c r="P27" s="51">
        <f t="shared" si="4"/>
        <v>136.60826857468484</v>
      </c>
      <c r="Q27" s="51">
        <v>188.57</v>
      </c>
      <c r="R27" s="51">
        <f t="shared" si="5"/>
        <v>136.60826857468484</v>
      </c>
      <c r="S27" s="52">
        <v>1.3194999999999999</v>
      </c>
      <c r="T27" s="53">
        <v>1</v>
      </c>
      <c r="U27" s="52">
        <f t="shared" si="6"/>
        <v>1.3194999999999999</v>
      </c>
      <c r="V27" s="54">
        <f t="shared" si="7"/>
        <v>180.25</v>
      </c>
      <c r="W27" s="55"/>
      <c r="X27" s="50">
        <v>1665857</v>
      </c>
      <c r="Y27" s="49">
        <f t="shared" si="8"/>
        <v>1935559.2482999999</v>
      </c>
      <c r="Z27" s="51">
        <f t="shared" si="9"/>
        <v>65.467926544901061</v>
      </c>
      <c r="AA27" s="51">
        <v>74.430000000000007</v>
      </c>
      <c r="AB27" s="51">
        <f t="shared" si="10"/>
        <v>65.467926544901061</v>
      </c>
      <c r="AC27" s="51">
        <f t="shared" si="11"/>
        <v>0</v>
      </c>
      <c r="AD27" s="54">
        <f t="shared" si="12"/>
        <v>65.467926544901061</v>
      </c>
      <c r="AE27" s="49"/>
      <c r="AF27" s="50">
        <v>1301885</v>
      </c>
      <c r="AG27" s="49">
        <f t="shared" si="13"/>
        <v>1512660.1814999999</v>
      </c>
      <c r="AH27" s="51">
        <f t="shared" si="14"/>
        <v>51.163882343987822</v>
      </c>
      <c r="AI27" s="51">
        <v>40.479999999999997</v>
      </c>
      <c r="AJ27" s="51">
        <f t="shared" si="15"/>
        <v>40.479999999999997</v>
      </c>
      <c r="AK27" s="51">
        <f t="shared" si="16"/>
        <v>0</v>
      </c>
      <c r="AL27" s="54">
        <f t="shared" si="17"/>
        <v>40.479999999999997</v>
      </c>
      <c r="AM27" s="49"/>
      <c r="AN27" s="50">
        <v>304098</v>
      </c>
      <c r="AO27" s="49">
        <f t="shared" si="18"/>
        <v>353331.46619999997</v>
      </c>
      <c r="AP27" s="54">
        <f t="shared" si="19"/>
        <v>11.951005114155249</v>
      </c>
      <c r="AQ27" s="49"/>
      <c r="AR27" s="50">
        <v>491405</v>
      </c>
      <c r="AS27" s="49">
        <f t="shared" si="20"/>
        <v>570963.46950000001</v>
      </c>
      <c r="AT27" s="54">
        <f t="shared" si="21"/>
        <v>19.312141704718417</v>
      </c>
      <c r="AU27" s="49"/>
      <c r="AV27" s="57">
        <v>10.5098258</v>
      </c>
      <c r="AW27" s="54">
        <v>0.43</v>
      </c>
      <c r="AX27" s="49"/>
      <c r="AY27" s="58">
        <v>19.700000000000003</v>
      </c>
      <c r="AZ27" s="49"/>
      <c r="BA27" s="58">
        <v>0</v>
      </c>
      <c r="BB27" s="49"/>
      <c r="BC27" s="58">
        <f t="shared" si="0"/>
        <v>348.1</v>
      </c>
      <c r="BD27" s="49"/>
      <c r="BE27" s="59">
        <v>261.88</v>
      </c>
      <c r="BF27" s="51">
        <f t="shared" si="22"/>
        <v>86.220000000000027</v>
      </c>
      <c r="BG27" s="51">
        <f t="shared" si="23"/>
        <v>-79.720000000000027</v>
      </c>
      <c r="BH27" s="51">
        <f t="shared" si="24"/>
        <v>268.38</v>
      </c>
      <c r="BI27" s="54">
        <f t="shared" si="25"/>
        <v>6.5</v>
      </c>
      <c r="BJ27" s="49"/>
      <c r="BK27" s="59">
        <v>12.08</v>
      </c>
      <c r="BL27" s="51">
        <v>0.91</v>
      </c>
      <c r="BM27" s="51"/>
      <c r="BN27" s="54">
        <f t="shared" si="26"/>
        <v>281.37</v>
      </c>
      <c r="BO27" s="49"/>
      <c r="BP27" s="58">
        <f t="shared" si="1"/>
        <v>6258512.9100000001</v>
      </c>
    </row>
    <row r="28" spans="1:68" ht="15" x14ac:dyDescent="0.25">
      <c r="A28" s="44" t="s">
        <v>104</v>
      </c>
      <c r="B28" s="45" t="s">
        <v>103</v>
      </c>
      <c r="C28" s="45" t="s">
        <v>71</v>
      </c>
      <c r="D28" s="46">
        <v>10256</v>
      </c>
      <c r="E28" s="45" t="s">
        <v>72</v>
      </c>
      <c r="F28" s="47">
        <v>175</v>
      </c>
      <c r="G28" s="47">
        <v>35958</v>
      </c>
      <c r="H28" s="47">
        <v>44570</v>
      </c>
      <c r="I28" s="47">
        <v>57488</v>
      </c>
      <c r="J28" s="48">
        <v>63875</v>
      </c>
      <c r="K28" s="49"/>
      <c r="L28" s="50">
        <v>6267000</v>
      </c>
      <c r="M28" s="49">
        <f t="shared" si="2"/>
        <v>7281627.2999999998</v>
      </c>
      <c r="N28" s="51">
        <f t="shared" si="3"/>
        <v>126.66343062900083</v>
      </c>
      <c r="O28" s="52">
        <v>0.85029999999999994</v>
      </c>
      <c r="P28" s="51">
        <f t="shared" si="4"/>
        <v>148.96322548394784</v>
      </c>
      <c r="Q28" s="51">
        <v>188.57</v>
      </c>
      <c r="R28" s="51">
        <f t="shared" si="5"/>
        <v>148.96322548394784</v>
      </c>
      <c r="S28" s="52">
        <v>1.339</v>
      </c>
      <c r="T28" s="53">
        <v>1</v>
      </c>
      <c r="U28" s="52">
        <f t="shared" si="6"/>
        <v>1.339</v>
      </c>
      <c r="V28" s="54">
        <f t="shared" si="7"/>
        <v>199.46</v>
      </c>
      <c r="W28" s="55"/>
      <c r="X28" s="50">
        <v>2046764</v>
      </c>
      <c r="Y28" s="49">
        <f t="shared" si="8"/>
        <v>2378135.0915999999</v>
      </c>
      <c r="Z28" s="51">
        <f t="shared" si="9"/>
        <v>41.367504376565542</v>
      </c>
      <c r="AA28" s="51">
        <v>74.430000000000007</v>
      </c>
      <c r="AB28" s="51">
        <f t="shared" si="10"/>
        <v>41.367504376565542</v>
      </c>
      <c r="AC28" s="51">
        <f t="shared" si="11"/>
        <v>5.8381239058586143</v>
      </c>
      <c r="AD28" s="54">
        <f t="shared" si="12"/>
        <v>47.205628282424158</v>
      </c>
      <c r="AE28" s="49"/>
      <c r="AF28" s="50">
        <v>1810449</v>
      </c>
      <c r="AG28" s="49">
        <f t="shared" si="13"/>
        <v>2103560.6930999998</v>
      </c>
      <c r="AH28" s="51">
        <f t="shared" si="14"/>
        <v>36.591300673183966</v>
      </c>
      <c r="AI28" s="51">
        <v>40.479999999999997</v>
      </c>
      <c r="AJ28" s="51">
        <f t="shared" si="15"/>
        <v>36.591300673183966</v>
      </c>
      <c r="AK28" s="51">
        <f t="shared" si="16"/>
        <v>0.97217483170400776</v>
      </c>
      <c r="AL28" s="54">
        <f t="shared" si="17"/>
        <v>37.563475504887975</v>
      </c>
      <c r="AM28" s="49"/>
      <c r="AN28" s="50">
        <v>557020</v>
      </c>
      <c r="AO28" s="49">
        <f t="shared" si="18"/>
        <v>647201.53799999994</v>
      </c>
      <c r="AP28" s="54">
        <f t="shared" si="19"/>
        <v>11.258028423323127</v>
      </c>
      <c r="AQ28" s="49"/>
      <c r="AR28" s="50">
        <v>860781</v>
      </c>
      <c r="AS28" s="49">
        <f t="shared" si="20"/>
        <v>1000141.4439</v>
      </c>
      <c r="AT28" s="54">
        <f t="shared" si="21"/>
        <v>17.397395002435289</v>
      </c>
      <c r="AU28" s="49"/>
      <c r="AV28" s="57">
        <v>10.03819927</v>
      </c>
      <c r="AW28" s="54">
        <v>0.08</v>
      </c>
      <c r="AX28" s="49"/>
      <c r="AY28" s="58">
        <v>18.869999999999997</v>
      </c>
      <c r="AZ28" s="49"/>
      <c r="BA28" s="58">
        <v>0</v>
      </c>
      <c r="BB28" s="49"/>
      <c r="BC28" s="58">
        <f t="shared" si="0"/>
        <v>341.87</v>
      </c>
      <c r="BD28" s="49"/>
      <c r="BE28" s="59">
        <v>249.32</v>
      </c>
      <c r="BF28" s="51">
        <f t="shared" si="22"/>
        <v>92.550000000000011</v>
      </c>
      <c r="BG28" s="51">
        <f t="shared" si="23"/>
        <v>-86.050000000000011</v>
      </c>
      <c r="BH28" s="51">
        <f t="shared" si="24"/>
        <v>255.82</v>
      </c>
      <c r="BI28" s="54">
        <f t="shared" si="25"/>
        <v>6.5</v>
      </c>
      <c r="BJ28" s="49"/>
      <c r="BK28" s="59">
        <v>11.51</v>
      </c>
      <c r="BL28" s="51">
        <v>9.35</v>
      </c>
      <c r="BM28" s="51"/>
      <c r="BN28" s="54">
        <f t="shared" si="26"/>
        <v>276.68</v>
      </c>
      <c r="BO28" s="49"/>
      <c r="BP28" s="58">
        <f t="shared" si="1"/>
        <v>9948859.4399999995</v>
      </c>
    </row>
    <row r="29" spans="1:68" ht="15" x14ac:dyDescent="0.25">
      <c r="A29" s="44" t="s">
        <v>105</v>
      </c>
      <c r="B29" s="45" t="s">
        <v>103</v>
      </c>
      <c r="C29" s="45" t="s">
        <v>71</v>
      </c>
      <c r="D29" s="46">
        <v>10520</v>
      </c>
      <c r="E29" s="45" t="s">
        <v>79</v>
      </c>
      <c r="F29" s="47">
        <v>282</v>
      </c>
      <c r="G29" s="47">
        <v>69774</v>
      </c>
      <c r="H29" s="47">
        <v>88273</v>
      </c>
      <c r="I29" s="47">
        <v>92637</v>
      </c>
      <c r="J29" s="48">
        <v>102930</v>
      </c>
      <c r="K29" s="49"/>
      <c r="L29" s="50">
        <v>11776900</v>
      </c>
      <c r="M29" s="49">
        <f t="shared" si="2"/>
        <v>13683580.109999999</v>
      </c>
      <c r="N29" s="51">
        <f t="shared" si="3"/>
        <v>147.71182259788205</v>
      </c>
      <c r="O29" s="52">
        <v>1.0202</v>
      </c>
      <c r="P29" s="51">
        <f t="shared" si="4"/>
        <v>144.78712271895907</v>
      </c>
      <c r="Q29" s="51">
        <v>188.57</v>
      </c>
      <c r="R29" s="51">
        <f t="shared" si="5"/>
        <v>144.78712271895907</v>
      </c>
      <c r="S29" s="52">
        <v>1.2826</v>
      </c>
      <c r="T29" s="53">
        <v>1</v>
      </c>
      <c r="U29" s="52">
        <f t="shared" si="6"/>
        <v>1.2826</v>
      </c>
      <c r="V29" s="54">
        <f t="shared" si="7"/>
        <v>185.7</v>
      </c>
      <c r="W29" s="55"/>
      <c r="X29" s="50">
        <v>5107859</v>
      </c>
      <c r="Y29" s="49">
        <f t="shared" si="8"/>
        <v>5934821.3720999993</v>
      </c>
      <c r="Z29" s="51">
        <f t="shared" si="9"/>
        <v>64.06534507918002</v>
      </c>
      <c r="AA29" s="51">
        <v>74.430000000000007</v>
      </c>
      <c r="AB29" s="51">
        <f t="shared" si="10"/>
        <v>64.06534507918002</v>
      </c>
      <c r="AC29" s="51">
        <f t="shared" si="11"/>
        <v>0.16366373020499481</v>
      </c>
      <c r="AD29" s="54">
        <f t="shared" si="12"/>
        <v>64.229008809385022</v>
      </c>
      <c r="AE29" s="49"/>
      <c r="AF29" s="50">
        <v>3379325</v>
      </c>
      <c r="AG29" s="49">
        <f t="shared" si="13"/>
        <v>3926437.7174999998</v>
      </c>
      <c r="AH29" s="51">
        <f t="shared" si="14"/>
        <v>42.385199407364226</v>
      </c>
      <c r="AI29" s="51">
        <v>40.479999999999997</v>
      </c>
      <c r="AJ29" s="51">
        <f t="shared" si="15"/>
        <v>40.479999999999997</v>
      </c>
      <c r="AK29" s="51">
        <f t="shared" si="16"/>
        <v>0</v>
      </c>
      <c r="AL29" s="54">
        <f t="shared" si="17"/>
        <v>40.479999999999997</v>
      </c>
      <c r="AM29" s="49"/>
      <c r="AN29" s="50">
        <v>636486</v>
      </c>
      <c r="AO29" s="49">
        <f t="shared" si="18"/>
        <v>739533.0834</v>
      </c>
      <c r="AP29" s="54">
        <f t="shared" si="19"/>
        <v>7.9831285922471587</v>
      </c>
      <c r="AQ29" s="49"/>
      <c r="AR29" s="50">
        <v>1257267</v>
      </c>
      <c r="AS29" s="49">
        <f t="shared" si="20"/>
        <v>1460818.5273</v>
      </c>
      <c r="AT29" s="54">
        <f t="shared" si="21"/>
        <v>15.769277149519089</v>
      </c>
      <c r="AU29" s="49"/>
      <c r="AV29" s="57">
        <v>3.9096000000000002</v>
      </c>
      <c r="AW29" s="54">
        <v>0.04</v>
      </c>
      <c r="AX29" s="49"/>
      <c r="AY29" s="58">
        <v>20.350000000000001</v>
      </c>
      <c r="AZ29" s="49"/>
      <c r="BA29" s="58">
        <v>0</v>
      </c>
      <c r="BB29" s="49"/>
      <c r="BC29" s="58">
        <f t="shared" si="0"/>
        <v>338.46</v>
      </c>
      <c r="BD29" s="49"/>
      <c r="BE29" s="59">
        <v>268.86</v>
      </c>
      <c r="BF29" s="51">
        <f t="shared" si="22"/>
        <v>69.599999999999966</v>
      </c>
      <c r="BG29" s="51">
        <f t="shared" si="23"/>
        <v>-63.099999999999966</v>
      </c>
      <c r="BH29" s="51">
        <f t="shared" si="24"/>
        <v>275.36</v>
      </c>
      <c r="BI29" s="54">
        <f t="shared" si="25"/>
        <v>6.5</v>
      </c>
      <c r="BJ29" s="49"/>
      <c r="BK29" s="59">
        <v>12.39</v>
      </c>
      <c r="BL29" s="51">
        <v>1.04</v>
      </c>
      <c r="BM29" s="51"/>
      <c r="BN29" s="54">
        <f t="shared" si="26"/>
        <v>288.79000000000002</v>
      </c>
      <c r="BO29" s="49"/>
      <c r="BP29" s="58">
        <f t="shared" si="1"/>
        <v>20150033.460000001</v>
      </c>
    </row>
    <row r="30" spans="1:68" ht="15" x14ac:dyDescent="0.25">
      <c r="A30" s="44" t="s">
        <v>106</v>
      </c>
      <c r="B30" s="45" t="s">
        <v>103</v>
      </c>
      <c r="C30" s="45" t="s">
        <v>71</v>
      </c>
      <c r="D30" s="46">
        <v>21163</v>
      </c>
      <c r="E30" s="45" t="s">
        <v>93</v>
      </c>
      <c r="F30" s="47">
        <v>150</v>
      </c>
      <c r="G30" s="47">
        <v>31203</v>
      </c>
      <c r="H30" s="47">
        <v>48680</v>
      </c>
      <c r="I30" s="47">
        <v>49275</v>
      </c>
      <c r="J30" s="48">
        <v>54750</v>
      </c>
      <c r="K30" s="49"/>
      <c r="L30" s="50">
        <v>6369697</v>
      </c>
      <c r="M30" s="49">
        <f t="shared" si="2"/>
        <v>7400950.9442999996</v>
      </c>
      <c r="N30" s="51">
        <f t="shared" si="3"/>
        <v>150.19687355251142</v>
      </c>
      <c r="O30" s="52">
        <v>1.0643</v>
      </c>
      <c r="P30" s="51">
        <f t="shared" si="4"/>
        <v>141.12268491262935</v>
      </c>
      <c r="Q30" s="51">
        <v>210.67</v>
      </c>
      <c r="R30" s="51">
        <f t="shared" si="5"/>
        <v>141.12268491262935</v>
      </c>
      <c r="S30" s="52">
        <v>1.3655999999999999</v>
      </c>
      <c r="T30" s="53">
        <v>1</v>
      </c>
      <c r="U30" s="52">
        <f t="shared" si="6"/>
        <v>1.3655999999999999</v>
      </c>
      <c r="V30" s="54">
        <f t="shared" si="7"/>
        <v>192.72</v>
      </c>
      <c r="W30" s="55"/>
      <c r="X30" s="50">
        <v>3170922</v>
      </c>
      <c r="Y30" s="49">
        <f t="shared" si="8"/>
        <v>3684294.2717999998</v>
      </c>
      <c r="Z30" s="51">
        <f t="shared" si="9"/>
        <v>74.770051178082184</v>
      </c>
      <c r="AA30" s="51">
        <v>74.430000000000007</v>
      </c>
      <c r="AB30" s="51">
        <f t="shared" si="10"/>
        <v>74.430000000000007</v>
      </c>
      <c r="AC30" s="51">
        <f t="shared" si="11"/>
        <v>0</v>
      </c>
      <c r="AD30" s="54">
        <f t="shared" si="12"/>
        <v>74.430000000000007</v>
      </c>
      <c r="AE30" s="49"/>
      <c r="AF30" s="50">
        <v>2549317</v>
      </c>
      <c r="AG30" s="49">
        <f t="shared" si="13"/>
        <v>2962051.4222999997</v>
      </c>
      <c r="AH30" s="51">
        <f t="shared" si="14"/>
        <v>60.112662045662098</v>
      </c>
      <c r="AI30" s="51">
        <v>40.479999999999997</v>
      </c>
      <c r="AJ30" s="51">
        <f t="shared" si="15"/>
        <v>40.479999999999997</v>
      </c>
      <c r="AK30" s="51">
        <f t="shared" si="16"/>
        <v>0</v>
      </c>
      <c r="AL30" s="54">
        <f t="shared" si="17"/>
        <v>40.479999999999997</v>
      </c>
      <c r="AM30" s="49"/>
      <c r="AN30" s="50">
        <v>529246</v>
      </c>
      <c r="AO30" s="49">
        <f t="shared" si="18"/>
        <v>614930.92739999993</v>
      </c>
      <c r="AP30" s="54">
        <f t="shared" si="19"/>
        <v>12.479572347031961</v>
      </c>
      <c r="AQ30" s="49"/>
      <c r="AR30" s="50">
        <v>814294</v>
      </c>
      <c r="AS30" s="49">
        <f t="shared" si="20"/>
        <v>946128.1986</v>
      </c>
      <c r="AT30" s="54">
        <f t="shared" si="21"/>
        <v>19.200978155251143</v>
      </c>
      <c r="AU30" s="49"/>
      <c r="AV30" s="57">
        <v>16.789710800000002</v>
      </c>
      <c r="AW30" s="54">
        <v>0.8</v>
      </c>
      <c r="AX30" s="49"/>
      <c r="AY30" s="58">
        <v>22.28</v>
      </c>
      <c r="AZ30" s="49"/>
      <c r="BA30" s="58">
        <v>0</v>
      </c>
      <c r="BB30" s="49"/>
      <c r="BC30" s="58">
        <f t="shared" si="0"/>
        <v>379.18</v>
      </c>
      <c r="BD30" s="49"/>
      <c r="BE30" s="59">
        <v>294.62</v>
      </c>
      <c r="BF30" s="51">
        <f t="shared" si="22"/>
        <v>84.56</v>
      </c>
      <c r="BG30" s="51">
        <f t="shared" si="23"/>
        <v>-78.06</v>
      </c>
      <c r="BH30" s="51">
        <f t="shared" si="24"/>
        <v>301.12</v>
      </c>
      <c r="BI30" s="54">
        <f t="shared" si="25"/>
        <v>6.5</v>
      </c>
      <c r="BJ30" s="49"/>
      <c r="BK30" s="59">
        <v>13.55</v>
      </c>
      <c r="BL30" s="51">
        <v>3.16</v>
      </c>
      <c r="BM30" s="51"/>
      <c r="BN30" s="54">
        <f t="shared" si="26"/>
        <v>317.83000000000004</v>
      </c>
      <c r="BO30" s="49"/>
      <c r="BP30" s="58">
        <f t="shared" si="1"/>
        <v>9917249.4900000021</v>
      </c>
    </row>
    <row r="31" spans="1:68" ht="15" x14ac:dyDescent="0.25">
      <c r="A31" s="44" t="s">
        <v>107</v>
      </c>
      <c r="B31" s="45" t="s">
        <v>108</v>
      </c>
      <c r="C31" s="45" t="s">
        <v>100</v>
      </c>
      <c r="D31" s="46" t="s">
        <v>109</v>
      </c>
      <c r="E31" s="45" t="s">
        <v>79</v>
      </c>
      <c r="F31" s="47">
        <v>199</v>
      </c>
      <c r="G31" s="47">
        <v>50019</v>
      </c>
      <c r="H31" s="47">
        <v>64330</v>
      </c>
      <c r="I31" s="47">
        <v>65372</v>
      </c>
      <c r="J31" s="48">
        <v>72635</v>
      </c>
      <c r="K31" s="49"/>
      <c r="L31" s="50">
        <v>9049474</v>
      </c>
      <c r="M31" s="49">
        <f t="shared" si="2"/>
        <v>10514583.840599999</v>
      </c>
      <c r="N31" s="51">
        <f t="shared" si="3"/>
        <v>160.84231537355441</v>
      </c>
      <c r="O31" s="52">
        <v>0.94599999999999995</v>
      </c>
      <c r="P31" s="51">
        <f t="shared" si="4"/>
        <v>170.02358918980383</v>
      </c>
      <c r="Q31" s="51">
        <v>188.57</v>
      </c>
      <c r="R31" s="51">
        <f t="shared" si="5"/>
        <v>170.02358918980383</v>
      </c>
      <c r="S31" s="52">
        <v>0.91379999999999995</v>
      </c>
      <c r="T31" s="53">
        <v>1</v>
      </c>
      <c r="U31" s="52">
        <f t="shared" si="6"/>
        <v>0.91379999999999995</v>
      </c>
      <c r="V31" s="54">
        <f t="shared" si="7"/>
        <v>155.37</v>
      </c>
      <c r="W31" s="55"/>
      <c r="X31" s="50">
        <v>3953131</v>
      </c>
      <c r="Y31" s="49">
        <f t="shared" si="8"/>
        <v>4593142.9089000002</v>
      </c>
      <c r="Z31" s="51">
        <f t="shared" si="9"/>
        <v>70.261624378939004</v>
      </c>
      <c r="AA31" s="51">
        <v>74.430000000000007</v>
      </c>
      <c r="AB31" s="51">
        <f t="shared" si="10"/>
        <v>70.261624378939004</v>
      </c>
      <c r="AC31" s="51">
        <f t="shared" si="11"/>
        <v>0</v>
      </c>
      <c r="AD31" s="54">
        <f t="shared" si="12"/>
        <v>70.261624378939004</v>
      </c>
      <c r="AE31" s="49"/>
      <c r="AF31" s="50">
        <v>2621861</v>
      </c>
      <c r="AG31" s="49">
        <f t="shared" si="13"/>
        <v>3046340.2958999998</v>
      </c>
      <c r="AH31" s="51">
        <f t="shared" si="14"/>
        <v>46.600077952334331</v>
      </c>
      <c r="AI31" s="51">
        <v>40.479999999999997</v>
      </c>
      <c r="AJ31" s="51">
        <f t="shared" si="15"/>
        <v>40.479999999999997</v>
      </c>
      <c r="AK31" s="51">
        <f t="shared" si="16"/>
        <v>0</v>
      </c>
      <c r="AL31" s="54">
        <f t="shared" si="17"/>
        <v>40.479999999999997</v>
      </c>
      <c r="AM31" s="49"/>
      <c r="AN31" s="50">
        <v>351956</v>
      </c>
      <c r="AO31" s="49">
        <f t="shared" si="18"/>
        <v>408937.6764</v>
      </c>
      <c r="AP31" s="54">
        <f t="shared" si="19"/>
        <v>6.2555478859450533</v>
      </c>
      <c r="AQ31" s="49"/>
      <c r="AR31" s="50">
        <v>1180652</v>
      </c>
      <c r="AS31" s="49">
        <f t="shared" si="20"/>
        <v>1371799.5588</v>
      </c>
      <c r="AT31" s="54">
        <f t="shared" si="21"/>
        <v>20.984512617022578</v>
      </c>
      <c r="AU31" s="49"/>
      <c r="AV31" s="57">
        <v>10.5997</v>
      </c>
      <c r="AW31" s="54">
        <v>0</v>
      </c>
      <c r="AX31" s="49"/>
      <c r="AY31" s="58">
        <v>20.21</v>
      </c>
      <c r="AZ31" s="49"/>
      <c r="BA31" s="58">
        <v>0.79</v>
      </c>
      <c r="BB31" s="49"/>
      <c r="BC31" s="58">
        <f t="shared" si="0"/>
        <v>324.95</v>
      </c>
      <c r="BD31" s="49"/>
      <c r="BE31" s="59">
        <v>268.83</v>
      </c>
      <c r="BF31" s="51">
        <f t="shared" si="22"/>
        <v>56.120000000000005</v>
      </c>
      <c r="BG31" s="51">
        <f t="shared" si="23"/>
        <v>-49.620000000000005</v>
      </c>
      <c r="BH31" s="51">
        <f t="shared" si="24"/>
        <v>275.33</v>
      </c>
      <c r="BI31" s="54">
        <f t="shared" si="25"/>
        <v>6.5</v>
      </c>
      <c r="BJ31" s="49"/>
      <c r="BK31" s="59">
        <v>12.39</v>
      </c>
      <c r="BL31" s="51">
        <v>4.05</v>
      </c>
      <c r="BM31" s="51"/>
      <c r="BN31" s="54">
        <f t="shared" si="26"/>
        <v>291.77</v>
      </c>
      <c r="BO31" s="49"/>
      <c r="BP31" s="58">
        <f t="shared" si="1"/>
        <v>14594043.629999999</v>
      </c>
    </row>
    <row r="32" spans="1:68" ht="15" x14ac:dyDescent="0.25">
      <c r="A32" s="44" t="s">
        <v>110</v>
      </c>
      <c r="B32" s="45" t="s">
        <v>77</v>
      </c>
      <c r="C32" s="45" t="s">
        <v>71</v>
      </c>
      <c r="D32" s="46">
        <v>9381</v>
      </c>
      <c r="E32" s="45" t="s">
        <v>79</v>
      </c>
      <c r="F32" s="47">
        <v>120</v>
      </c>
      <c r="G32" s="47">
        <v>28703</v>
      </c>
      <c r="H32" s="47">
        <v>40078</v>
      </c>
      <c r="I32" s="47">
        <v>40078</v>
      </c>
      <c r="J32" s="48">
        <v>43800</v>
      </c>
      <c r="K32" s="49"/>
      <c r="L32" s="50">
        <v>5641998</v>
      </c>
      <c r="M32" s="49">
        <f t="shared" si="2"/>
        <v>6555437.4761999995</v>
      </c>
      <c r="N32" s="51">
        <f t="shared" si="3"/>
        <v>163.5669812914816</v>
      </c>
      <c r="O32" s="52">
        <v>1.0629</v>
      </c>
      <c r="P32" s="51">
        <f t="shared" si="4"/>
        <v>153.88746005407998</v>
      </c>
      <c r="Q32" s="51">
        <v>188.57</v>
      </c>
      <c r="R32" s="51">
        <f t="shared" si="5"/>
        <v>153.88746005407998</v>
      </c>
      <c r="S32" s="52">
        <v>1.0125</v>
      </c>
      <c r="T32" s="53">
        <v>1</v>
      </c>
      <c r="U32" s="52">
        <f t="shared" si="6"/>
        <v>1.0125</v>
      </c>
      <c r="V32" s="54">
        <f t="shared" si="7"/>
        <v>155.81</v>
      </c>
      <c r="W32" s="55"/>
      <c r="X32" s="50">
        <v>2510099</v>
      </c>
      <c r="Y32" s="49">
        <f t="shared" si="8"/>
        <v>2916484.0280999998</v>
      </c>
      <c r="Z32" s="51">
        <f t="shared" si="9"/>
        <v>72.77019881481111</v>
      </c>
      <c r="AA32" s="51">
        <v>74.430000000000007</v>
      </c>
      <c r="AB32" s="51">
        <f t="shared" si="10"/>
        <v>72.77019881481111</v>
      </c>
      <c r="AC32" s="51">
        <f t="shared" si="11"/>
        <v>0</v>
      </c>
      <c r="AD32" s="54">
        <f t="shared" si="12"/>
        <v>72.77019881481111</v>
      </c>
      <c r="AE32" s="49"/>
      <c r="AF32" s="50">
        <v>1259492</v>
      </c>
      <c r="AG32" s="49">
        <f t="shared" si="13"/>
        <v>1463403.7548</v>
      </c>
      <c r="AH32" s="51">
        <f t="shared" si="14"/>
        <v>36.513891781026999</v>
      </c>
      <c r="AI32" s="51">
        <v>40.479999999999997</v>
      </c>
      <c r="AJ32" s="51">
        <f t="shared" si="15"/>
        <v>36.513891781026999</v>
      </c>
      <c r="AK32" s="51">
        <f t="shared" si="16"/>
        <v>0.99152705474324954</v>
      </c>
      <c r="AL32" s="54">
        <f t="shared" si="17"/>
        <v>37.50541883577025</v>
      </c>
      <c r="AM32" s="49"/>
      <c r="AN32" s="50">
        <v>309722</v>
      </c>
      <c r="AO32" s="49">
        <f t="shared" si="18"/>
        <v>359865.99179999996</v>
      </c>
      <c r="AP32" s="54">
        <f t="shared" si="19"/>
        <v>8.97914047108139</v>
      </c>
      <c r="AQ32" s="49"/>
      <c r="AR32" s="50">
        <v>731455</v>
      </c>
      <c r="AS32" s="49">
        <f t="shared" si="20"/>
        <v>849877.56449999998</v>
      </c>
      <c r="AT32" s="54">
        <f t="shared" si="21"/>
        <v>21.205588215479814</v>
      </c>
      <c r="AU32" s="49"/>
      <c r="AV32" s="57">
        <v>5.2035261200000003</v>
      </c>
      <c r="AW32" s="54">
        <v>1.07</v>
      </c>
      <c r="AX32" s="49"/>
      <c r="AY32" s="58">
        <v>19.670000000000002</v>
      </c>
      <c r="AZ32" s="49"/>
      <c r="BA32" s="58">
        <v>0</v>
      </c>
      <c r="BB32" s="49"/>
      <c r="BC32" s="58">
        <f t="shared" si="0"/>
        <v>322.20999999999998</v>
      </c>
      <c r="BD32" s="49"/>
      <c r="BE32" s="59">
        <v>259.99</v>
      </c>
      <c r="BF32" s="51">
        <f t="shared" si="22"/>
        <v>62.21999999999997</v>
      </c>
      <c r="BG32" s="51">
        <f t="shared" si="23"/>
        <v>-55.71999999999997</v>
      </c>
      <c r="BH32" s="51">
        <f t="shared" si="24"/>
        <v>266.49</v>
      </c>
      <c r="BI32" s="54">
        <f t="shared" si="25"/>
        <v>6.5</v>
      </c>
      <c r="BJ32" s="49"/>
      <c r="BK32" s="59">
        <v>11.99</v>
      </c>
      <c r="BL32" s="51">
        <v>1.65</v>
      </c>
      <c r="BM32" s="51"/>
      <c r="BN32" s="54">
        <f t="shared" si="26"/>
        <v>280.13</v>
      </c>
      <c r="BO32" s="49"/>
      <c r="BP32" s="58">
        <f t="shared" si="1"/>
        <v>8040571.3899999997</v>
      </c>
    </row>
    <row r="33" spans="1:68" ht="15" x14ac:dyDescent="0.25">
      <c r="A33" s="44" t="s">
        <v>111</v>
      </c>
      <c r="B33" s="45" t="s">
        <v>74</v>
      </c>
      <c r="C33" s="45" t="s">
        <v>71</v>
      </c>
      <c r="D33" s="46">
        <v>20503</v>
      </c>
      <c r="E33" s="45" t="s">
        <v>83</v>
      </c>
      <c r="F33" s="47">
        <v>127</v>
      </c>
      <c r="G33" s="47">
        <v>32755</v>
      </c>
      <c r="H33" s="47">
        <v>45428</v>
      </c>
      <c r="I33" s="47">
        <v>45428</v>
      </c>
      <c r="J33" s="48">
        <v>46355</v>
      </c>
      <c r="K33" s="49"/>
      <c r="L33" s="50">
        <v>5451675</v>
      </c>
      <c r="M33" s="49">
        <f t="shared" si="2"/>
        <v>6334301.1824999992</v>
      </c>
      <c r="N33" s="51">
        <f t="shared" si="3"/>
        <v>139.4360566720965</v>
      </c>
      <c r="O33" s="52">
        <v>1.1063000000000001</v>
      </c>
      <c r="P33" s="51">
        <f t="shared" si="4"/>
        <v>126.03819639527839</v>
      </c>
      <c r="Q33" s="51">
        <v>188.57</v>
      </c>
      <c r="R33" s="51">
        <f t="shared" si="5"/>
        <v>126.03819639527839</v>
      </c>
      <c r="S33" s="52">
        <v>0.92169999999999996</v>
      </c>
      <c r="T33" s="53">
        <v>1</v>
      </c>
      <c r="U33" s="52">
        <f t="shared" si="6"/>
        <v>0.92169999999999996</v>
      </c>
      <c r="V33" s="54">
        <f t="shared" si="7"/>
        <v>116.17</v>
      </c>
      <c r="W33" s="55"/>
      <c r="X33" s="50">
        <v>2596844</v>
      </c>
      <c r="Y33" s="49">
        <f t="shared" si="8"/>
        <v>3017273.0436</v>
      </c>
      <c r="Z33" s="51">
        <f t="shared" si="9"/>
        <v>66.418795535792896</v>
      </c>
      <c r="AA33" s="51">
        <v>74.430000000000007</v>
      </c>
      <c r="AB33" s="51">
        <f t="shared" si="10"/>
        <v>66.418795535792896</v>
      </c>
      <c r="AC33" s="51">
        <f t="shared" si="11"/>
        <v>0</v>
      </c>
      <c r="AD33" s="54">
        <f t="shared" si="12"/>
        <v>66.418795535792896</v>
      </c>
      <c r="AE33" s="49"/>
      <c r="AF33" s="50">
        <v>1438600</v>
      </c>
      <c r="AG33" s="49">
        <f t="shared" si="13"/>
        <v>1671509.3399999999</v>
      </c>
      <c r="AH33" s="51">
        <f t="shared" si="14"/>
        <v>36.794693581051334</v>
      </c>
      <c r="AI33" s="51">
        <v>40.479999999999997</v>
      </c>
      <c r="AJ33" s="51">
        <f t="shared" si="15"/>
        <v>36.794693581051334</v>
      </c>
      <c r="AK33" s="51">
        <f t="shared" si="16"/>
        <v>0.92132660473716577</v>
      </c>
      <c r="AL33" s="54">
        <f t="shared" si="17"/>
        <v>37.716020185788501</v>
      </c>
      <c r="AM33" s="49"/>
      <c r="AN33" s="50">
        <v>278993</v>
      </c>
      <c r="AO33" s="49">
        <f t="shared" si="18"/>
        <v>324161.96669999999</v>
      </c>
      <c r="AP33" s="54">
        <f t="shared" si="19"/>
        <v>7.1357305340318744</v>
      </c>
      <c r="AQ33" s="49"/>
      <c r="AR33" s="50">
        <v>784784</v>
      </c>
      <c r="AS33" s="49">
        <f t="shared" si="20"/>
        <v>911840.52959999989</v>
      </c>
      <c r="AT33" s="54">
        <f t="shared" si="21"/>
        <v>20.072213824073255</v>
      </c>
      <c r="AU33" s="49"/>
      <c r="AV33" s="57">
        <v>4.2852017499999997</v>
      </c>
      <c r="AW33" s="54">
        <v>0.51</v>
      </c>
      <c r="AX33" s="49"/>
      <c r="AY33" s="58">
        <v>20.25</v>
      </c>
      <c r="AZ33" s="49"/>
      <c r="BA33" s="58">
        <v>0</v>
      </c>
      <c r="BB33" s="49"/>
      <c r="BC33" s="58">
        <f t="shared" si="0"/>
        <v>272.56</v>
      </c>
      <c r="BD33" s="49"/>
      <c r="BE33" s="59">
        <v>267.66000000000003</v>
      </c>
      <c r="BF33" s="51">
        <f t="shared" si="22"/>
        <v>4.8999999999999773</v>
      </c>
      <c r="BG33" s="51">
        <f t="shared" si="23"/>
        <v>0</v>
      </c>
      <c r="BH33" s="51">
        <f t="shared" si="24"/>
        <v>272.56</v>
      </c>
      <c r="BI33" s="54">
        <f t="shared" si="25"/>
        <v>4.8999999999999773</v>
      </c>
      <c r="BJ33" s="49"/>
      <c r="BK33" s="59">
        <v>12.27</v>
      </c>
      <c r="BL33" s="51">
        <v>4.17</v>
      </c>
      <c r="BM33" s="51"/>
      <c r="BN33" s="54">
        <f t="shared" si="26"/>
        <v>289</v>
      </c>
      <c r="BO33" s="49"/>
      <c r="BP33" s="58">
        <f t="shared" si="1"/>
        <v>9466195</v>
      </c>
    </row>
    <row r="34" spans="1:68" ht="15" x14ac:dyDescent="0.25">
      <c r="A34" s="44" t="s">
        <v>112</v>
      </c>
      <c r="B34" s="45" t="s">
        <v>74</v>
      </c>
      <c r="C34" s="45" t="s">
        <v>71</v>
      </c>
      <c r="D34" s="46">
        <v>21238</v>
      </c>
      <c r="E34" s="45" t="s">
        <v>75</v>
      </c>
      <c r="F34" s="47">
        <v>126</v>
      </c>
      <c r="G34" s="47">
        <v>37599</v>
      </c>
      <c r="H34" s="47">
        <v>43878</v>
      </c>
      <c r="I34" s="47">
        <v>43878</v>
      </c>
      <c r="J34" s="48">
        <v>45990</v>
      </c>
      <c r="K34" s="49"/>
      <c r="L34" s="50">
        <v>5822972</v>
      </c>
      <c r="M34" s="49">
        <f t="shared" si="2"/>
        <v>6765711.1667999998</v>
      </c>
      <c r="N34" s="51">
        <f t="shared" si="3"/>
        <v>154.19369995897716</v>
      </c>
      <c r="O34" s="52">
        <v>1.0148999999999999</v>
      </c>
      <c r="P34" s="51">
        <f t="shared" si="4"/>
        <v>151.92994379641067</v>
      </c>
      <c r="Q34" s="51">
        <v>188.57</v>
      </c>
      <c r="R34" s="51">
        <f t="shared" si="5"/>
        <v>151.92994379641067</v>
      </c>
      <c r="S34" s="52">
        <v>0.95279999999999998</v>
      </c>
      <c r="T34" s="53">
        <v>1</v>
      </c>
      <c r="U34" s="52">
        <f t="shared" si="6"/>
        <v>0.95279999999999998</v>
      </c>
      <c r="V34" s="54">
        <f t="shared" si="7"/>
        <v>144.76</v>
      </c>
      <c r="W34" s="55"/>
      <c r="X34" s="50">
        <v>2592483</v>
      </c>
      <c r="Y34" s="49">
        <f t="shared" si="8"/>
        <v>3012205.9976999997</v>
      </c>
      <c r="Z34" s="51">
        <f t="shared" si="9"/>
        <v>68.649573765896349</v>
      </c>
      <c r="AA34" s="51">
        <v>74.430000000000007</v>
      </c>
      <c r="AB34" s="51">
        <f t="shared" si="10"/>
        <v>68.649573765896349</v>
      </c>
      <c r="AC34" s="51">
        <f t="shared" si="11"/>
        <v>0</v>
      </c>
      <c r="AD34" s="54">
        <f t="shared" si="12"/>
        <v>68.649573765896349</v>
      </c>
      <c r="AE34" s="49"/>
      <c r="AF34" s="50">
        <v>1460068</v>
      </c>
      <c r="AG34" s="49">
        <f t="shared" si="13"/>
        <v>1696453.0092</v>
      </c>
      <c r="AH34" s="51">
        <f t="shared" si="14"/>
        <v>38.662952030630386</v>
      </c>
      <c r="AI34" s="51">
        <v>40.479999999999997</v>
      </c>
      <c r="AJ34" s="51">
        <f t="shared" si="15"/>
        <v>38.662952030630386</v>
      </c>
      <c r="AK34" s="51">
        <f t="shared" si="16"/>
        <v>0.45426199234240272</v>
      </c>
      <c r="AL34" s="54">
        <f t="shared" si="17"/>
        <v>39.117214022972789</v>
      </c>
      <c r="AM34" s="49"/>
      <c r="AN34" s="50">
        <v>359228</v>
      </c>
      <c r="AO34" s="49">
        <f t="shared" si="18"/>
        <v>417387.01319999999</v>
      </c>
      <c r="AP34" s="54">
        <f t="shared" si="19"/>
        <v>9.5124438944345684</v>
      </c>
      <c r="AQ34" s="49"/>
      <c r="AR34" s="50">
        <v>827152</v>
      </c>
      <c r="AS34" s="49">
        <f t="shared" si="20"/>
        <v>961067.90879999998</v>
      </c>
      <c r="AT34" s="54">
        <f t="shared" si="21"/>
        <v>21.903184028442499</v>
      </c>
      <c r="AU34" s="49"/>
      <c r="AV34" s="57">
        <v>11.5081781</v>
      </c>
      <c r="AW34" s="54">
        <v>0.37</v>
      </c>
      <c r="AX34" s="49"/>
      <c r="AY34" s="58">
        <v>19.369999999999997</v>
      </c>
      <c r="AZ34" s="49"/>
      <c r="BA34" s="58">
        <v>0</v>
      </c>
      <c r="BB34" s="49"/>
      <c r="BC34" s="58">
        <f t="shared" si="0"/>
        <v>315.19</v>
      </c>
      <c r="BD34" s="49"/>
      <c r="BE34" s="59">
        <v>256.01</v>
      </c>
      <c r="BF34" s="51">
        <f t="shared" si="22"/>
        <v>59.180000000000007</v>
      </c>
      <c r="BG34" s="51">
        <f t="shared" si="23"/>
        <v>-52.680000000000007</v>
      </c>
      <c r="BH34" s="51">
        <f t="shared" si="24"/>
        <v>262.51</v>
      </c>
      <c r="BI34" s="54">
        <f t="shared" si="25"/>
        <v>6.5</v>
      </c>
      <c r="BJ34" s="49"/>
      <c r="BK34" s="59">
        <v>11.81</v>
      </c>
      <c r="BL34" s="51">
        <v>4.0999999999999996</v>
      </c>
      <c r="BM34" s="51"/>
      <c r="BN34" s="54">
        <f t="shared" si="26"/>
        <v>278.42</v>
      </c>
      <c r="BO34" s="49"/>
      <c r="BP34" s="58">
        <f t="shared" si="1"/>
        <v>10468313.58</v>
      </c>
    </row>
    <row r="35" spans="1:68" ht="15" x14ac:dyDescent="0.25">
      <c r="A35" s="44" t="s">
        <v>113</v>
      </c>
      <c r="B35" s="45" t="s">
        <v>77</v>
      </c>
      <c r="C35" s="45" t="s">
        <v>71</v>
      </c>
      <c r="D35" s="46">
        <v>6221</v>
      </c>
      <c r="E35" s="45" t="s">
        <v>83</v>
      </c>
      <c r="F35" s="47">
        <v>60</v>
      </c>
      <c r="G35" s="47">
        <v>11716</v>
      </c>
      <c r="H35" s="47">
        <v>20331</v>
      </c>
      <c r="I35" s="47">
        <v>20331</v>
      </c>
      <c r="J35" s="48">
        <v>21900</v>
      </c>
      <c r="K35" s="49"/>
      <c r="L35" s="50">
        <v>3001072</v>
      </c>
      <c r="M35" s="49">
        <f t="shared" si="2"/>
        <v>3486945.5567999999</v>
      </c>
      <c r="N35" s="51">
        <f t="shared" si="3"/>
        <v>171.50880708277998</v>
      </c>
      <c r="O35" s="52">
        <v>1.1258999999999999</v>
      </c>
      <c r="P35" s="51">
        <f t="shared" si="4"/>
        <v>152.33040863556266</v>
      </c>
      <c r="Q35" s="51">
        <v>188.57</v>
      </c>
      <c r="R35" s="51">
        <f t="shared" si="5"/>
        <v>152.33040863556266</v>
      </c>
      <c r="S35" s="52">
        <v>1.1456999999999999</v>
      </c>
      <c r="T35" s="53">
        <v>1</v>
      </c>
      <c r="U35" s="52">
        <f t="shared" si="6"/>
        <v>1.1456999999999999</v>
      </c>
      <c r="V35" s="54">
        <f t="shared" si="7"/>
        <v>174.52</v>
      </c>
      <c r="W35" s="55"/>
      <c r="X35" s="50">
        <v>1179924</v>
      </c>
      <c r="Y35" s="49">
        <f t="shared" si="8"/>
        <v>1370953.6956</v>
      </c>
      <c r="Z35" s="51">
        <f t="shared" si="9"/>
        <v>67.431690305444889</v>
      </c>
      <c r="AA35" s="51">
        <v>74.430000000000007</v>
      </c>
      <c r="AB35" s="51">
        <f t="shared" si="10"/>
        <v>67.431690305444889</v>
      </c>
      <c r="AC35" s="51">
        <f t="shared" si="11"/>
        <v>0</v>
      </c>
      <c r="AD35" s="54">
        <f t="shared" si="12"/>
        <v>67.431690305444889</v>
      </c>
      <c r="AE35" s="49"/>
      <c r="AF35" s="50">
        <v>968221</v>
      </c>
      <c r="AG35" s="49">
        <f t="shared" si="13"/>
        <v>1124975.9798999999</v>
      </c>
      <c r="AH35" s="51">
        <f t="shared" si="14"/>
        <v>55.333037228862324</v>
      </c>
      <c r="AI35" s="51">
        <v>40.479999999999997</v>
      </c>
      <c r="AJ35" s="51">
        <f t="shared" si="15"/>
        <v>40.479999999999997</v>
      </c>
      <c r="AK35" s="51">
        <f t="shared" si="16"/>
        <v>0</v>
      </c>
      <c r="AL35" s="54">
        <f t="shared" si="17"/>
        <v>40.479999999999997</v>
      </c>
      <c r="AM35" s="49"/>
      <c r="AN35" s="50">
        <v>194195</v>
      </c>
      <c r="AO35" s="49">
        <f t="shared" si="18"/>
        <v>225635.17049999998</v>
      </c>
      <c r="AP35" s="54">
        <f t="shared" si="19"/>
        <v>11.098085214696768</v>
      </c>
      <c r="AQ35" s="49"/>
      <c r="AR35" s="50">
        <v>334575</v>
      </c>
      <c r="AS35" s="49">
        <f t="shared" si="20"/>
        <v>388742.6925</v>
      </c>
      <c r="AT35" s="54">
        <f t="shared" si="21"/>
        <v>19.120687250996017</v>
      </c>
      <c r="AU35" s="49"/>
      <c r="AV35" s="57">
        <v>10.9849315</v>
      </c>
      <c r="AW35" s="54">
        <v>1.1599999999999999</v>
      </c>
      <c r="AX35" s="49"/>
      <c r="AY35" s="58">
        <v>20.189999999999998</v>
      </c>
      <c r="AZ35" s="49"/>
      <c r="BA35" s="58">
        <v>0</v>
      </c>
      <c r="BB35" s="49"/>
      <c r="BC35" s="58">
        <f t="shared" si="0"/>
        <v>344.99</v>
      </c>
      <c r="BD35" s="49"/>
      <c r="BE35" s="59">
        <v>266.63</v>
      </c>
      <c r="BF35" s="51">
        <f t="shared" si="22"/>
        <v>78.360000000000014</v>
      </c>
      <c r="BG35" s="51">
        <f t="shared" si="23"/>
        <v>-71.860000000000014</v>
      </c>
      <c r="BH35" s="51">
        <f t="shared" si="24"/>
        <v>273.13</v>
      </c>
      <c r="BI35" s="54">
        <f t="shared" si="25"/>
        <v>6.5</v>
      </c>
      <c r="BJ35" s="49"/>
      <c r="BK35" s="59">
        <v>12.29</v>
      </c>
      <c r="BL35" s="51">
        <v>0</v>
      </c>
      <c r="BM35" s="51"/>
      <c r="BN35" s="54">
        <f t="shared" si="26"/>
        <v>285.42</v>
      </c>
      <c r="BO35" s="49"/>
      <c r="BP35" s="58">
        <f t="shared" si="1"/>
        <v>3343980.72</v>
      </c>
    </row>
    <row r="36" spans="1:68" ht="15" x14ac:dyDescent="0.25">
      <c r="A36" s="44" t="s">
        <v>114</v>
      </c>
      <c r="B36" s="45" t="s">
        <v>70</v>
      </c>
      <c r="C36" s="45" t="s">
        <v>71</v>
      </c>
      <c r="D36" s="46">
        <v>21080</v>
      </c>
      <c r="E36" s="45" t="s">
        <v>79</v>
      </c>
      <c r="F36" s="47">
        <v>71</v>
      </c>
      <c r="G36" s="47">
        <v>14167</v>
      </c>
      <c r="H36" s="47">
        <v>24805</v>
      </c>
      <c r="I36" s="47">
        <v>24805</v>
      </c>
      <c r="J36" s="48">
        <v>25915</v>
      </c>
      <c r="K36" s="49"/>
      <c r="L36" s="50">
        <v>3476446</v>
      </c>
      <c r="M36" s="49">
        <f t="shared" si="2"/>
        <v>4039282.6073999996</v>
      </c>
      <c r="N36" s="51">
        <f t="shared" si="3"/>
        <v>162.84146774440634</v>
      </c>
      <c r="O36" s="52">
        <v>1.1740999999999999</v>
      </c>
      <c r="P36" s="51">
        <f t="shared" si="4"/>
        <v>138.69471743838375</v>
      </c>
      <c r="Q36" s="51">
        <v>188.57</v>
      </c>
      <c r="R36" s="51">
        <f t="shared" si="5"/>
        <v>138.69471743838375</v>
      </c>
      <c r="S36" s="52">
        <v>0.99160000000000004</v>
      </c>
      <c r="T36" s="53">
        <v>1</v>
      </c>
      <c r="U36" s="52">
        <f t="shared" si="6"/>
        <v>0.99160000000000004</v>
      </c>
      <c r="V36" s="54">
        <f t="shared" si="7"/>
        <v>137.53</v>
      </c>
      <c r="W36" s="55"/>
      <c r="X36" s="50">
        <v>1712475</v>
      </c>
      <c r="Y36" s="49">
        <f t="shared" si="8"/>
        <v>1989724.7024999999</v>
      </c>
      <c r="Z36" s="51">
        <f t="shared" si="9"/>
        <v>80.214662467244509</v>
      </c>
      <c r="AA36" s="51">
        <v>74.430000000000007</v>
      </c>
      <c r="AB36" s="51">
        <f t="shared" si="10"/>
        <v>74.430000000000007</v>
      </c>
      <c r="AC36" s="51">
        <f t="shared" si="11"/>
        <v>0</v>
      </c>
      <c r="AD36" s="54">
        <f t="shared" si="12"/>
        <v>74.430000000000007</v>
      </c>
      <c r="AE36" s="49"/>
      <c r="AF36" s="50">
        <v>1125064</v>
      </c>
      <c r="AG36" s="49">
        <f t="shared" si="13"/>
        <v>1307211.8615999999</v>
      </c>
      <c r="AH36" s="51">
        <f t="shared" si="14"/>
        <v>52.69953080427333</v>
      </c>
      <c r="AI36" s="51">
        <v>40.479999999999997</v>
      </c>
      <c r="AJ36" s="51">
        <f t="shared" si="15"/>
        <v>40.479999999999997</v>
      </c>
      <c r="AK36" s="51">
        <f t="shared" si="16"/>
        <v>0</v>
      </c>
      <c r="AL36" s="54">
        <f t="shared" si="17"/>
        <v>40.479999999999997</v>
      </c>
      <c r="AM36" s="49"/>
      <c r="AN36" s="50">
        <v>196525</v>
      </c>
      <c r="AO36" s="49">
        <f t="shared" si="18"/>
        <v>228342.39749999999</v>
      </c>
      <c r="AP36" s="54">
        <f t="shared" si="19"/>
        <v>9.2054987905664181</v>
      </c>
      <c r="AQ36" s="49"/>
      <c r="AR36" s="50">
        <v>387735</v>
      </c>
      <c r="AS36" s="49">
        <f t="shared" si="20"/>
        <v>450509.2965</v>
      </c>
      <c r="AT36" s="54">
        <f t="shared" si="21"/>
        <v>18.162035738762345</v>
      </c>
      <c r="AU36" s="49"/>
      <c r="AV36" s="57">
        <v>21.6756131</v>
      </c>
      <c r="AW36" s="54">
        <v>0.57999999999999996</v>
      </c>
      <c r="AX36" s="49"/>
      <c r="AY36" s="58">
        <v>20.450000000000003</v>
      </c>
      <c r="AZ36" s="49"/>
      <c r="BA36" s="58">
        <v>0</v>
      </c>
      <c r="BB36" s="49"/>
      <c r="BC36" s="58">
        <f t="shared" si="0"/>
        <v>322.51</v>
      </c>
      <c r="BD36" s="49"/>
      <c r="BE36" s="59">
        <v>270.26</v>
      </c>
      <c r="BF36" s="51">
        <f t="shared" si="22"/>
        <v>52.25</v>
      </c>
      <c r="BG36" s="51">
        <f t="shared" si="23"/>
        <v>-45.75</v>
      </c>
      <c r="BH36" s="51">
        <f t="shared" si="24"/>
        <v>276.76</v>
      </c>
      <c r="BI36" s="54">
        <f t="shared" si="25"/>
        <v>6.5</v>
      </c>
      <c r="BJ36" s="49"/>
      <c r="BK36" s="59">
        <v>12.45</v>
      </c>
      <c r="BL36" s="51">
        <v>10.44</v>
      </c>
      <c r="BM36" s="51"/>
      <c r="BN36" s="54">
        <f t="shared" si="26"/>
        <v>299.64999999999998</v>
      </c>
      <c r="BO36" s="49"/>
      <c r="BP36" s="58">
        <f t="shared" si="1"/>
        <v>4245141.55</v>
      </c>
    </row>
    <row r="37" spans="1:68" ht="15" x14ac:dyDescent="0.25">
      <c r="A37" s="44" t="s">
        <v>115</v>
      </c>
      <c r="B37" s="45" t="s">
        <v>116</v>
      </c>
      <c r="C37" s="45" t="s">
        <v>71</v>
      </c>
      <c r="D37" s="46">
        <v>21387</v>
      </c>
      <c r="E37" s="45" t="s">
        <v>93</v>
      </c>
      <c r="F37" s="47">
        <v>161</v>
      </c>
      <c r="G37" s="47">
        <v>29075</v>
      </c>
      <c r="H37" s="47">
        <v>51451</v>
      </c>
      <c r="I37" s="47">
        <v>52889</v>
      </c>
      <c r="J37" s="48">
        <v>58765</v>
      </c>
      <c r="K37" s="49"/>
      <c r="L37" s="50">
        <v>7492002</v>
      </c>
      <c r="M37" s="49">
        <f t="shared" si="2"/>
        <v>8704957.1238000002</v>
      </c>
      <c r="N37" s="51">
        <f t="shared" si="3"/>
        <v>164.58917967441246</v>
      </c>
      <c r="O37" s="52">
        <v>1.1581999999999999</v>
      </c>
      <c r="P37" s="51">
        <f t="shared" si="4"/>
        <v>142.10773586117466</v>
      </c>
      <c r="Q37" s="51">
        <v>210.67</v>
      </c>
      <c r="R37" s="51">
        <f t="shared" si="5"/>
        <v>142.10773586117466</v>
      </c>
      <c r="S37" s="52">
        <v>1.3411</v>
      </c>
      <c r="T37" s="53">
        <v>1</v>
      </c>
      <c r="U37" s="52">
        <f t="shared" si="6"/>
        <v>1.3411</v>
      </c>
      <c r="V37" s="54">
        <f t="shared" si="7"/>
        <v>190.58</v>
      </c>
      <c r="W37" s="55"/>
      <c r="X37" s="50">
        <v>3948179</v>
      </c>
      <c r="Y37" s="49">
        <f t="shared" si="8"/>
        <v>4587389.1800999995</v>
      </c>
      <c r="Z37" s="51">
        <f t="shared" si="9"/>
        <v>86.736167825067582</v>
      </c>
      <c r="AA37" s="51">
        <v>74.430000000000007</v>
      </c>
      <c r="AB37" s="51">
        <f t="shared" si="10"/>
        <v>74.430000000000007</v>
      </c>
      <c r="AC37" s="51">
        <f t="shared" si="11"/>
        <v>0</v>
      </c>
      <c r="AD37" s="54">
        <f t="shared" si="12"/>
        <v>74.430000000000007</v>
      </c>
      <c r="AE37" s="49"/>
      <c r="AF37" s="50">
        <v>2049817</v>
      </c>
      <c r="AG37" s="49">
        <f t="shared" si="13"/>
        <v>2381682.3722999999</v>
      </c>
      <c r="AH37" s="51">
        <f t="shared" si="14"/>
        <v>45.03171495585093</v>
      </c>
      <c r="AI37" s="51">
        <v>40.479999999999997</v>
      </c>
      <c r="AJ37" s="51">
        <f t="shared" si="15"/>
        <v>40.479999999999997</v>
      </c>
      <c r="AK37" s="51">
        <f t="shared" si="16"/>
        <v>0</v>
      </c>
      <c r="AL37" s="54">
        <f t="shared" si="17"/>
        <v>40.479999999999997</v>
      </c>
      <c r="AM37" s="49"/>
      <c r="AN37" s="50">
        <v>634303</v>
      </c>
      <c r="AO37" s="49">
        <f t="shared" si="18"/>
        <v>736996.6557</v>
      </c>
      <c r="AP37" s="54">
        <f t="shared" si="19"/>
        <v>13.934781442265878</v>
      </c>
      <c r="AQ37" s="49"/>
      <c r="AR37" s="50">
        <v>730544</v>
      </c>
      <c r="AS37" s="49">
        <f t="shared" si="20"/>
        <v>848819.0736</v>
      </c>
      <c r="AT37" s="54">
        <f t="shared" si="21"/>
        <v>16.049066414566354</v>
      </c>
      <c r="AU37" s="49"/>
      <c r="AV37" s="57">
        <v>13.34764169</v>
      </c>
      <c r="AW37" s="54">
        <v>0.14000000000000001</v>
      </c>
      <c r="AX37" s="49"/>
      <c r="AY37" s="58">
        <v>22.45</v>
      </c>
      <c r="AZ37" s="49"/>
      <c r="BA37" s="58">
        <v>0</v>
      </c>
      <c r="BB37" s="49"/>
      <c r="BC37" s="58">
        <f t="shared" si="0"/>
        <v>371.41</v>
      </c>
      <c r="BD37" s="49"/>
      <c r="BE37" s="59">
        <v>296.64</v>
      </c>
      <c r="BF37" s="51">
        <f t="shared" si="22"/>
        <v>74.770000000000039</v>
      </c>
      <c r="BG37" s="51">
        <f t="shared" si="23"/>
        <v>-68.270000000000039</v>
      </c>
      <c r="BH37" s="51">
        <f t="shared" si="24"/>
        <v>303.14</v>
      </c>
      <c r="BI37" s="54">
        <f t="shared" si="25"/>
        <v>6.5</v>
      </c>
      <c r="BJ37" s="49"/>
      <c r="BK37" s="59">
        <v>13.64</v>
      </c>
      <c r="BL37" s="51">
        <v>38.770000000000003</v>
      </c>
      <c r="BM37" s="51"/>
      <c r="BN37" s="54">
        <f t="shared" si="26"/>
        <v>355.54999999999995</v>
      </c>
      <c r="BO37" s="49"/>
      <c r="BP37" s="58">
        <f t="shared" si="1"/>
        <v>10337616.249999998</v>
      </c>
    </row>
    <row r="38" spans="1:68" ht="15" x14ac:dyDescent="0.25">
      <c r="A38" s="44" t="s">
        <v>117</v>
      </c>
      <c r="B38" s="45" t="s">
        <v>118</v>
      </c>
      <c r="C38" s="45" t="s">
        <v>71</v>
      </c>
      <c r="D38" s="46">
        <v>10074</v>
      </c>
      <c r="E38" s="45" t="s">
        <v>79</v>
      </c>
      <c r="F38" s="47">
        <v>48</v>
      </c>
      <c r="G38" s="47">
        <v>9264</v>
      </c>
      <c r="H38" s="47">
        <v>15972</v>
      </c>
      <c r="I38" s="47">
        <v>15972</v>
      </c>
      <c r="J38" s="48">
        <v>17520</v>
      </c>
      <c r="K38" s="49"/>
      <c r="L38" s="50">
        <v>1589469</v>
      </c>
      <c r="M38" s="49">
        <f t="shared" si="2"/>
        <v>1846804.0310999998</v>
      </c>
      <c r="N38" s="51">
        <f t="shared" si="3"/>
        <v>115.6276002441773</v>
      </c>
      <c r="O38" s="52">
        <v>0.9163</v>
      </c>
      <c r="P38" s="51">
        <f t="shared" si="4"/>
        <v>126.18967613682997</v>
      </c>
      <c r="Q38" s="51">
        <v>188.57</v>
      </c>
      <c r="R38" s="51">
        <f t="shared" si="5"/>
        <v>126.18967613682997</v>
      </c>
      <c r="S38" s="52">
        <v>0.68259999999999998</v>
      </c>
      <c r="T38" s="53">
        <v>1</v>
      </c>
      <c r="U38" s="52">
        <f t="shared" si="6"/>
        <v>0.68259999999999998</v>
      </c>
      <c r="V38" s="54">
        <f t="shared" si="7"/>
        <v>86.14</v>
      </c>
      <c r="W38" s="55"/>
      <c r="X38" s="50">
        <v>703312</v>
      </c>
      <c r="Y38" s="49">
        <f t="shared" si="8"/>
        <v>817178.21279999998</v>
      </c>
      <c r="Z38" s="51">
        <f t="shared" si="9"/>
        <v>51.163173854244924</v>
      </c>
      <c r="AA38" s="51">
        <v>74.430000000000007</v>
      </c>
      <c r="AB38" s="51">
        <f t="shared" si="10"/>
        <v>51.163173854244924</v>
      </c>
      <c r="AC38" s="51">
        <f t="shared" si="11"/>
        <v>3.3892065364387687</v>
      </c>
      <c r="AD38" s="54">
        <f t="shared" si="12"/>
        <v>54.552380390683695</v>
      </c>
      <c r="AE38" s="49"/>
      <c r="AF38" s="50">
        <v>625211</v>
      </c>
      <c r="AG38" s="49">
        <f t="shared" si="13"/>
        <v>726432.6608999999</v>
      </c>
      <c r="AH38" s="51">
        <f t="shared" si="14"/>
        <v>45.481634166040564</v>
      </c>
      <c r="AI38" s="51">
        <v>40.479999999999997</v>
      </c>
      <c r="AJ38" s="51">
        <f t="shared" si="15"/>
        <v>40.479999999999997</v>
      </c>
      <c r="AK38" s="51">
        <f t="shared" si="16"/>
        <v>0</v>
      </c>
      <c r="AL38" s="54">
        <f t="shared" si="17"/>
        <v>40.479999999999997</v>
      </c>
      <c r="AM38" s="49"/>
      <c r="AN38" s="50">
        <v>93389</v>
      </c>
      <c r="AO38" s="49">
        <f t="shared" si="18"/>
        <v>108508.67909999999</v>
      </c>
      <c r="AP38" s="54">
        <f t="shared" si="19"/>
        <v>6.7936813861758072</v>
      </c>
      <c r="AQ38" s="49"/>
      <c r="AR38" s="50">
        <v>294112</v>
      </c>
      <c r="AS38" s="49">
        <f t="shared" si="20"/>
        <v>341728.7328</v>
      </c>
      <c r="AT38" s="54">
        <f t="shared" si="21"/>
        <v>21.395487903831704</v>
      </c>
      <c r="AU38" s="49"/>
      <c r="AV38" s="57">
        <v>8.6363520999999999</v>
      </c>
      <c r="AW38" s="54">
        <v>0</v>
      </c>
      <c r="AX38" s="49"/>
      <c r="AY38" s="58">
        <v>15.59</v>
      </c>
      <c r="AZ38" s="49"/>
      <c r="BA38" s="58">
        <v>0</v>
      </c>
      <c r="BB38" s="49"/>
      <c r="BC38" s="58">
        <f t="shared" si="0"/>
        <v>233.59</v>
      </c>
      <c r="BD38" s="49"/>
      <c r="BE38" s="59">
        <v>206.03</v>
      </c>
      <c r="BF38" s="51">
        <f t="shared" si="22"/>
        <v>27.560000000000002</v>
      </c>
      <c r="BG38" s="51">
        <f t="shared" si="23"/>
        <v>-21.060000000000002</v>
      </c>
      <c r="BH38" s="51">
        <f t="shared" si="24"/>
        <v>212.53</v>
      </c>
      <c r="BI38" s="54">
        <f t="shared" si="25"/>
        <v>6.5</v>
      </c>
      <c r="BJ38" s="49"/>
      <c r="BK38" s="59">
        <v>9.56</v>
      </c>
      <c r="BL38" s="51">
        <v>0</v>
      </c>
      <c r="BM38" s="51"/>
      <c r="BN38" s="54">
        <f t="shared" si="26"/>
        <v>222.09</v>
      </c>
      <c r="BO38" s="49"/>
      <c r="BP38" s="58">
        <f t="shared" si="1"/>
        <v>2057441.76</v>
      </c>
    </row>
    <row r="39" spans="1:68" ht="15" x14ac:dyDescent="0.25">
      <c r="A39" s="44" t="s">
        <v>119</v>
      </c>
      <c r="B39" s="45" t="s">
        <v>77</v>
      </c>
      <c r="C39" s="45" t="s">
        <v>71</v>
      </c>
      <c r="D39" s="46">
        <v>8128</v>
      </c>
      <c r="E39" s="45" t="s">
        <v>93</v>
      </c>
      <c r="F39" s="47">
        <v>120</v>
      </c>
      <c r="G39" s="47">
        <v>23350</v>
      </c>
      <c r="H39" s="47">
        <v>41501</v>
      </c>
      <c r="I39" s="47">
        <v>41501</v>
      </c>
      <c r="J39" s="48">
        <v>43800</v>
      </c>
      <c r="K39" s="49"/>
      <c r="L39" s="50">
        <v>6546197</v>
      </c>
      <c r="M39" s="49">
        <f t="shared" si="2"/>
        <v>7606026.2942999993</v>
      </c>
      <c r="N39" s="51">
        <f t="shared" si="3"/>
        <v>183.27332580660706</v>
      </c>
      <c r="O39" s="52">
        <v>1.0779000000000001</v>
      </c>
      <c r="P39" s="51">
        <f t="shared" si="4"/>
        <v>170.02813415586516</v>
      </c>
      <c r="Q39" s="51">
        <v>210.67</v>
      </c>
      <c r="R39" s="51">
        <f t="shared" si="5"/>
        <v>170.02813415586516</v>
      </c>
      <c r="S39" s="52">
        <v>1.0687</v>
      </c>
      <c r="T39" s="53">
        <v>1</v>
      </c>
      <c r="U39" s="52">
        <f t="shared" si="6"/>
        <v>1.0687</v>
      </c>
      <c r="V39" s="54">
        <f t="shared" si="7"/>
        <v>181.71</v>
      </c>
      <c r="W39" s="55"/>
      <c r="X39" s="50">
        <v>3362481</v>
      </c>
      <c r="Y39" s="49">
        <f t="shared" si="8"/>
        <v>3906866.6738999998</v>
      </c>
      <c r="Z39" s="51">
        <f t="shared" si="9"/>
        <v>94.139097224163265</v>
      </c>
      <c r="AA39" s="51">
        <v>74.430000000000007</v>
      </c>
      <c r="AB39" s="51">
        <f t="shared" si="10"/>
        <v>74.430000000000007</v>
      </c>
      <c r="AC39" s="51">
        <f t="shared" si="11"/>
        <v>0</v>
      </c>
      <c r="AD39" s="54">
        <f t="shared" si="12"/>
        <v>74.430000000000007</v>
      </c>
      <c r="AE39" s="49"/>
      <c r="AF39" s="50">
        <v>1796155</v>
      </c>
      <c r="AG39" s="49">
        <f t="shared" si="13"/>
        <v>2086952.4944999998</v>
      </c>
      <c r="AH39" s="51">
        <f t="shared" si="14"/>
        <v>50.286800185537693</v>
      </c>
      <c r="AI39" s="51">
        <v>40.479999999999997</v>
      </c>
      <c r="AJ39" s="51">
        <f t="shared" si="15"/>
        <v>40.479999999999997</v>
      </c>
      <c r="AK39" s="51">
        <f t="shared" si="16"/>
        <v>0</v>
      </c>
      <c r="AL39" s="54">
        <f t="shared" si="17"/>
        <v>40.479999999999997</v>
      </c>
      <c r="AM39" s="49"/>
      <c r="AN39" s="50">
        <v>150194</v>
      </c>
      <c r="AO39" s="49">
        <f t="shared" si="18"/>
        <v>174510.4086</v>
      </c>
      <c r="AP39" s="54">
        <f t="shared" si="19"/>
        <v>4.2049687621985008</v>
      </c>
      <c r="AQ39" s="49"/>
      <c r="AR39" s="50">
        <v>679367</v>
      </c>
      <c r="AS39" s="49">
        <f t="shared" si="20"/>
        <v>789356.51729999995</v>
      </c>
      <c r="AT39" s="54">
        <f t="shared" si="21"/>
        <v>19.020180653478228</v>
      </c>
      <c r="AU39" s="49"/>
      <c r="AV39" s="57">
        <v>6.1370877699999999</v>
      </c>
      <c r="AW39" s="54">
        <v>0</v>
      </c>
      <c r="AX39" s="49"/>
      <c r="AY39" s="58">
        <v>18.560000000000002</v>
      </c>
      <c r="AZ39" s="49"/>
      <c r="BA39" s="58">
        <v>0</v>
      </c>
      <c r="BB39" s="49"/>
      <c r="BC39" s="58">
        <f t="shared" si="0"/>
        <v>344.54</v>
      </c>
      <c r="BD39" s="49"/>
      <c r="BE39" s="59">
        <v>245.18</v>
      </c>
      <c r="BF39" s="51">
        <f t="shared" si="22"/>
        <v>99.360000000000014</v>
      </c>
      <c r="BG39" s="51">
        <f t="shared" si="23"/>
        <v>-92.860000000000014</v>
      </c>
      <c r="BH39" s="51">
        <f t="shared" si="24"/>
        <v>251.68</v>
      </c>
      <c r="BI39" s="54">
        <f t="shared" si="25"/>
        <v>6.5</v>
      </c>
      <c r="BJ39" s="49"/>
      <c r="BK39" s="59">
        <v>11.33</v>
      </c>
      <c r="BL39" s="51">
        <v>0</v>
      </c>
      <c r="BM39" s="51"/>
      <c r="BN39" s="54">
        <f t="shared" si="26"/>
        <v>263.01</v>
      </c>
      <c r="BO39" s="49"/>
      <c r="BP39" s="58">
        <f t="shared" si="1"/>
        <v>6141283.5</v>
      </c>
    </row>
    <row r="40" spans="1:68" ht="15" x14ac:dyDescent="0.25">
      <c r="A40" s="44" t="s">
        <v>120</v>
      </c>
      <c r="B40" s="45" t="s">
        <v>116</v>
      </c>
      <c r="C40" s="45" t="s">
        <v>71</v>
      </c>
      <c r="D40" s="46">
        <v>9134</v>
      </c>
      <c r="E40" s="45" t="s">
        <v>79</v>
      </c>
      <c r="F40" s="47">
        <v>120</v>
      </c>
      <c r="G40" s="47">
        <v>28852</v>
      </c>
      <c r="H40" s="47">
        <v>33334</v>
      </c>
      <c r="I40" s="47">
        <v>39420</v>
      </c>
      <c r="J40" s="48">
        <v>43800</v>
      </c>
      <c r="K40" s="49"/>
      <c r="L40" s="50">
        <v>3927688</v>
      </c>
      <c r="M40" s="49">
        <f t="shared" si="2"/>
        <v>4563580.6871999996</v>
      </c>
      <c r="N40" s="51">
        <f t="shared" si="3"/>
        <v>115.76815543378994</v>
      </c>
      <c r="O40" s="52">
        <v>0.96389999999999998</v>
      </c>
      <c r="P40" s="51">
        <f t="shared" si="4"/>
        <v>120.10390645688344</v>
      </c>
      <c r="Q40" s="51">
        <v>188.57</v>
      </c>
      <c r="R40" s="51">
        <f t="shared" si="5"/>
        <v>120.10390645688344</v>
      </c>
      <c r="S40" s="52">
        <v>1.2198</v>
      </c>
      <c r="T40" s="53">
        <v>1</v>
      </c>
      <c r="U40" s="52">
        <f t="shared" si="6"/>
        <v>1.2198</v>
      </c>
      <c r="V40" s="54">
        <f t="shared" si="7"/>
        <v>146.5</v>
      </c>
      <c r="W40" s="55"/>
      <c r="X40" s="50">
        <v>2015985</v>
      </c>
      <c r="Y40" s="49">
        <f t="shared" si="8"/>
        <v>2342372.9715</v>
      </c>
      <c r="Z40" s="51">
        <f t="shared" si="9"/>
        <v>59.420927739726025</v>
      </c>
      <c r="AA40" s="51">
        <v>74.430000000000007</v>
      </c>
      <c r="AB40" s="51">
        <f t="shared" si="10"/>
        <v>59.420927739726025</v>
      </c>
      <c r="AC40" s="51">
        <f t="shared" si="11"/>
        <v>1.3247680650684934</v>
      </c>
      <c r="AD40" s="54">
        <f t="shared" si="12"/>
        <v>60.745695804794522</v>
      </c>
      <c r="AE40" s="49"/>
      <c r="AF40" s="50">
        <v>1305377</v>
      </c>
      <c r="AG40" s="49">
        <f t="shared" si="13"/>
        <v>1516717.5362999998</v>
      </c>
      <c r="AH40" s="51">
        <f t="shared" si="14"/>
        <v>38.475838059360726</v>
      </c>
      <c r="AI40" s="51">
        <v>40.479999999999997</v>
      </c>
      <c r="AJ40" s="51">
        <f t="shared" si="15"/>
        <v>38.475838059360726</v>
      </c>
      <c r="AK40" s="51">
        <f t="shared" si="16"/>
        <v>0.50104048515981781</v>
      </c>
      <c r="AL40" s="54">
        <f t="shared" si="17"/>
        <v>38.976878544520545</v>
      </c>
      <c r="AM40" s="49"/>
      <c r="AN40" s="50">
        <v>283443</v>
      </c>
      <c r="AO40" s="49">
        <f t="shared" si="18"/>
        <v>329332.42170000001</v>
      </c>
      <c r="AP40" s="54">
        <f t="shared" si="19"/>
        <v>8.3544500684931506</v>
      </c>
      <c r="AQ40" s="49"/>
      <c r="AR40" s="50">
        <v>628078</v>
      </c>
      <c r="AS40" s="49">
        <f t="shared" si="20"/>
        <v>729763.82819999999</v>
      </c>
      <c r="AT40" s="54">
        <f t="shared" si="21"/>
        <v>18.512527351598173</v>
      </c>
      <c r="AU40" s="49"/>
      <c r="AV40" s="57">
        <v>10.96983764</v>
      </c>
      <c r="AW40" s="54">
        <v>0.26</v>
      </c>
      <c r="AX40" s="49"/>
      <c r="AY40" s="58">
        <v>19.939999999999998</v>
      </c>
      <c r="AZ40" s="49"/>
      <c r="BA40" s="58">
        <v>0</v>
      </c>
      <c r="BB40" s="49"/>
      <c r="BC40" s="58">
        <f t="shared" si="0"/>
        <v>304.26</v>
      </c>
      <c r="BD40" s="49"/>
      <c r="BE40" s="59">
        <v>267.43</v>
      </c>
      <c r="BF40" s="51">
        <f t="shared" si="22"/>
        <v>36.829999999999984</v>
      </c>
      <c r="BG40" s="51">
        <f t="shared" si="23"/>
        <v>-30.329999999999984</v>
      </c>
      <c r="BH40" s="51">
        <f t="shared" si="24"/>
        <v>273.93</v>
      </c>
      <c r="BI40" s="54">
        <f t="shared" si="25"/>
        <v>6.5</v>
      </c>
      <c r="BJ40" s="49"/>
      <c r="BK40" s="59">
        <v>12.33</v>
      </c>
      <c r="BL40" s="51">
        <v>24.47</v>
      </c>
      <c r="BM40" s="51"/>
      <c r="BN40" s="54">
        <f t="shared" si="26"/>
        <v>310.73</v>
      </c>
      <c r="BO40" s="49"/>
      <c r="BP40" s="58">
        <f t="shared" si="1"/>
        <v>8965181.9600000009</v>
      </c>
    </row>
    <row r="41" spans="1:68" ht="15" x14ac:dyDescent="0.25">
      <c r="A41" s="44" t="s">
        <v>121</v>
      </c>
      <c r="B41" s="45" t="s">
        <v>77</v>
      </c>
      <c r="C41" s="45" t="s">
        <v>71</v>
      </c>
      <c r="D41" s="46">
        <v>21577</v>
      </c>
      <c r="E41" s="45" t="s">
        <v>75</v>
      </c>
      <c r="F41" s="47">
        <v>30</v>
      </c>
      <c r="G41" s="47">
        <v>7906</v>
      </c>
      <c r="H41" s="47">
        <v>10300</v>
      </c>
      <c r="I41" s="47">
        <v>10300</v>
      </c>
      <c r="J41" s="48">
        <v>10950</v>
      </c>
      <c r="K41" s="49"/>
      <c r="L41" s="50">
        <v>1848943</v>
      </c>
      <c r="M41" s="49">
        <f t="shared" si="2"/>
        <v>2148286.8717</v>
      </c>
      <c r="N41" s="51">
        <f t="shared" si="3"/>
        <v>208.57154094174757</v>
      </c>
      <c r="O41" s="52">
        <v>0.85160000000000002</v>
      </c>
      <c r="P41" s="51">
        <f t="shared" si="4"/>
        <v>244.91726273103285</v>
      </c>
      <c r="Q41" s="51">
        <v>188.57</v>
      </c>
      <c r="R41" s="51">
        <f t="shared" si="5"/>
        <v>188.57</v>
      </c>
      <c r="S41" s="52">
        <v>0.90880000000000005</v>
      </c>
      <c r="T41" s="53">
        <v>1</v>
      </c>
      <c r="U41" s="52">
        <f t="shared" si="6"/>
        <v>0.90880000000000005</v>
      </c>
      <c r="V41" s="54">
        <f t="shared" si="7"/>
        <v>171.37</v>
      </c>
      <c r="W41" s="55"/>
      <c r="X41" s="50">
        <v>797702</v>
      </c>
      <c r="Y41" s="49">
        <f t="shared" si="8"/>
        <v>926849.9537999999</v>
      </c>
      <c r="Z41" s="51">
        <f t="shared" si="9"/>
        <v>89.985432407766979</v>
      </c>
      <c r="AA41" s="51">
        <v>74.430000000000007</v>
      </c>
      <c r="AB41" s="51">
        <f t="shared" si="10"/>
        <v>74.430000000000007</v>
      </c>
      <c r="AC41" s="51">
        <f t="shared" si="11"/>
        <v>0</v>
      </c>
      <c r="AD41" s="54">
        <f t="shared" si="12"/>
        <v>74.430000000000007</v>
      </c>
      <c r="AE41" s="49"/>
      <c r="AF41" s="50">
        <v>670571</v>
      </c>
      <c r="AG41" s="49">
        <f t="shared" si="13"/>
        <v>779136.4449</v>
      </c>
      <c r="AH41" s="51">
        <f t="shared" si="14"/>
        <v>75.644315038834947</v>
      </c>
      <c r="AI41" s="51">
        <v>40.479999999999997</v>
      </c>
      <c r="AJ41" s="51">
        <f t="shared" si="15"/>
        <v>40.479999999999997</v>
      </c>
      <c r="AK41" s="51">
        <f t="shared" si="16"/>
        <v>0</v>
      </c>
      <c r="AL41" s="54">
        <f t="shared" si="17"/>
        <v>40.479999999999997</v>
      </c>
      <c r="AM41" s="49"/>
      <c r="AN41" s="50">
        <v>52954</v>
      </c>
      <c r="AO41" s="49">
        <f t="shared" si="18"/>
        <v>61527.2526</v>
      </c>
      <c r="AP41" s="54">
        <f t="shared" si="19"/>
        <v>5.9735196699029123</v>
      </c>
      <c r="AQ41" s="49"/>
      <c r="AR41" s="50">
        <v>209757</v>
      </c>
      <c r="AS41" s="49">
        <f t="shared" si="20"/>
        <v>243716.65829999998</v>
      </c>
      <c r="AT41" s="54">
        <f t="shared" si="21"/>
        <v>23.661811485436893</v>
      </c>
      <c r="AU41" s="49"/>
      <c r="AV41" s="57">
        <v>18.187228860000001</v>
      </c>
      <c r="AW41" s="54">
        <v>0</v>
      </c>
      <c r="AX41" s="49"/>
      <c r="AY41" s="58">
        <v>19.11</v>
      </c>
      <c r="AZ41" s="49"/>
      <c r="BA41" s="58">
        <v>0</v>
      </c>
      <c r="BB41" s="49"/>
      <c r="BC41" s="58">
        <f t="shared" si="0"/>
        <v>353.21</v>
      </c>
      <c r="BD41" s="49"/>
      <c r="BE41" s="59">
        <v>252.48</v>
      </c>
      <c r="BF41" s="51">
        <f t="shared" si="22"/>
        <v>100.72999999999999</v>
      </c>
      <c r="BG41" s="51">
        <f t="shared" si="23"/>
        <v>-94.22999999999999</v>
      </c>
      <c r="BH41" s="51">
        <f t="shared" si="24"/>
        <v>258.98</v>
      </c>
      <c r="BI41" s="54">
        <f t="shared" si="25"/>
        <v>6.5000000000000284</v>
      </c>
      <c r="BJ41" s="49"/>
      <c r="BK41" s="59">
        <v>11.65</v>
      </c>
      <c r="BL41" s="51">
        <v>0</v>
      </c>
      <c r="BM41" s="51"/>
      <c r="BN41" s="54">
        <f t="shared" si="26"/>
        <v>270.63</v>
      </c>
      <c r="BO41" s="49"/>
      <c r="BP41" s="58">
        <f t="shared" si="1"/>
        <v>2139600.7799999998</v>
      </c>
    </row>
    <row r="42" spans="1:68" ht="15" x14ac:dyDescent="0.25">
      <c r="A42" s="44" t="s">
        <v>122</v>
      </c>
      <c r="B42" s="45" t="s">
        <v>77</v>
      </c>
      <c r="C42" s="45" t="s">
        <v>71</v>
      </c>
      <c r="D42" s="46">
        <v>9977</v>
      </c>
      <c r="E42" s="45" t="s">
        <v>75</v>
      </c>
      <c r="F42" s="47">
        <v>190</v>
      </c>
      <c r="G42" s="47">
        <v>51302</v>
      </c>
      <c r="H42" s="47">
        <v>65213</v>
      </c>
      <c r="I42" s="47">
        <v>65213</v>
      </c>
      <c r="J42" s="48">
        <v>69350</v>
      </c>
      <c r="K42" s="49"/>
      <c r="L42" s="50">
        <v>7690750</v>
      </c>
      <c r="M42" s="49">
        <f t="shared" si="2"/>
        <v>8935882.4249999989</v>
      </c>
      <c r="N42" s="51">
        <f t="shared" si="3"/>
        <v>137.02609027341174</v>
      </c>
      <c r="O42" s="52">
        <v>1.0452999999999999</v>
      </c>
      <c r="P42" s="51">
        <f t="shared" si="4"/>
        <v>131.08781237291853</v>
      </c>
      <c r="Q42" s="51">
        <v>188.57</v>
      </c>
      <c r="R42" s="51">
        <f t="shared" si="5"/>
        <v>131.08781237291853</v>
      </c>
      <c r="S42" s="52">
        <v>1.0031000000000001</v>
      </c>
      <c r="T42" s="53">
        <v>1</v>
      </c>
      <c r="U42" s="52">
        <f t="shared" si="6"/>
        <v>1.0031000000000001</v>
      </c>
      <c r="V42" s="54">
        <f t="shared" si="7"/>
        <v>131.49</v>
      </c>
      <c r="W42" s="55"/>
      <c r="X42" s="50">
        <v>3995737</v>
      </c>
      <c r="Y42" s="49">
        <f t="shared" si="8"/>
        <v>4642646.8202999998</v>
      </c>
      <c r="Z42" s="51">
        <f t="shared" si="9"/>
        <v>71.192044842286037</v>
      </c>
      <c r="AA42" s="51">
        <v>74.430000000000007</v>
      </c>
      <c r="AB42" s="51">
        <f t="shared" si="10"/>
        <v>71.192044842286037</v>
      </c>
      <c r="AC42" s="51">
        <f t="shared" si="11"/>
        <v>0</v>
      </c>
      <c r="AD42" s="54">
        <f t="shared" si="12"/>
        <v>71.192044842286037</v>
      </c>
      <c r="AE42" s="49"/>
      <c r="AF42" s="50">
        <v>2667725</v>
      </c>
      <c r="AG42" s="49">
        <f t="shared" si="13"/>
        <v>3099629.6774999998</v>
      </c>
      <c r="AH42" s="51">
        <f t="shared" si="14"/>
        <v>47.5308554659347</v>
      </c>
      <c r="AI42" s="51">
        <v>40.479999999999997</v>
      </c>
      <c r="AJ42" s="51">
        <f t="shared" si="15"/>
        <v>40.479999999999997</v>
      </c>
      <c r="AK42" s="51">
        <f t="shared" si="16"/>
        <v>0</v>
      </c>
      <c r="AL42" s="54">
        <f t="shared" si="17"/>
        <v>40.479999999999997</v>
      </c>
      <c r="AM42" s="49"/>
      <c r="AN42" s="50">
        <v>412285</v>
      </c>
      <c r="AO42" s="49">
        <f t="shared" si="18"/>
        <v>479033.94149999996</v>
      </c>
      <c r="AP42" s="54">
        <f t="shared" si="19"/>
        <v>7.3456817122352902</v>
      </c>
      <c r="AQ42" s="49"/>
      <c r="AR42" s="50">
        <v>1217457</v>
      </c>
      <c r="AS42" s="49">
        <f t="shared" si="20"/>
        <v>1414563.2882999999</v>
      </c>
      <c r="AT42" s="54">
        <f t="shared" si="21"/>
        <v>21.691430976952446</v>
      </c>
      <c r="AU42" s="49"/>
      <c r="AV42" s="57">
        <v>3.9096000000000002</v>
      </c>
      <c r="AW42" s="54">
        <v>1.74</v>
      </c>
      <c r="AX42" s="49"/>
      <c r="AY42" s="58">
        <v>20.22</v>
      </c>
      <c r="AZ42" s="49"/>
      <c r="BA42" s="58">
        <v>1.1399999999999999</v>
      </c>
      <c r="BB42" s="49"/>
      <c r="BC42" s="58">
        <f t="shared" si="0"/>
        <v>299.20999999999998</v>
      </c>
      <c r="BD42" s="49"/>
      <c r="BE42" s="59">
        <v>268.5</v>
      </c>
      <c r="BF42" s="51">
        <f t="shared" si="22"/>
        <v>30.70999999999998</v>
      </c>
      <c r="BG42" s="51">
        <f t="shared" si="23"/>
        <v>-24.20999999999998</v>
      </c>
      <c r="BH42" s="51">
        <f t="shared" si="24"/>
        <v>275</v>
      </c>
      <c r="BI42" s="54">
        <f t="shared" si="25"/>
        <v>6.5</v>
      </c>
      <c r="BJ42" s="49"/>
      <c r="BK42" s="59">
        <v>12.38</v>
      </c>
      <c r="BL42" s="51">
        <v>0</v>
      </c>
      <c r="BM42" s="51"/>
      <c r="BN42" s="54">
        <f t="shared" si="26"/>
        <v>287.38</v>
      </c>
      <c r="BO42" s="49"/>
      <c r="BP42" s="58">
        <f t="shared" si="1"/>
        <v>14743168.76</v>
      </c>
    </row>
    <row r="43" spans="1:68" ht="15" x14ac:dyDescent="0.25">
      <c r="A43" s="44" t="s">
        <v>123</v>
      </c>
      <c r="B43" s="45" t="s">
        <v>124</v>
      </c>
      <c r="C43" s="45" t="s">
        <v>71</v>
      </c>
      <c r="D43" s="46">
        <v>20826</v>
      </c>
      <c r="E43" s="45" t="s">
        <v>83</v>
      </c>
      <c r="F43" s="47">
        <v>130</v>
      </c>
      <c r="G43" s="47">
        <v>25878</v>
      </c>
      <c r="H43" s="47">
        <v>43739</v>
      </c>
      <c r="I43" s="47">
        <v>43739</v>
      </c>
      <c r="J43" s="48">
        <v>47450</v>
      </c>
      <c r="K43" s="49"/>
      <c r="L43" s="50">
        <v>5491048</v>
      </c>
      <c r="M43" s="49">
        <f t="shared" si="2"/>
        <v>6380048.6711999997</v>
      </c>
      <c r="N43" s="51">
        <f t="shared" si="3"/>
        <v>145.86635888337639</v>
      </c>
      <c r="O43" s="52">
        <v>1.0441</v>
      </c>
      <c r="P43" s="51">
        <f t="shared" si="4"/>
        <v>139.70535282384483</v>
      </c>
      <c r="Q43" s="51">
        <v>188.57</v>
      </c>
      <c r="R43" s="51">
        <f t="shared" si="5"/>
        <v>139.70535282384483</v>
      </c>
      <c r="S43" s="52">
        <v>1.2542</v>
      </c>
      <c r="T43" s="53">
        <v>1</v>
      </c>
      <c r="U43" s="52">
        <f t="shared" si="6"/>
        <v>1.2542</v>
      </c>
      <c r="V43" s="54">
        <f t="shared" si="7"/>
        <v>175.22</v>
      </c>
      <c r="W43" s="55"/>
      <c r="X43" s="50">
        <v>2476040</v>
      </c>
      <c r="Y43" s="49">
        <f t="shared" si="8"/>
        <v>2876910.8759999997</v>
      </c>
      <c r="Z43" s="51">
        <f t="shared" si="9"/>
        <v>65.774500468689268</v>
      </c>
      <c r="AA43" s="51">
        <v>74.430000000000007</v>
      </c>
      <c r="AB43" s="51">
        <f t="shared" si="10"/>
        <v>65.774500468689268</v>
      </c>
      <c r="AC43" s="51">
        <f t="shared" si="11"/>
        <v>0</v>
      </c>
      <c r="AD43" s="54">
        <f t="shared" si="12"/>
        <v>65.774500468689268</v>
      </c>
      <c r="AE43" s="49"/>
      <c r="AF43" s="50">
        <v>1899985</v>
      </c>
      <c r="AG43" s="49">
        <f t="shared" si="13"/>
        <v>2207592.5715000001</v>
      </c>
      <c r="AH43" s="51">
        <f t="shared" si="14"/>
        <v>50.471948867143738</v>
      </c>
      <c r="AI43" s="51">
        <v>40.479999999999997</v>
      </c>
      <c r="AJ43" s="51">
        <f t="shared" si="15"/>
        <v>40.479999999999997</v>
      </c>
      <c r="AK43" s="51">
        <f t="shared" si="16"/>
        <v>0</v>
      </c>
      <c r="AL43" s="54">
        <f t="shared" si="17"/>
        <v>40.479999999999997</v>
      </c>
      <c r="AM43" s="49"/>
      <c r="AN43" s="50">
        <v>312032</v>
      </c>
      <c r="AO43" s="49">
        <f t="shared" si="18"/>
        <v>362549.98079999996</v>
      </c>
      <c r="AP43" s="54">
        <f t="shared" si="19"/>
        <v>8.2889407805391055</v>
      </c>
      <c r="AQ43" s="49"/>
      <c r="AR43" s="50">
        <v>699902</v>
      </c>
      <c r="AS43" s="49">
        <f t="shared" si="20"/>
        <v>813216.13379999995</v>
      </c>
      <c r="AT43" s="54">
        <f t="shared" si="21"/>
        <v>18.592472022679988</v>
      </c>
      <c r="AU43" s="49"/>
      <c r="AV43" s="57">
        <v>11.210912069999999</v>
      </c>
      <c r="AW43" s="54">
        <v>0.05</v>
      </c>
      <c r="AX43" s="49"/>
      <c r="AY43" s="58">
        <v>19.899999999999999</v>
      </c>
      <c r="AZ43" s="49"/>
      <c r="BA43" s="58">
        <v>0</v>
      </c>
      <c r="BB43" s="49"/>
      <c r="BC43" s="58">
        <f t="shared" si="0"/>
        <v>339.52</v>
      </c>
      <c r="BD43" s="49"/>
      <c r="BE43" s="59">
        <v>263.02</v>
      </c>
      <c r="BF43" s="51">
        <f t="shared" si="22"/>
        <v>76.5</v>
      </c>
      <c r="BG43" s="51">
        <f t="shared" si="23"/>
        <v>-70</v>
      </c>
      <c r="BH43" s="51">
        <f t="shared" si="24"/>
        <v>269.52</v>
      </c>
      <c r="BI43" s="54">
        <f t="shared" si="25"/>
        <v>6.5</v>
      </c>
      <c r="BJ43" s="49"/>
      <c r="BK43" s="59">
        <v>12.13</v>
      </c>
      <c r="BL43" s="51">
        <v>0</v>
      </c>
      <c r="BM43" s="51"/>
      <c r="BN43" s="54">
        <f t="shared" si="26"/>
        <v>281.64999999999998</v>
      </c>
      <c r="BO43" s="49"/>
      <c r="BP43" s="58">
        <f t="shared" si="1"/>
        <v>7288538.6999999993</v>
      </c>
    </row>
    <row r="44" spans="1:68" ht="15" x14ac:dyDescent="0.25">
      <c r="A44" s="44" t="s">
        <v>125</v>
      </c>
      <c r="B44" s="45" t="s">
        <v>116</v>
      </c>
      <c r="C44" s="45" t="s">
        <v>71</v>
      </c>
      <c r="D44" s="46">
        <v>20488</v>
      </c>
      <c r="E44" s="45" t="s">
        <v>93</v>
      </c>
      <c r="F44" s="47">
        <v>160</v>
      </c>
      <c r="G44" s="47">
        <v>41523</v>
      </c>
      <c r="H44" s="47">
        <v>55324</v>
      </c>
      <c r="I44" s="47">
        <v>55324</v>
      </c>
      <c r="J44" s="48">
        <v>58400</v>
      </c>
      <c r="K44" s="49"/>
      <c r="L44" s="50">
        <v>7649485</v>
      </c>
      <c r="M44" s="49">
        <f t="shared" si="2"/>
        <v>8887936.6215000004</v>
      </c>
      <c r="N44" s="51">
        <f t="shared" si="3"/>
        <v>160.65245863458898</v>
      </c>
      <c r="O44" s="52">
        <v>1.0365</v>
      </c>
      <c r="P44" s="51">
        <f t="shared" si="4"/>
        <v>154.99513616458174</v>
      </c>
      <c r="Q44" s="51">
        <v>210.67</v>
      </c>
      <c r="R44" s="51">
        <f t="shared" si="5"/>
        <v>154.99513616458174</v>
      </c>
      <c r="S44" s="52">
        <v>1.3466</v>
      </c>
      <c r="T44" s="53">
        <v>1</v>
      </c>
      <c r="U44" s="52">
        <f t="shared" si="6"/>
        <v>1.3466</v>
      </c>
      <c r="V44" s="54">
        <f t="shared" si="7"/>
        <v>208.72</v>
      </c>
      <c r="W44" s="55"/>
      <c r="X44" s="50">
        <v>3471738</v>
      </c>
      <c r="Y44" s="49">
        <f t="shared" si="8"/>
        <v>4033812.3821999999</v>
      </c>
      <c r="Z44" s="51">
        <f t="shared" si="9"/>
        <v>72.912522272431488</v>
      </c>
      <c r="AA44" s="51">
        <v>74.430000000000007</v>
      </c>
      <c r="AB44" s="51">
        <f t="shared" si="10"/>
        <v>72.912522272431488</v>
      </c>
      <c r="AC44" s="51">
        <f t="shared" si="11"/>
        <v>0</v>
      </c>
      <c r="AD44" s="54">
        <f t="shared" si="12"/>
        <v>72.912522272431488</v>
      </c>
      <c r="AE44" s="49"/>
      <c r="AF44" s="50">
        <v>1777367</v>
      </c>
      <c r="AG44" s="49">
        <f t="shared" si="13"/>
        <v>2065122.7172999999</v>
      </c>
      <c r="AH44" s="51">
        <f t="shared" si="14"/>
        <v>37.327791144891904</v>
      </c>
      <c r="AI44" s="51">
        <v>40.479999999999997</v>
      </c>
      <c r="AJ44" s="51">
        <f t="shared" si="15"/>
        <v>37.327791144891904</v>
      </c>
      <c r="AK44" s="51">
        <f t="shared" si="16"/>
        <v>0.78805221377702317</v>
      </c>
      <c r="AL44" s="54">
        <f t="shared" si="17"/>
        <v>38.115843358668926</v>
      </c>
      <c r="AM44" s="49"/>
      <c r="AN44" s="50">
        <v>567718</v>
      </c>
      <c r="AO44" s="49">
        <f t="shared" si="18"/>
        <v>659631.5442</v>
      </c>
      <c r="AP44" s="54">
        <f t="shared" si="19"/>
        <v>11.923063122695394</v>
      </c>
      <c r="AQ44" s="49"/>
      <c r="AR44" s="50">
        <v>974193</v>
      </c>
      <c r="AS44" s="49">
        <f t="shared" si="20"/>
        <v>1131914.8466999999</v>
      </c>
      <c r="AT44" s="54">
        <f t="shared" si="21"/>
        <v>20.459743451305037</v>
      </c>
      <c r="AU44" s="49"/>
      <c r="AV44" s="57">
        <v>10.49288432</v>
      </c>
      <c r="AW44" s="54">
        <v>1.8</v>
      </c>
      <c r="AX44" s="49"/>
      <c r="AY44" s="58">
        <v>21.490000000000002</v>
      </c>
      <c r="AZ44" s="49"/>
      <c r="BA44" s="58">
        <v>0</v>
      </c>
      <c r="BB44" s="49"/>
      <c r="BC44" s="58">
        <f t="shared" si="0"/>
        <v>385.91</v>
      </c>
      <c r="BD44" s="49"/>
      <c r="BE44" s="59">
        <v>283.87</v>
      </c>
      <c r="BF44" s="51">
        <f t="shared" si="22"/>
        <v>102.04000000000002</v>
      </c>
      <c r="BG44" s="51">
        <f t="shared" si="23"/>
        <v>-95.54000000000002</v>
      </c>
      <c r="BH44" s="51">
        <f t="shared" si="24"/>
        <v>290.37</v>
      </c>
      <c r="BI44" s="54">
        <f t="shared" si="25"/>
        <v>6.5</v>
      </c>
      <c r="BJ44" s="49"/>
      <c r="BK44" s="59">
        <v>13.07</v>
      </c>
      <c r="BL44" s="51">
        <v>30.22</v>
      </c>
      <c r="BM44" s="51"/>
      <c r="BN44" s="54">
        <f t="shared" si="26"/>
        <v>333.65999999999997</v>
      </c>
      <c r="BO44" s="49"/>
      <c r="BP44" s="58">
        <f t="shared" si="1"/>
        <v>13854564.179999998</v>
      </c>
    </row>
    <row r="45" spans="1:68" ht="15" x14ac:dyDescent="0.25">
      <c r="A45" s="44" t="s">
        <v>126</v>
      </c>
      <c r="B45" s="45" t="s">
        <v>77</v>
      </c>
      <c r="C45" s="45" t="s">
        <v>71</v>
      </c>
      <c r="D45" s="46">
        <v>6064</v>
      </c>
      <c r="E45" s="45" t="s">
        <v>93</v>
      </c>
      <c r="F45" s="47">
        <v>229</v>
      </c>
      <c r="G45" s="47">
        <v>25867</v>
      </c>
      <c r="H45" s="47">
        <v>50823</v>
      </c>
      <c r="I45" s="47">
        <v>75227</v>
      </c>
      <c r="J45" s="48">
        <v>83585</v>
      </c>
      <c r="K45" s="49"/>
      <c r="L45" s="50">
        <v>8656361</v>
      </c>
      <c r="M45" s="49">
        <f t="shared" si="2"/>
        <v>10057825.845899999</v>
      </c>
      <c r="N45" s="51">
        <f t="shared" si="3"/>
        <v>133.69968024645405</v>
      </c>
      <c r="O45" s="52">
        <v>1.1137999999999999</v>
      </c>
      <c r="P45" s="51">
        <f t="shared" si="4"/>
        <v>120.03921731590417</v>
      </c>
      <c r="Q45" s="51">
        <v>210.67</v>
      </c>
      <c r="R45" s="51">
        <f t="shared" si="5"/>
        <v>120.03921731590417</v>
      </c>
      <c r="S45" s="52">
        <v>1.0972999999999999</v>
      </c>
      <c r="T45" s="53">
        <v>1</v>
      </c>
      <c r="U45" s="52">
        <f t="shared" si="6"/>
        <v>1.0972999999999999</v>
      </c>
      <c r="V45" s="54">
        <f t="shared" si="7"/>
        <v>131.72</v>
      </c>
      <c r="W45" s="55"/>
      <c r="X45" s="50">
        <v>3889376</v>
      </c>
      <c r="Y45" s="49">
        <f t="shared" si="8"/>
        <v>4519065.9743999997</v>
      </c>
      <c r="Z45" s="51">
        <f t="shared" si="9"/>
        <v>60.072393879856961</v>
      </c>
      <c r="AA45" s="51">
        <v>74.430000000000007</v>
      </c>
      <c r="AB45" s="51">
        <f t="shared" si="10"/>
        <v>60.072393879856961</v>
      </c>
      <c r="AC45" s="51">
        <f t="shared" si="11"/>
        <v>1.1619015300357596</v>
      </c>
      <c r="AD45" s="54">
        <f t="shared" si="12"/>
        <v>61.234295409892724</v>
      </c>
      <c r="AE45" s="49"/>
      <c r="AF45" s="50">
        <v>2647141</v>
      </c>
      <c r="AG45" s="49">
        <f t="shared" si="13"/>
        <v>3075713.1278999997</v>
      </c>
      <c r="AH45" s="51">
        <f t="shared" si="14"/>
        <v>40.88576080263735</v>
      </c>
      <c r="AI45" s="51">
        <v>40.479999999999997</v>
      </c>
      <c r="AJ45" s="51">
        <f t="shared" si="15"/>
        <v>40.479999999999997</v>
      </c>
      <c r="AK45" s="51">
        <f t="shared" si="16"/>
        <v>0</v>
      </c>
      <c r="AL45" s="54">
        <f t="shared" si="17"/>
        <v>40.479999999999997</v>
      </c>
      <c r="AM45" s="49"/>
      <c r="AN45" s="50">
        <v>641871</v>
      </c>
      <c r="AO45" s="49">
        <f t="shared" si="18"/>
        <v>745789.91489999997</v>
      </c>
      <c r="AP45" s="54">
        <f t="shared" si="19"/>
        <v>9.9138595836601215</v>
      </c>
      <c r="AQ45" s="49"/>
      <c r="AR45" s="50">
        <v>835064</v>
      </c>
      <c r="AS45" s="49">
        <f t="shared" si="20"/>
        <v>970260.86159999995</v>
      </c>
      <c r="AT45" s="54">
        <f t="shared" si="21"/>
        <v>12.897774224679967</v>
      </c>
      <c r="AU45" s="49"/>
      <c r="AV45" s="57">
        <v>4.9711672599999996</v>
      </c>
      <c r="AW45" s="54">
        <v>1.03</v>
      </c>
      <c r="AX45" s="49"/>
      <c r="AY45" s="58">
        <v>20.83</v>
      </c>
      <c r="AZ45" s="49"/>
      <c r="BA45" s="58">
        <v>0</v>
      </c>
      <c r="BB45" s="49"/>
      <c r="BC45" s="58">
        <f t="shared" si="0"/>
        <v>283.08</v>
      </c>
      <c r="BD45" s="49"/>
      <c r="BE45" s="59">
        <v>274.12</v>
      </c>
      <c r="BF45" s="51">
        <f t="shared" si="22"/>
        <v>8.9599999999999795</v>
      </c>
      <c r="BG45" s="51">
        <f t="shared" si="23"/>
        <v>-2.4599999999999795</v>
      </c>
      <c r="BH45" s="51">
        <f t="shared" si="24"/>
        <v>280.62</v>
      </c>
      <c r="BI45" s="54">
        <f t="shared" si="25"/>
        <v>6.5</v>
      </c>
      <c r="BJ45" s="49"/>
      <c r="BK45" s="59">
        <v>12.63</v>
      </c>
      <c r="BL45" s="51">
        <v>0</v>
      </c>
      <c r="BM45" s="51"/>
      <c r="BN45" s="54">
        <f t="shared" si="26"/>
        <v>293.25</v>
      </c>
      <c r="BO45" s="49"/>
      <c r="BP45" s="58">
        <f t="shared" si="1"/>
        <v>7585497.75</v>
      </c>
    </row>
    <row r="46" spans="1:68" ht="15" x14ac:dyDescent="0.25">
      <c r="A46" s="44" t="s">
        <v>127</v>
      </c>
      <c r="B46" s="45" t="s">
        <v>128</v>
      </c>
      <c r="C46" s="45" t="s">
        <v>71</v>
      </c>
      <c r="D46" s="46">
        <v>20016</v>
      </c>
      <c r="E46" s="45" t="s">
        <v>93</v>
      </c>
      <c r="F46" s="47">
        <v>150</v>
      </c>
      <c r="G46" s="47">
        <v>39883</v>
      </c>
      <c r="H46" s="47">
        <v>49633</v>
      </c>
      <c r="I46" s="47">
        <v>49633</v>
      </c>
      <c r="J46" s="48">
        <v>54750</v>
      </c>
      <c r="K46" s="49"/>
      <c r="L46" s="50">
        <v>6880114</v>
      </c>
      <c r="M46" s="49">
        <f t="shared" si="2"/>
        <v>7994004.4565999992</v>
      </c>
      <c r="N46" s="51">
        <f t="shared" si="3"/>
        <v>161.06228631354139</v>
      </c>
      <c r="O46" s="52">
        <v>0.94530000000000003</v>
      </c>
      <c r="P46" s="51">
        <f t="shared" si="4"/>
        <v>170.38219222843688</v>
      </c>
      <c r="Q46" s="51">
        <v>210.67</v>
      </c>
      <c r="R46" s="51">
        <f t="shared" si="5"/>
        <v>170.38219222843688</v>
      </c>
      <c r="S46" s="52">
        <v>0.92849999999999999</v>
      </c>
      <c r="T46" s="53">
        <v>1</v>
      </c>
      <c r="U46" s="52">
        <f t="shared" si="6"/>
        <v>0.92849999999999999</v>
      </c>
      <c r="V46" s="54">
        <f t="shared" si="7"/>
        <v>158.19999999999999</v>
      </c>
      <c r="W46" s="55"/>
      <c r="X46" s="50">
        <v>3232732</v>
      </c>
      <c r="Y46" s="49">
        <f t="shared" si="8"/>
        <v>3756111.3107999996</v>
      </c>
      <c r="Z46" s="51">
        <f t="shared" si="9"/>
        <v>75.677700537948539</v>
      </c>
      <c r="AA46" s="51">
        <v>74.430000000000007</v>
      </c>
      <c r="AB46" s="51">
        <f t="shared" si="10"/>
        <v>74.430000000000007</v>
      </c>
      <c r="AC46" s="51">
        <f t="shared" si="11"/>
        <v>0</v>
      </c>
      <c r="AD46" s="54">
        <f t="shared" si="12"/>
        <v>74.430000000000007</v>
      </c>
      <c r="AE46" s="49"/>
      <c r="AF46" s="50">
        <v>1560549</v>
      </c>
      <c r="AG46" s="49">
        <f t="shared" si="13"/>
        <v>1813201.8831</v>
      </c>
      <c r="AH46" s="51">
        <f t="shared" si="14"/>
        <v>36.532183891765555</v>
      </c>
      <c r="AI46" s="51">
        <v>40.479999999999997</v>
      </c>
      <c r="AJ46" s="51">
        <f t="shared" si="15"/>
        <v>36.532183891765555</v>
      </c>
      <c r="AK46" s="51">
        <f t="shared" si="16"/>
        <v>0.98695402705861035</v>
      </c>
      <c r="AL46" s="54">
        <f t="shared" si="17"/>
        <v>37.519137918824164</v>
      </c>
      <c r="AM46" s="49"/>
      <c r="AN46" s="50">
        <v>308100</v>
      </c>
      <c r="AO46" s="49">
        <f t="shared" si="18"/>
        <v>357981.38999999996</v>
      </c>
      <c r="AP46" s="54">
        <f t="shared" si="19"/>
        <v>7.2125680494832061</v>
      </c>
      <c r="AQ46" s="49"/>
      <c r="AR46" s="50">
        <v>913067</v>
      </c>
      <c r="AS46" s="49">
        <f t="shared" si="20"/>
        <v>1060892.5473</v>
      </c>
      <c r="AT46" s="54">
        <f t="shared" si="21"/>
        <v>21.374741548969435</v>
      </c>
      <c r="AU46" s="49"/>
      <c r="AV46" s="57">
        <v>7.5260679799999997</v>
      </c>
      <c r="AW46" s="54">
        <v>7.0000000000000007E-2</v>
      </c>
      <c r="AX46" s="49"/>
      <c r="AY46" s="58">
        <v>22.78</v>
      </c>
      <c r="AZ46" s="49"/>
      <c r="BA46" s="58">
        <v>0</v>
      </c>
      <c r="BB46" s="49"/>
      <c r="BC46" s="58">
        <f t="shared" si="0"/>
        <v>329.11</v>
      </c>
      <c r="BD46" s="49"/>
      <c r="BE46" s="59">
        <v>301.23</v>
      </c>
      <c r="BF46" s="51">
        <f t="shared" si="22"/>
        <v>27.879999999999995</v>
      </c>
      <c r="BG46" s="51">
        <f t="shared" si="23"/>
        <v>-21.379999999999995</v>
      </c>
      <c r="BH46" s="51">
        <f t="shared" si="24"/>
        <v>307.73</v>
      </c>
      <c r="BI46" s="54">
        <f t="shared" si="25"/>
        <v>6.5</v>
      </c>
      <c r="BJ46" s="49"/>
      <c r="BK46" s="59">
        <v>13.85</v>
      </c>
      <c r="BL46" s="51">
        <v>3.62</v>
      </c>
      <c r="BM46" s="51"/>
      <c r="BN46" s="54">
        <f t="shared" si="26"/>
        <v>325.20000000000005</v>
      </c>
      <c r="BO46" s="49"/>
      <c r="BP46" s="58">
        <f t="shared" si="1"/>
        <v>12969951.600000001</v>
      </c>
    </row>
    <row r="47" spans="1:68" ht="15" x14ac:dyDescent="0.25">
      <c r="A47" s="44" t="s">
        <v>129</v>
      </c>
      <c r="B47" s="45" t="s">
        <v>128</v>
      </c>
      <c r="C47" s="45" t="s">
        <v>71</v>
      </c>
      <c r="D47" s="46">
        <v>10843</v>
      </c>
      <c r="E47" s="45" t="s">
        <v>93</v>
      </c>
      <c r="F47" s="47">
        <v>156</v>
      </c>
      <c r="G47" s="47">
        <v>33101</v>
      </c>
      <c r="H47" s="47">
        <v>48551</v>
      </c>
      <c r="I47" s="47">
        <v>51246</v>
      </c>
      <c r="J47" s="48">
        <v>56940</v>
      </c>
      <c r="K47" s="49"/>
      <c r="L47" s="50">
        <v>6743159</v>
      </c>
      <c r="M47" s="49">
        <f t="shared" si="2"/>
        <v>7834876.4420999996</v>
      </c>
      <c r="N47" s="51">
        <f t="shared" si="3"/>
        <v>152.8875705830699</v>
      </c>
      <c r="O47" s="52">
        <v>1.0541</v>
      </c>
      <c r="P47" s="51">
        <f t="shared" si="4"/>
        <v>145.04086005414086</v>
      </c>
      <c r="Q47" s="51">
        <v>210.67</v>
      </c>
      <c r="R47" s="51">
        <f t="shared" si="5"/>
        <v>145.04086005414086</v>
      </c>
      <c r="S47" s="52">
        <v>1.0902000000000001</v>
      </c>
      <c r="T47" s="53">
        <v>1</v>
      </c>
      <c r="U47" s="52">
        <f t="shared" si="6"/>
        <v>1.0902000000000001</v>
      </c>
      <c r="V47" s="54">
        <f t="shared" si="7"/>
        <v>158.12</v>
      </c>
      <c r="W47" s="55"/>
      <c r="X47" s="50">
        <v>3239507</v>
      </c>
      <c r="Y47" s="49">
        <f t="shared" si="8"/>
        <v>3763983.1832999997</v>
      </c>
      <c r="Z47" s="51">
        <f t="shared" si="9"/>
        <v>73.449306937126792</v>
      </c>
      <c r="AA47" s="51">
        <v>74.430000000000007</v>
      </c>
      <c r="AB47" s="51">
        <f t="shared" si="10"/>
        <v>73.449306937126792</v>
      </c>
      <c r="AC47" s="51">
        <f t="shared" si="11"/>
        <v>0</v>
      </c>
      <c r="AD47" s="54">
        <f t="shared" si="12"/>
        <v>73.449306937126792</v>
      </c>
      <c r="AE47" s="49"/>
      <c r="AF47" s="50">
        <v>1787993</v>
      </c>
      <c r="AG47" s="49">
        <f t="shared" si="13"/>
        <v>2077469.0666999999</v>
      </c>
      <c r="AH47" s="51">
        <f t="shared" si="14"/>
        <v>40.539145820161572</v>
      </c>
      <c r="AI47" s="51">
        <v>40.479999999999997</v>
      </c>
      <c r="AJ47" s="51">
        <f t="shared" si="15"/>
        <v>40.479999999999997</v>
      </c>
      <c r="AK47" s="51">
        <f t="shared" si="16"/>
        <v>0</v>
      </c>
      <c r="AL47" s="54">
        <f t="shared" si="17"/>
        <v>40.479999999999997</v>
      </c>
      <c r="AM47" s="49"/>
      <c r="AN47" s="50">
        <v>376489</v>
      </c>
      <c r="AO47" s="49">
        <f t="shared" si="18"/>
        <v>437442.56909999996</v>
      </c>
      <c r="AP47" s="54">
        <f t="shared" si="19"/>
        <v>8.5361309975412709</v>
      </c>
      <c r="AQ47" s="49"/>
      <c r="AR47" s="50">
        <v>832539</v>
      </c>
      <c r="AS47" s="49">
        <f t="shared" si="20"/>
        <v>967327.06409999996</v>
      </c>
      <c r="AT47" s="54">
        <f t="shared" si="21"/>
        <v>18.876147681770284</v>
      </c>
      <c r="AU47" s="49"/>
      <c r="AV47" s="57">
        <v>9.8116535900000006</v>
      </c>
      <c r="AW47" s="54">
        <v>0.69</v>
      </c>
      <c r="AX47" s="49"/>
      <c r="AY47" s="58">
        <v>21.04</v>
      </c>
      <c r="AZ47" s="49"/>
      <c r="BA47" s="58">
        <v>0</v>
      </c>
      <c r="BB47" s="49"/>
      <c r="BC47" s="58">
        <f t="shared" si="0"/>
        <v>331</v>
      </c>
      <c r="BD47" s="49"/>
      <c r="BE47" s="59">
        <v>287.81</v>
      </c>
      <c r="BF47" s="51">
        <f t="shared" si="22"/>
        <v>43.19</v>
      </c>
      <c r="BG47" s="51">
        <f t="shared" si="23"/>
        <v>-36.69</v>
      </c>
      <c r="BH47" s="51">
        <f t="shared" si="24"/>
        <v>294.31</v>
      </c>
      <c r="BI47" s="54">
        <f t="shared" si="25"/>
        <v>6.5</v>
      </c>
      <c r="BJ47" s="49"/>
      <c r="BK47" s="59">
        <v>13.24</v>
      </c>
      <c r="BL47" s="51">
        <v>3.82</v>
      </c>
      <c r="BM47" s="51"/>
      <c r="BN47" s="54">
        <f t="shared" si="26"/>
        <v>311.37</v>
      </c>
      <c r="BO47" s="49"/>
      <c r="BP47" s="58">
        <f t="shared" si="1"/>
        <v>10306658.370000001</v>
      </c>
    </row>
    <row r="48" spans="1:68" ht="15" x14ac:dyDescent="0.25">
      <c r="A48" s="44" t="s">
        <v>130</v>
      </c>
      <c r="B48" s="45" t="s">
        <v>131</v>
      </c>
      <c r="C48" s="45" t="s">
        <v>71</v>
      </c>
      <c r="D48" s="46">
        <v>9761</v>
      </c>
      <c r="E48" s="45" t="s">
        <v>79</v>
      </c>
      <c r="F48" s="47">
        <v>234</v>
      </c>
      <c r="G48" s="47">
        <v>78942</v>
      </c>
      <c r="H48" s="47">
        <v>81083</v>
      </c>
      <c r="I48" s="47">
        <v>81083</v>
      </c>
      <c r="J48" s="48">
        <v>85410</v>
      </c>
      <c r="K48" s="49"/>
      <c r="L48" s="50">
        <v>10009462</v>
      </c>
      <c r="M48" s="49">
        <f t="shared" si="2"/>
        <v>11629993.897799999</v>
      </c>
      <c r="N48" s="51">
        <f t="shared" si="3"/>
        <v>143.43319682054189</v>
      </c>
      <c r="O48" s="52">
        <v>0.73939999999999995</v>
      </c>
      <c r="P48" s="51">
        <f t="shared" si="4"/>
        <v>193.98593024146862</v>
      </c>
      <c r="Q48" s="51">
        <v>188.57</v>
      </c>
      <c r="R48" s="51">
        <f t="shared" si="5"/>
        <v>188.57</v>
      </c>
      <c r="S48" s="52">
        <v>0.73819999999999997</v>
      </c>
      <c r="T48" s="53">
        <v>1</v>
      </c>
      <c r="U48" s="52">
        <f t="shared" si="6"/>
        <v>0.73819999999999997</v>
      </c>
      <c r="V48" s="54">
        <f t="shared" si="7"/>
        <v>139.19999999999999</v>
      </c>
      <c r="W48" s="55"/>
      <c r="X48" s="50">
        <v>4517529</v>
      </c>
      <c r="Y48" s="49">
        <f t="shared" si="8"/>
        <v>5248916.9451000001</v>
      </c>
      <c r="Z48" s="51">
        <f t="shared" si="9"/>
        <v>64.735110258623877</v>
      </c>
      <c r="AA48" s="51">
        <v>74.430000000000007</v>
      </c>
      <c r="AB48" s="51">
        <f t="shared" si="10"/>
        <v>64.735110258623877</v>
      </c>
      <c r="AC48" s="51">
        <f t="shared" si="11"/>
        <v>0</v>
      </c>
      <c r="AD48" s="54">
        <f t="shared" si="12"/>
        <v>64.735110258623877</v>
      </c>
      <c r="AE48" s="49"/>
      <c r="AF48" s="50">
        <v>2794033</v>
      </c>
      <c r="AG48" s="49">
        <f t="shared" si="13"/>
        <v>3246386.9427</v>
      </c>
      <c r="AH48" s="51">
        <f t="shared" si="14"/>
        <v>40.037824731448019</v>
      </c>
      <c r="AI48" s="51">
        <v>40.479999999999997</v>
      </c>
      <c r="AJ48" s="51">
        <f t="shared" si="15"/>
        <v>40.037824731448019</v>
      </c>
      <c r="AK48" s="51">
        <f t="shared" si="16"/>
        <v>0.11054381713799444</v>
      </c>
      <c r="AL48" s="54">
        <f t="shared" si="17"/>
        <v>40.148368548586014</v>
      </c>
      <c r="AM48" s="49"/>
      <c r="AN48" s="50">
        <v>555616</v>
      </c>
      <c r="AO48" s="49">
        <f t="shared" si="18"/>
        <v>645570.2304</v>
      </c>
      <c r="AP48" s="54">
        <f t="shared" si="19"/>
        <v>7.9618444112822662</v>
      </c>
      <c r="AQ48" s="49"/>
      <c r="AR48" s="50">
        <v>1307869</v>
      </c>
      <c r="AS48" s="49">
        <f t="shared" si="20"/>
        <v>1519612.9911</v>
      </c>
      <c r="AT48" s="54">
        <f t="shared" si="21"/>
        <v>18.741450009249782</v>
      </c>
      <c r="AU48" s="49"/>
      <c r="AV48" s="57">
        <v>7.1064147999999996</v>
      </c>
      <c r="AW48" s="54">
        <v>0.97</v>
      </c>
      <c r="AX48" s="49"/>
      <c r="AY48" s="58">
        <v>20.93</v>
      </c>
      <c r="AZ48" s="49"/>
      <c r="BA48" s="58">
        <v>0</v>
      </c>
      <c r="BB48" s="49"/>
      <c r="BC48" s="58">
        <f t="shared" si="0"/>
        <v>299.79000000000002</v>
      </c>
      <c r="BD48" s="49"/>
      <c r="BE48" s="59">
        <v>276.61</v>
      </c>
      <c r="BF48" s="51">
        <f t="shared" si="22"/>
        <v>23.180000000000007</v>
      </c>
      <c r="BG48" s="51">
        <f t="shared" si="23"/>
        <v>-16.680000000000007</v>
      </c>
      <c r="BH48" s="51">
        <f t="shared" si="24"/>
        <v>283.11</v>
      </c>
      <c r="BI48" s="54">
        <f t="shared" si="25"/>
        <v>6.5</v>
      </c>
      <c r="BJ48" s="49"/>
      <c r="BK48" s="59">
        <v>12.74</v>
      </c>
      <c r="BL48" s="51">
        <v>8.56</v>
      </c>
      <c r="BM48" s="51"/>
      <c r="BN48" s="54">
        <f t="shared" si="26"/>
        <v>304.41000000000003</v>
      </c>
      <c r="BO48" s="49"/>
      <c r="BP48" s="58">
        <f t="shared" si="1"/>
        <v>24030734.220000003</v>
      </c>
    </row>
    <row r="49" spans="1:68" ht="15" x14ac:dyDescent="0.25">
      <c r="A49" s="44" t="s">
        <v>132</v>
      </c>
      <c r="B49" s="45" t="s">
        <v>74</v>
      </c>
      <c r="C49" s="45" t="s">
        <v>71</v>
      </c>
      <c r="D49" s="46">
        <v>21254</v>
      </c>
      <c r="E49" s="45" t="s">
        <v>79</v>
      </c>
      <c r="F49" s="47">
        <v>100</v>
      </c>
      <c r="G49" s="47">
        <v>27820</v>
      </c>
      <c r="H49" s="47">
        <v>35930</v>
      </c>
      <c r="I49" s="47">
        <v>35930</v>
      </c>
      <c r="J49" s="48">
        <v>36500</v>
      </c>
      <c r="K49" s="49"/>
      <c r="L49" s="50">
        <v>4566545</v>
      </c>
      <c r="M49" s="49">
        <f t="shared" si="2"/>
        <v>5305868.6354999999</v>
      </c>
      <c r="N49" s="51">
        <f t="shared" si="3"/>
        <v>147.67238061508488</v>
      </c>
      <c r="O49" s="52">
        <v>1.0952999999999999</v>
      </c>
      <c r="P49" s="51">
        <f t="shared" si="4"/>
        <v>134.82368357078872</v>
      </c>
      <c r="Q49" s="51">
        <v>188.57</v>
      </c>
      <c r="R49" s="51">
        <f t="shared" si="5"/>
        <v>134.82368357078872</v>
      </c>
      <c r="S49" s="52">
        <v>0.98299999999999998</v>
      </c>
      <c r="T49" s="53">
        <v>1</v>
      </c>
      <c r="U49" s="52">
        <f t="shared" si="6"/>
        <v>0.98299999999999998</v>
      </c>
      <c r="V49" s="54">
        <f t="shared" si="7"/>
        <v>132.53</v>
      </c>
      <c r="W49" s="55"/>
      <c r="X49" s="50">
        <v>1914846</v>
      </c>
      <c r="Y49" s="49">
        <f t="shared" si="8"/>
        <v>2224859.5674000001</v>
      </c>
      <c r="Z49" s="51">
        <f t="shared" si="9"/>
        <v>61.922058652936265</v>
      </c>
      <c r="AA49" s="51">
        <v>74.430000000000007</v>
      </c>
      <c r="AB49" s="51">
        <f t="shared" si="10"/>
        <v>61.922058652936265</v>
      </c>
      <c r="AC49" s="51">
        <f t="shared" si="11"/>
        <v>0.6994853367659335</v>
      </c>
      <c r="AD49" s="54">
        <f t="shared" si="12"/>
        <v>62.621543989702197</v>
      </c>
      <c r="AE49" s="49"/>
      <c r="AF49" s="50">
        <v>1240714</v>
      </c>
      <c r="AG49" s="49">
        <f t="shared" si="13"/>
        <v>1441585.5965999998</v>
      </c>
      <c r="AH49" s="51">
        <f t="shared" si="14"/>
        <v>40.122059465627601</v>
      </c>
      <c r="AI49" s="51">
        <v>40.479999999999997</v>
      </c>
      <c r="AJ49" s="51">
        <f t="shared" si="15"/>
        <v>40.122059465627601</v>
      </c>
      <c r="AK49" s="51">
        <f t="shared" si="16"/>
        <v>8.9485133593099064E-2</v>
      </c>
      <c r="AL49" s="54">
        <f t="shared" si="17"/>
        <v>40.211544599220701</v>
      </c>
      <c r="AM49" s="49"/>
      <c r="AN49" s="50">
        <v>359656</v>
      </c>
      <c r="AO49" s="49">
        <f t="shared" si="18"/>
        <v>417884.3064</v>
      </c>
      <c r="AP49" s="54">
        <f t="shared" si="19"/>
        <v>11.630512284998609</v>
      </c>
      <c r="AQ49" s="49"/>
      <c r="AR49" s="50">
        <v>647269</v>
      </c>
      <c r="AS49" s="49">
        <f t="shared" si="20"/>
        <v>752061.85109999997</v>
      </c>
      <c r="AT49" s="54">
        <f t="shared" si="21"/>
        <v>20.931306738101863</v>
      </c>
      <c r="AU49" s="49"/>
      <c r="AV49" s="57">
        <v>13.012694059999999</v>
      </c>
      <c r="AW49" s="54">
        <v>0</v>
      </c>
      <c r="AX49" s="49"/>
      <c r="AY49" s="58">
        <v>20.68</v>
      </c>
      <c r="AZ49" s="49"/>
      <c r="BA49" s="58">
        <v>0</v>
      </c>
      <c r="BB49" s="49"/>
      <c r="BC49" s="58">
        <f t="shared" si="0"/>
        <v>301.62</v>
      </c>
      <c r="BD49" s="49"/>
      <c r="BE49" s="59">
        <v>273.06</v>
      </c>
      <c r="BF49" s="51">
        <f t="shared" si="22"/>
        <v>28.560000000000002</v>
      </c>
      <c r="BG49" s="51">
        <f t="shared" si="23"/>
        <v>-22.060000000000002</v>
      </c>
      <c r="BH49" s="51">
        <f t="shared" si="24"/>
        <v>279.56</v>
      </c>
      <c r="BI49" s="54">
        <f t="shared" si="25"/>
        <v>6.5</v>
      </c>
      <c r="BJ49" s="49"/>
      <c r="BK49" s="59">
        <v>12.58</v>
      </c>
      <c r="BL49" s="51">
        <v>4.24</v>
      </c>
      <c r="BM49" s="51"/>
      <c r="BN49" s="54">
        <f t="shared" si="26"/>
        <v>296.38</v>
      </c>
      <c r="BO49" s="49"/>
      <c r="BP49" s="58">
        <f t="shared" si="1"/>
        <v>8245291.5999999996</v>
      </c>
    </row>
    <row r="50" spans="1:68" ht="15" x14ac:dyDescent="0.25">
      <c r="A50" s="44" t="s">
        <v>133</v>
      </c>
      <c r="B50" s="45" t="s">
        <v>70</v>
      </c>
      <c r="C50" s="45" t="s">
        <v>71</v>
      </c>
      <c r="D50" s="46">
        <v>6577</v>
      </c>
      <c r="E50" s="45" t="s">
        <v>72</v>
      </c>
      <c r="F50" s="47">
        <v>75</v>
      </c>
      <c r="G50" s="47">
        <v>10589</v>
      </c>
      <c r="H50" s="47">
        <v>24811</v>
      </c>
      <c r="I50" s="47">
        <v>24811</v>
      </c>
      <c r="J50" s="48">
        <v>27375</v>
      </c>
      <c r="K50" s="49"/>
      <c r="L50" s="50">
        <v>3831151</v>
      </c>
      <c r="M50" s="49">
        <f t="shared" si="2"/>
        <v>4451414.3468999993</v>
      </c>
      <c r="N50" s="51">
        <f t="shared" si="3"/>
        <v>179.41293566966263</v>
      </c>
      <c r="O50" s="52">
        <v>1.2484</v>
      </c>
      <c r="P50" s="51">
        <f t="shared" si="4"/>
        <v>143.71430284336961</v>
      </c>
      <c r="Q50" s="51">
        <v>188.57</v>
      </c>
      <c r="R50" s="51">
        <f t="shared" si="5"/>
        <v>143.71430284336961</v>
      </c>
      <c r="S50" s="52">
        <v>0.96560000000000001</v>
      </c>
      <c r="T50" s="53">
        <v>1</v>
      </c>
      <c r="U50" s="52">
        <f t="shared" si="6"/>
        <v>0.96560000000000001</v>
      </c>
      <c r="V50" s="54">
        <f t="shared" si="7"/>
        <v>138.77000000000001</v>
      </c>
      <c r="W50" s="55"/>
      <c r="X50" s="50">
        <v>1652011</v>
      </c>
      <c r="Y50" s="49">
        <f t="shared" si="8"/>
        <v>1919471.5808999999</v>
      </c>
      <c r="Z50" s="51">
        <f t="shared" si="9"/>
        <v>77.363733057917855</v>
      </c>
      <c r="AA50" s="51">
        <v>74.430000000000007</v>
      </c>
      <c r="AB50" s="51">
        <f t="shared" si="10"/>
        <v>74.430000000000007</v>
      </c>
      <c r="AC50" s="51">
        <f t="shared" si="11"/>
        <v>0</v>
      </c>
      <c r="AD50" s="54">
        <f t="shared" si="12"/>
        <v>74.430000000000007</v>
      </c>
      <c r="AE50" s="49"/>
      <c r="AF50" s="50">
        <v>1291250</v>
      </c>
      <c r="AG50" s="49">
        <f t="shared" si="13"/>
        <v>1500303.375</v>
      </c>
      <c r="AH50" s="51">
        <f t="shared" si="14"/>
        <v>60.469282777800167</v>
      </c>
      <c r="AI50" s="51">
        <v>40.479999999999997</v>
      </c>
      <c r="AJ50" s="51">
        <f t="shared" si="15"/>
        <v>40.479999999999997</v>
      </c>
      <c r="AK50" s="51">
        <f t="shared" si="16"/>
        <v>0</v>
      </c>
      <c r="AL50" s="54">
        <f t="shared" si="17"/>
        <v>40.479999999999997</v>
      </c>
      <c r="AM50" s="49"/>
      <c r="AN50" s="50">
        <v>293780</v>
      </c>
      <c r="AO50" s="49">
        <f t="shared" si="18"/>
        <v>341342.98199999996</v>
      </c>
      <c r="AP50" s="54">
        <f t="shared" si="19"/>
        <v>13.757727701422754</v>
      </c>
      <c r="AQ50" s="49"/>
      <c r="AR50" s="50">
        <v>314697</v>
      </c>
      <c r="AS50" s="49">
        <f t="shared" si="20"/>
        <v>365646.44429999997</v>
      </c>
      <c r="AT50" s="54">
        <f t="shared" si="21"/>
        <v>14.737271544879286</v>
      </c>
      <c r="AU50" s="49"/>
      <c r="AV50" s="57">
        <v>11.41802807</v>
      </c>
      <c r="AW50" s="54">
        <v>0.51</v>
      </c>
      <c r="AX50" s="49"/>
      <c r="AY50" s="58">
        <v>20.97</v>
      </c>
      <c r="AZ50" s="49"/>
      <c r="BA50" s="58">
        <v>0</v>
      </c>
      <c r="BB50" s="49"/>
      <c r="BC50" s="58">
        <f t="shared" si="0"/>
        <v>315.07</v>
      </c>
      <c r="BD50" s="49"/>
      <c r="BE50" s="59">
        <v>277.43</v>
      </c>
      <c r="BF50" s="51">
        <f t="shared" si="22"/>
        <v>37.639999999999986</v>
      </c>
      <c r="BG50" s="51">
        <f t="shared" si="23"/>
        <v>-31.139999999999986</v>
      </c>
      <c r="BH50" s="51">
        <f t="shared" si="24"/>
        <v>283.93</v>
      </c>
      <c r="BI50" s="54">
        <f t="shared" si="25"/>
        <v>6.5</v>
      </c>
      <c r="BJ50" s="49"/>
      <c r="BK50" s="59">
        <v>12.78</v>
      </c>
      <c r="BL50" s="51">
        <v>10.14</v>
      </c>
      <c r="BM50" s="51"/>
      <c r="BN50" s="54">
        <f t="shared" si="26"/>
        <v>306.84999999999997</v>
      </c>
      <c r="BO50" s="49"/>
      <c r="BP50" s="58">
        <f t="shared" si="1"/>
        <v>3249234.6499999994</v>
      </c>
    </row>
    <row r="51" spans="1:68" ht="15" x14ac:dyDescent="0.25">
      <c r="A51" s="44" t="s">
        <v>134</v>
      </c>
      <c r="B51" s="45" t="s">
        <v>135</v>
      </c>
      <c r="C51" s="45" t="s">
        <v>71</v>
      </c>
      <c r="D51" s="46">
        <v>10454</v>
      </c>
      <c r="E51" s="45" t="s">
        <v>75</v>
      </c>
      <c r="F51" s="47">
        <v>85</v>
      </c>
      <c r="G51" s="47">
        <v>23232</v>
      </c>
      <c r="H51" s="47">
        <v>28880</v>
      </c>
      <c r="I51" s="47">
        <v>29565</v>
      </c>
      <c r="J51" s="48">
        <v>32850</v>
      </c>
      <c r="K51" s="49"/>
      <c r="L51" s="50">
        <v>3908108</v>
      </c>
      <c r="M51" s="49">
        <f t="shared" si="2"/>
        <v>4540830.6852000002</v>
      </c>
      <c r="N51" s="51">
        <f t="shared" si="3"/>
        <v>153.58804955859969</v>
      </c>
      <c r="O51" s="52">
        <v>1.0064</v>
      </c>
      <c r="P51" s="51">
        <f t="shared" si="4"/>
        <v>152.61133700178826</v>
      </c>
      <c r="Q51" s="51">
        <v>188.57</v>
      </c>
      <c r="R51" s="51">
        <f t="shared" si="5"/>
        <v>152.61133700178826</v>
      </c>
      <c r="S51" s="52">
        <v>0.87470000000000003</v>
      </c>
      <c r="T51" s="53">
        <v>1</v>
      </c>
      <c r="U51" s="52">
        <f t="shared" si="6"/>
        <v>0.87470000000000003</v>
      </c>
      <c r="V51" s="54">
        <f t="shared" si="7"/>
        <v>133.49</v>
      </c>
      <c r="W51" s="55"/>
      <c r="X51" s="50">
        <v>1799646</v>
      </c>
      <c r="Y51" s="49">
        <f t="shared" si="8"/>
        <v>2091008.6873999999</v>
      </c>
      <c r="Z51" s="51">
        <f t="shared" si="9"/>
        <v>70.72581388127854</v>
      </c>
      <c r="AA51" s="51">
        <v>74.430000000000007</v>
      </c>
      <c r="AB51" s="51">
        <f t="shared" si="10"/>
        <v>70.72581388127854</v>
      </c>
      <c r="AC51" s="51">
        <f t="shared" si="11"/>
        <v>0</v>
      </c>
      <c r="AD51" s="54">
        <f t="shared" si="12"/>
        <v>70.72581388127854</v>
      </c>
      <c r="AE51" s="49"/>
      <c r="AF51" s="50">
        <v>1295221</v>
      </c>
      <c r="AG51" s="49">
        <f t="shared" si="13"/>
        <v>1504917.2799</v>
      </c>
      <c r="AH51" s="51">
        <f t="shared" si="14"/>
        <v>50.901988158295282</v>
      </c>
      <c r="AI51" s="51">
        <v>40.479999999999997</v>
      </c>
      <c r="AJ51" s="51">
        <f t="shared" si="15"/>
        <v>40.479999999999997</v>
      </c>
      <c r="AK51" s="51">
        <f t="shared" si="16"/>
        <v>0</v>
      </c>
      <c r="AL51" s="54">
        <f t="shared" si="17"/>
        <v>40.479999999999997</v>
      </c>
      <c r="AM51" s="49"/>
      <c r="AN51" s="50">
        <v>217078</v>
      </c>
      <c r="AO51" s="49">
        <f t="shared" si="18"/>
        <v>252222.92819999999</v>
      </c>
      <c r="AP51" s="54">
        <f t="shared" si="19"/>
        <v>8.5311323592085238</v>
      </c>
      <c r="AQ51" s="49"/>
      <c r="AR51" s="50">
        <v>568550</v>
      </c>
      <c r="AS51" s="49">
        <f t="shared" si="20"/>
        <v>660598.245</v>
      </c>
      <c r="AT51" s="54">
        <f t="shared" si="21"/>
        <v>22.343928462709286</v>
      </c>
      <c r="AU51" s="49"/>
      <c r="AV51" s="57">
        <v>4.8431400599999996</v>
      </c>
      <c r="AW51" s="54">
        <v>0.18</v>
      </c>
      <c r="AX51" s="49"/>
      <c r="AY51" s="58">
        <v>21.03</v>
      </c>
      <c r="AZ51" s="49"/>
      <c r="BA51" s="58">
        <v>0.92</v>
      </c>
      <c r="BB51" s="49"/>
      <c r="BC51" s="58">
        <f t="shared" si="0"/>
        <v>302.54000000000002</v>
      </c>
      <c r="BD51" s="49"/>
      <c r="BE51" s="59">
        <v>278.97000000000003</v>
      </c>
      <c r="BF51" s="51">
        <f t="shared" si="22"/>
        <v>23.569999999999993</v>
      </c>
      <c r="BG51" s="51">
        <f t="shared" si="23"/>
        <v>-17.069999999999993</v>
      </c>
      <c r="BH51" s="51">
        <f t="shared" si="24"/>
        <v>285.47000000000003</v>
      </c>
      <c r="BI51" s="54">
        <f t="shared" si="25"/>
        <v>6.5</v>
      </c>
      <c r="BJ51" s="49"/>
      <c r="BK51" s="59">
        <v>12.85</v>
      </c>
      <c r="BL51" s="51">
        <v>0</v>
      </c>
      <c r="BM51" s="51"/>
      <c r="BN51" s="54">
        <f t="shared" si="26"/>
        <v>298.32000000000005</v>
      </c>
      <c r="BO51" s="49"/>
      <c r="BP51" s="58">
        <f t="shared" si="1"/>
        <v>6930570.2400000012</v>
      </c>
    </row>
    <row r="52" spans="1:68" ht="15" x14ac:dyDescent="0.25">
      <c r="A52" s="44" t="s">
        <v>136</v>
      </c>
      <c r="B52" s="45" t="s">
        <v>77</v>
      </c>
      <c r="C52" s="45" t="s">
        <v>100</v>
      </c>
      <c r="D52" s="46" t="s">
        <v>137</v>
      </c>
      <c r="E52" s="45" t="s">
        <v>72</v>
      </c>
      <c r="F52" s="47">
        <v>76</v>
      </c>
      <c r="G52" s="47">
        <v>16305</v>
      </c>
      <c r="H52" s="47">
        <v>25971</v>
      </c>
      <c r="I52" s="47">
        <v>25971</v>
      </c>
      <c r="J52" s="48">
        <v>27740</v>
      </c>
      <c r="K52" s="49"/>
      <c r="L52" s="50">
        <v>3258103</v>
      </c>
      <c r="M52" s="49">
        <f t="shared" si="2"/>
        <v>3785589.8756999997</v>
      </c>
      <c r="N52" s="51">
        <f t="shared" si="3"/>
        <v>145.76219150976087</v>
      </c>
      <c r="O52" s="52">
        <v>1.0278</v>
      </c>
      <c r="P52" s="51">
        <f t="shared" si="4"/>
        <v>141.81960645043867</v>
      </c>
      <c r="Q52" s="51">
        <v>188.57</v>
      </c>
      <c r="R52" s="51">
        <f t="shared" si="5"/>
        <v>141.81960645043867</v>
      </c>
      <c r="S52" s="52">
        <v>1.0733999999999999</v>
      </c>
      <c r="T52" s="53">
        <v>1</v>
      </c>
      <c r="U52" s="52">
        <f t="shared" si="6"/>
        <v>1.0733999999999999</v>
      </c>
      <c r="V52" s="54">
        <f t="shared" si="7"/>
        <v>152.22999999999999</v>
      </c>
      <c r="W52" s="55"/>
      <c r="X52" s="50">
        <v>1520376</v>
      </c>
      <c r="Y52" s="49">
        <f t="shared" si="8"/>
        <v>1766524.8743999999</v>
      </c>
      <c r="Z52" s="51">
        <f t="shared" si="9"/>
        <v>68.019131893265566</v>
      </c>
      <c r="AA52" s="51">
        <v>74.430000000000007</v>
      </c>
      <c r="AB52" s="51">
        <f t="shared" si="10"/>
        <v>68.019131893265566</v>
      </c>
      <c r="AC52" s="51">
        <f t="shared" si="11"/>
        <v>0</v>
      </c>
      <c r="AD52" s="54">
        <f t="shared" si="12"/>
        <v>68.019131893265566</v>
      </c>
      <c r="AE52" s="49"/>
      <c r="AF52" s="50">
        <v>1099983</v>
      </c>
      <c r="AG52" s="49">
        <f t="shared" si="13"/>
        <v>1278070.2476999999</v>
      </c>
      <c r="AH52" s="51">
        <f t="shared" si="14"/>
        <v>49.21143766893843</v>
      </c>
      <c r="AI52" s="51">
        <v>40.479999999999997</v>
      </c>
      <c r="AJ52" s="51">
        <f t="shared" si="15"/>
        <v>40.479999999999997</v>
      </c>
      <c r="AK52" s="51">
        <f t="shared" si="16"/>
        <v>0</v>
      </c>
      <c r="AL52" s="54">
        <f t="shared" si="17"/>
        <v>40.479999999999997</v>
      </c>
      <c r="AM52" s="49"/>
      <c r="AN52" s="50">
        <v>193766</v>
      </c>
      <c r="AO52" s="49">
        <f t="shared" si="18"/>
        <v>225136.71539999999</v>
      </c>
      <c r="AP52" s="54">
        <f t="shared" si="19"/>
        <v>8.6687734550075071</v>
      </c>
      <c r="AQ52" s="49"/>
      <c r="AR52" s="50">
        <v>481316</v>
      </c>
      <c r="AS52" s="49">
        <f t="shared" si="20"/>
        <v>559241.06039999996</v>
      </c>
      <c r="AT52" s="54">
        <f t="shared" si="21"/>
        <v>21.533289453621347</v>
      </c>
      <c r="AU52" s="49"/>
      <c r="AV52" s="57">
        <v>4.1101999999999999</v>
      </c>
      <c r="AW52" s="54">
        <v>0.56999999999999995</v>
      </c>
      <c r="AX52" s="49"/>
      <c r="AY52" s="58">
        <v>18.34</v>
      </c>
      <c r="AZ52" s="49"/>
      <c r="BA52" s="58">
        <v>0</v>
      </c>
      <c r="BB52" s="49"/>
      <c r="BC52" s="58">
        <f t="shared" si="0"/>
        <v>313.95</v>
      </c>
      <c r="BD52" s="49"/>
      <c r="BE52" s="59">
        <v>242.28</v>
      </c>
      <c r="BF52" s="51">
        <f t="shared" si="22"/>
        <v>71.669999999999987</v>
      </c>
      <c r="BG52" s="51">
        <f t="shared" si="23"/>
        <v>-65.169999999999987</v>
      </c>
      <c r="BH52" s="51">
        <f t="shared" si="24"/>
        <v>248.78</v>
      </c>
      <c r="BI52" s="54">
        <f t="shared" si="25"/>
        <v>6.5</v>
      </c>
      <c r="BJ52" s="49"/>
      <c r="BK52" s="59">
        <v>11.2</v>
      </c>
      <c r="BL52" s="51">
        <v>0</v>
      </c>
      <c r="BM52" s="51"/>
      <c r="BN52" s="54">
        <f t="shared" si="26"/>
        <v>259.98</v>
      </c>
      <c r="BO52" s="49"/>
      <c r="BP52" s="58">
        <f t="shared" si="1"/>
        <v>4238973.9000000004</v>
      </c>
    </row>
    <row r="53" spans="1:68" ht="15" x14ac:dyDescent="0.25">
      <c r="A53" s="44" t="s">
        <v>138</v>
      </c>
      <c r="B53" s="45" t="s">
        <v>81</v>
      </c>
      <c r="C53" s="45" t="s">
        <v>71</v>
      </c>
      <c r="D53" s="46">
        <v>6338</v>
      </c>
      <c r="E53" s="45" t="s">
        <v>72</v>
      </c>
      <c r="F53" s="47">
        <v>60</v>
      </c>
      <c r="G53" s="47">
        <v>12816</v>
      </c>
      <c r="H53" s="47">
        <v>17476</v>
      </c>
      <c r="I53" s="47">
        <v>19710</v>
      </c>
      <c r="J53" s="48">
        <v>21900</v>
      </c>
      <c r="K53" s="49"/>
      <c r="L53" s="50">
        <v>1654627</v>
      </c>
      <c r="M53" s="49">
        <f t="shared" si="2"/>
        <v>1922511.1113</v>
      </c>
      <c r="N53" s="51">
        <f t="shared" si="3"/>
        <v>97.539883881278541</v>
      </c>
      <c r="O53" s="52">
        <v>0.98219999999999996</v>
      </c>
      <c r="P53" s="51">
        <f t="shared" si="4"/>
        <v>99.307558421175472</v>
      </c>
      <c r="Q53" s="51">
        <v>188.57</v>
      </c>
      <c r="R53" s="51">
        <f t="shared" si="5"/>
        <v>99.307558421175472</v>
      </c>
      <c r="S53" s="52">
        <v>1.0026999999999999</v>
      </c>
      <c r="T53" s="53">
        <v>1</v>
      </c>
      <c r="U53" s="52">
        <f t="shared" si="6"/>
        <v>1.0026999999999999</v>
      </c>
      <c r="V53" s="54">
        <f t="shared" si="7"/>
        <v>99.58</v>
      </c>
      <c r="W53" s="55"/>
      <c r="X53" s="50">
        <v>800683</v>
      </c>
      <c r="Y53" s="49">
        <f t="shared" si="8"/>
        <v>930313.57769999991</v>
      </c>
      <c r="Z53" s="51">
        <f t="shared" si="9"/>
        <v>47.200080045662098</v>
      </c>
      <c r="AA53" s="51">
        <v>74.430000000000007</v>
      </c>
      <c r="AB53" s="51">
        <f t="shared" si="10"/>
        <v>47.200080045662098</v>
      </c>
      <c r="AC53" s="51">
        <f t="shared" si="11"/>
        <v>4.3799799885844752</v>
      </c>
      <c r="AD53" s="54">
        <f t="shared" si="12"/>
        <v>51.580060034246571</v>
      </c>
      <c r="AE53" s="49"/>
      <c r="AF53" s="50">
        <v>664546</v>
      </c>
      <c r="AG53" s="49">
        <f t="shared" si="13"/>
        <v>772135.99739999999</v>
      </c>
      <c r="AH53" s="51">
        <f t="shared" si="14"/>
        <v>39.174834977168949</v>
      </c>
      <c r="AI53" s="51">
        <v>40.479999999999997</v>
      </c>
      <c r="AJ53" s="51">
        <f t="shared" si="15"/>
        <v>39.174834977168949</v>
      </c>
      <c r="AK53" s="51">
        <f t="shared" si="16"/>
        <v>0.32629125570776196</v>
      </c>
      <c r="AL53" s="54">
        <f t="shared" si="17"/>
        <v>39.501126232876715</v>
      </c>
      <c r="AM53" s="49"/>
      <c r="AN53" s="50">
        <v>117158</v>
      </c>
      <c r="AO53" s="49">
        <f t="shared" si="18"/>
        <v>136125.88019999999</v>
      </c>
      <c r="AP53" s="54">
        <f t="shared" si="19"/>
        <v>6.9064373515981732</v>
      </c>
      <c r="AQ53" s="49"/>
      <c r="AR53" s="50">
        <v>342880</v>
      </c>
      <c r="AS53" s="49">
        <f t="shared" si="20"/>
        <v>398392.272</v>
      </c>
      <c r="AT53" s="54">
        <f t="shared" si="21"/>
        <v>20.212697716894976</v>
      </c>
      <c r="AU53" s="49"/>
      <c r="AV53" s="57">
        <v>3.9096000000000002</v>
      </c>
      <c r="AW53" s="54">
        <v>0.05</v>
      </c>
      <c r="AX53" s="49"/>
      <c r="AY53" s="58">
        <v>16.7</v>
      </c>
      <c r="AZ53" s="49"/>
      <c r="BA53" s="58">
        <v>0</v>
      </c>
      <c r="BB53" s="49"/>
      <c r="BC53" s="58">
        <f t="shared" si="0"/>
        <v>238.44</v>
      </c>
      <c r="BD53" s="49"/>
      <c r="BE53" s="59">
        <v>220.55</v>
      </c>
      <c r="BF53" s="51">
        <f t="shared" si="22"/>
        <v>17.889999999999986</v>
      </c>
      <c r="BG53" s="51">
        <f t="shared" si="23"/>
        <v>-11.389999999999986</v>
      </c>
      <c r="BH53" s="51">
        <f t="shared" si="24"/>
        <v>227.05</v>
      </c>
      <c r="BI53" s="54">
        <f t="shared" si="25"/>
        <v>6.5</v>
      </c>
      <c r="BJ53" s="49"/>
      <c r="BK53" s="59">
        <v>10.220000000000001</v>
      </c>
      <c r="BL53" s="51">
        <v>4.5599999999999996</v>
      </c>
      <c r="BM53" s="51"/>
      <c r="BN53" s="54">
        <f t="shared" si="26"/>
        <v>241.83</v>
      </c>
      <c r="BO53" s="49"/>
      <c r="BP53" s="58">
        <f t="shared" si="1"/>
        <v>3099293.2800000003</v>
      </c>
    </row>
    <row r="54" spans="1:68" ht="15" x14ac:dyDescent="0.25">
      <c r="A54" s="44" t="s">
        <v>139</v>
      </c>
      <c r="B54" s="45" t="s">
        <v>77</v>
      </c>
      <c r="C54" s="45" t="s">
        <v>71</v>
      </c>
      <c r="D54" s="46">
        <v>8136</v>
      </c>
      <c r="E54" s="45" t="s">
        <v>140</v>
      </c>
      <c r="F54" s="47">
        <v>60</v>
      </c>
      <c r="G54" s="47">
        <v>12601</v>
      </c>
      <c r="H54" s="47">
        <v>17714</v>
      </c>
      <c r="I54" s="47">
        <v>19710</v>
      </c>
      <c r="J54" s="48">
        <v>21900</v>
      </c>
      <c r="K54" s="49"/>
      <c r="L54" s="50">
        <v>2046021</v>
      </c>
      <c r="M54" s="49">
        <f t="shared" si="2"/>
        <v>2377271.7999</v>
      </c>
      <c r="N54" s="51">
        <f t="shared" si="3"/>
        <v>120.61247082191781</v>
      </c>
      <c r="O54" s="52">
        <v>0.97670000000000001</v>
      </c>
      <c r="P54" s="51">
        <f t="shared" si="4"/>
        <v>123.48978276023119</v>
      </c>
      <c r="Q54" s="51">
        <v>188.57</v>
      </c>
      <c r="R54" s="51">
        <f t="shared" si="5"/>
        <v>123.48978276023119</v>
      </c>
      <c r="S54" s="52">
        <v>1.0512999999999999</v>
      </c>
      <c r="T54" s="53">
        <v>1</v>
      </c>
      <c r="U54" s="52">
        <f t="shared" si="6"/>
        <v>1.0512999999999999</v>
      </c>
      <c r="V54" s="54">
        <f t="shared" si="7"/>
        <v>129.82</v>
      </c>
      <c r="W54" s="55"/>
      <c r="X54" s="50">
        <v>925682</v>
      </c>
      <c r="Y54" s="49">
        <f t="shared" si="8"/>
        <v>1075549.9157999998</v>
      </c>
      <c r="Z54" s="51">
        <f t="shared" si="9"/>
        <v>54.56874255707762</v>
      </c>
      <c r="AA54" s="51">
        <v>74.430000000000007</v>
      </c>
      <c r="AB54" s="51">
        <f t="shared" si="10"/>
        <v>54.56874255707762</v>
      </c>
      <c r="AC54" s="51">
        <f t="shared" si="11"/>
        <v>2.5378143607305947</v>
      </c>
      <c r="AD54" s="54">
        <f t="shared" si="12"/>
        <v>57.106556917808213</v>
      </c>
      <c r="AE54" s="49"/>
      <c r="AF54" s="50">
        <v>762866</v>
      </c>
      <c r="AG54" s="49">
        <f t="shared" si="13"/>
        <v>886374.00539999991</v>
      </c>
      <c r="AH54" s="51">
        <f t="shared" si="14"/>
        <v>44.970776529680357</v>
      </c>
      <c r="AI54" s="51">
        <v>40.479999999999997</v>
      </c>
      <c r="AJ54" s="51">
        <f t="shared" si="15"/>
        <v>40.479999999999997</v>
      </c>
      <c r="AK54" s="51">
        <f t="shared" si="16"/>
        <v>0</v>
      </c>
      <c r="AL54" s="54">
        <f t="shared" si="17"/>
        <v>40.479999999999997</v>
      </c>
      <c r="AM54" s="49"/>
      <c r="AN54" s="50">
        <v>83444</v>
      </c>
      <c r="AO54" s="49">
        <f t="shared" si="18"/>
        <v>96953.583599999998</v>
      </c>
      <c r="AP54" s="54">
        <f t="shared" si="19"/>
        <v>4.9190047488584474</v>
      </c>
      <c r="AQ54" s="49"/>
      <c r="AR54" s="50">
        <v>327644</v>
      </c>
      <c r="AS54" s="49">
        <f t="shared" si="20"/>
        <v>380689.56359999999</v>
      </c>
      <c r="AT54" s="54">
        <f t="shared" si="21"/>
        <v>19.314538995433789</v>
      </c>
      <c r="AU54" s="49"/>
      <c r="AV54" s="57">
        <v>3.9096000000000002</v>
      </c>
      <c r="AW54" s="54">
        <v>0.41</v>
      </c>
      <c r="AX54" s="49"/>
      <c r="AY54" s="58">
        <v>16.96</v>
      </c>
      <c r="AZ54" s="49"/>
      <c r="BA54" s="58">
        <v>0</v>
      </c>
      <c r="BB54" s="49"/>
      <c r="BC54" s="58">
        <f t="shared" si="0"/>
        <v>272.92</v>
      </c>
      <c r="BD54" s="49"/>
      <c r="BE54" s="59">
        <v>224</v>
      </c>
      <c r="BF54" s="51">
        <f t="shared" si="22"/>
        <v>48.920000000000016</v>
      </c>
      <c r="BG54" s="51">
        <f t="shared" si="23"/>
        <v>-42.420000000000016</v>
      </c>
      <c r="BH54" s="51">
        <f t="shared" si="24"/>
        <v>230.5</v>
      </c>
      <c r="BI54" s="54">
        <f t="shared" si="25"/>
        <v>6.5</v>
      </c>
      <c r="BJ54" s="49"/>
      <c r="BK54" s="59">
        <v>10.37</v>
      </c>
      <c r="BL54" s="51">
        <v>0</v>
      </c>
      <c r="BM54" s="51"/>
      <c r="BN54" s="54">
        <f t="shared" si="26"/>
        <v>240.87</v>
      </c>
      <c r="BO54" s="49"/>
      <c r="BP54" s="58">
        <f t="shared" si="1"/>
        <v>3035202.87</v>
      </c>
    </row>
    <row r="55" spans="1:68" ht="15" x14ac:dyDescent="0.25">
      <c r="A55" s="44" t="s">
        <v>141</v>
      </c>
      <c r="B55" s="45" t="s">
        <v>81</v>
      </c>
      <c r="C55" s="45" t="s">
        <v>71</v>
      </c>
      <c r="D55" s="46">
        <v>20743</v>
      </c>
      <c r="E55" s="45" t="s">
        <v>75</v>
      </c>
      <c r="F55" s="47">
        <v>100</v>
      </c>
      <c r="G55" s="47">
        <v>24242</v>
      </c>
      <c r="H55" s="47">
        <v>31765</v>
      </c>
      <c r="I55" s="47">
        <v>32850</v>
      </c>
      <c r="J55" s="48">
        <v>36500</v>
      </c>
      <c r="K55" s="49"/>
      <c r="L55" s="50">
        <v>3583400</v>
      </c>
      <c r="M55" s="49">
        <f t="shared" si="2"/>
        <v>4163552.46</v>
      </c>
      <c r="N55" s="51">
        <f t="shared" si="3"/>
        <v>126.74436712328767</v>
      </c>
      <c r="O55" s="52">
        <v>1.0298</v>
      </c>
      <c r="P55" s="51">
        <f t="shared" si="4"/>
        <v>123.0766819996967</v>
      </c>
      <c r="Q55" s="51">
        <v>188.57</v>
      </c>
      <c r="R55" s="51">
        <f t="shared" si="5"/>
        <v>123.0766819996967</v>
      </c>
      <c r="S55" s="52">
        <v>0.87370000000000003</v>
      </c>
      <c r="T55" s="53">
        <v>1</v>
      </c>
      <c r="U55" s="52">
        <f t="shared" si="6"/>
        <v>0.87370000000000003</v>
      </c>
      <c r="V55" s="54">
        <f t="shared" si="7"/>
        <v>107.53</v>
      </c>
      <c r="W55" s="55"/>
      <c r="X55" s="50">
        <v>1623594</v>
      </c>
      <c r="Y55" s="49">
        <f t="shared" si="8"/>
        <v>1886453.8685999999</v>
      </c>
      <c r="Z55" s="51">
        <f t="shared" si="9"/>
        <v>57.426297369863015</v>
      </c>
      <c r="AA55" s="51">
        <v>74.430000000000007</v>
      </c>
      <c r="AB55" s="51">
        <f t="shared" si="10"/>
        <v>57.426297369863015</v>
      </c>
      <c r="AC55" s="51">
        <f t="shared" si="11"/>
        <v>1.823425657534246</v>
      </c>
      <c r="AD55" s="54">
        <f t="shared" si="12"/>
        <v>59.249723027397259</v>
      </c>
      <c r="AE55" s="49"/>
      <c r="AF55" s="50">
        <v>1160577</v>
      </c>
      <c r="AG55" s="49">
        <f t="shared" si="13"/>
        <v>1348474.4162999999</v>
      </c>
      <c r="AH55" s="51">
        <f t="shared" si="14"/>
        <v>41.049449506849314</v>
      </c>
      <c r="AI55" s="51">
        <v>40.479999999999997</v>
      </c>
      <c r="AJ55" s="51">
        <f t="shared" si="15"/>
        <v>40.479999999999997</v>
      </c>
      <c r="AK55" s="51">
        <f t="shared" si="16"/>
        <v>0</v>
      </c>
      <c r="AL55" s="54">
        <f t="shared" si="17"/>
        <v>40.479999999999997</v>
      </c>
      <c r="AM55" s="49"/>
      <c r="AN55" s="50">
        <v>232531</v>
      </c>
      <c r="AO55" s="49">
        <f t="shared" si="18"/>
        <v>270177.76889999997</v>
      </c>
      <c r="AP55" s="54">
        <f t="shared" si="19"/>
        <v>8.2245896164383545</v>
      </c>
      <c r="AQ55" s="49"/>
      <c r="AR55" s="50">
        <v>568971</v>
      </c>
      <c r="AS55" s="49">
        <f t="shared" si="20"/>
        <v>661087.40489999996</v>
      </c>
      <c r="AT55" s="54">
        <f t="shared" si="21"/>
        <v>20.124426328767122</v>
      </c>
      <c r="AU55" s="49"/>
      <c r="AV55" s="57">
        <v>3.9096000000000002</v>
      </c>
      <c r="AW55" s="54">
        <v>0.22</v>
      </c>
      <c r="AX55" s="49"/>
      <c r="AY55" s="58">
        <v>16.490000000000002</v>
      </c>
      <c r="AZ55" s="49"/>
      <c r="BA55" s="58">
        <v>0</v>
      </c>
      <c r="BB55" s="49"/>
      <c r="BC55" s="58">
        <f t="shared" si="0"/>
        <v>256.23</v>
      </c>
      <c r="BD55" s="49"/>
      <c r="BE55" s="59">
        <v>218.02</v>
      </c>
      <c r="BF55" s="51">
        <f t="shared" si="22"/>
        <v>38.210000000000008</v>
      </c>
      <c r="BG55" s="51">
        <f t="shared" si="23"/>
        <v>-31.710000000000008</v>
      </c>
      <c r="BH55" s="51">
        <f t="shared" si="24"/>
        <v>224.52</v>
      </c>
      <c r="BI55" s="54">
        <f t="shared" si="25"/>
        <v>6.5</v>
      </c>
      <c r="BJ55" s="49"/>
      <c r="BK55" s="59">
        <v>10.1</v>
      </c>
      <c r="BL55" s="51">
        <v>5.14</v>
      </c>
      <c r="BM55" s="51"/>
      <c r="BN55" s="54">
        <f t="shared" si="26"/>
        <v>239.76</v>
      </c>
      <c r="BO55" s="49"/>
      <c r="BP55" s="58">
        <f t="shared" si="1"/>
        <v>5812261.9199999999</v>
      </c>
    </row>
    <row r="56" spans="1:68" ht="15" x14ac:dyDescent="0.25">
      <c r="A56" s="44" t="s">
        <v>142</v>
      </c>
      <c r="B56" s="45" t="s">
        <v>77</v>
      </c>
      <c r="C56" s="45" t="s">
        <v>71</v>
      </c>
      <c r="D56" s="46">
        <v>20032</v>
      </c>
      <c r="E56" s="45" t="s">
        <v>79</v>
      </c>
      <c r="F56" s="47">
        <v>90</v>
      </c>
      <c r="G56" s="47">
        <v>19493</v>
      </c>
      <c r="H56" s="47">
        <v>30704</v>
      </c>
      <c r="I56" s="47">
        <v>30704</v>
      </c>
      <c r="J56" s="48">
        <v>32850</v>
      </c>
      <c r="K56" s="49"/>
      <c r="L56" s="50">
        <v>4141433</v>
      </c>
      <c r="M56" s="49">
        <f t="shared" si="2"/>
        <v>4811931.0027000001</v>
      </c>
      <c r="N56" s="51">
        <f t="shared" si="3"/>
        <v>156.720003996222</v>
      </c>
      <c r="O56" s="52">
        <v>1.1579999999999999</v>
      </c>
      <c r="P56" s="51">
        <f t="shared" si="4"/>
        <v>135.33679101573577</v>
      </c>
      <c r="Q56" s="51">
        <v>188.57</v>
      </c>
      <c r="R56" s="51">
        <f t="shared" si="5"/>
        <v>135.33679101573577</v>
      </c>
      <c r="S56" s="52">
        <v>0.95140000000000002</v>
      </c>
      <c r="T56" s="53">
        <v>1</v>
      </c>
      <c r="U56" s="52">
        <f t="shared" si="6"/>
        <v>0.95140000000000002</v>
      </c>
      <c r="V56" s="54">
        <f t="shared" si="7"/>
        <v>128.76</v>
      </c>
      <c r="W56" s="55"/>
      <c r="X56" s="50">
        <v>1672590</v>
      </c>
      <c r="Y56" s="49">
        <f t="shared" si="8"/>
        <v>1943382.321</v>
      </c>
      <c r="Z56" s="51">
        <f t="shared" si="9"/>
        <v>63.294108943460138</v>
      </c>
      <c r="AA56" s="51">
        <v>74.430000000000007</v>
      </c>
      <c r="AB56" s="51">
        <f t="shared" si="10"/>
        <v>63.294108943460138</v>
      </c>
      <c r="AC56" s="51">
        <f t="shared" si="11"/>
        <v>0.3564727641349652</v>
      </c>
      <c r="AD56" s="54">
        <f t="shared" si="12"/>
        <v>63.650581707595101</v>
      </c>
      <c r="AE56" s="49"/>
      <c r="AF56" s="50">
        <v>935806</v>
      </c>
      <c r="AG56" s="49">
        <f t="shared" si="13"/>
        <v>1087312.9913999999</v>
      </c>
      <c r="AH56" s="51">
        <f t="shared" si="14"/>
        <v>35.412747244658675</v>
      </c>
      <c r="AI56" s="51">
        <v>40.479999999999997</v>
      </c>
      <c r="AJ56" s="51">
        <f t="shared" si="15"/>
        <v>35.412747244658675</v>
      </c>
      <c r="AK56" s="51">
        <f t="shared" si="16"/>
        <v>1.2668131888353305</v>
      </c>
      <c r="AL56" s="54">
        <f t="shared" si="17"/>
        <v>36.679560433494004</v>
      </c>
      <c r="AM56" s="49"/>
      <c r="AN56" s="50">
        <v>266136</v>
      </c>
      <c r="AO56" s="49">
        <f t="shared" si="18"/>
        <v>309223.41839999997</v>
      </c>
      <c r="AP56" s="54">
        <f t="shared" si="19"/>
        <v>10.07111185513288</v>
      </c>
      <c r="AQ56" s="49"/>
      <c r="AR56" s="50">
        <v>520013</v>
      </c>
      <c r="AS56" s="49">
        <f t="shared" si="20"/>
        <v>604203.10469999991</v>
      </c>
      <c r="AT56" s="54">
        <f t="shared" si="21"/>
        <v>19.678318938900468</v>
      </c>
      <c r="AU56" s="49"/>
      <c r="AV56" s="57">
        <v>12.909622860000001</v>
      </c>
      <c r="AW56" s="54">
        <v>0.23</v>
      </c>
      <c r="AX56" s="49"/>
      <c r="AY56" s="58">
        <v>20.02</v>
      </c>
      <c r="AZ56" s="49"/>
      <c r="BA56" s="58">
        <v>1.78</v>
      </c>
      <c r="BB56" s="49"/>
      <c r="BC56" s="58">
        <f t="shared" si="0"/>
        <v>293.77999999999997</v>
      </c>
      <c r="BD56" s="49"/>
      <c r="BE56" s="59">
        <v>264.89</v>
      </c>
      <c r="BF56" s="51">
        <f t="shared" si="22"/>
        <v>28.889999999999986</v>
      </c>
      <c r="BG56" s="51">
        <f t="shared" si="23"/>
        <v>-22.389999999999986</v>
      </c>
      <c r="BH56" s="51">
        <f t="shared" si="24"/>
        <v>271.39</v>
      </c>
      <c r="BI56" s="54">
        <f t="shared" si="25"/>
        <v>6.5</v>
      </c>
      <c r="BJ56" s="49"/>
      <c r="BK56" s="59">
        <v>12.21</v>
      </c>
      <c r="BL56" s="51">
        <v>25.52</v>
      </c>
      <c r="BM56" s="51"/>
      <c r="BN56" s="54">
        <f t="shared" si="26"/>
        <v>309.11999999999995</v>
      </c>
      <c r="BO56" s="49"/>
      <c r="BP56" s="58">
        <f t="shared" si="1"/>
        <v>6025676.1599999992</v>
      </c>
    </row>
    <row r="57" spans="1:68" ht="15" x14ac:dyDescent="0.25">
      <c r="A57" s="44" t="s">
        <v>143</v>
      </c>
      <c r="B57" s="45" t="s">
        <v>77</v>
      </c>
      <c r="C57" s="45" t="s">
        <v>100</v>
      </c>
      <c r="D57" s="46" t="s">
        <v>144</v>
      </c>
      <c r="E57" s="45" t="s">
        <v>75</v>
      </c>
      <c r="F57" s="47">
        <v>60</v>
      </c>
      <c r="G57" s="47">
        <v>15555</v>
      </c>
      <c r="H57" s="47">
        <v>21117</v>
      </c>
      <c r="I57" s="47">
        <v>21117</v>
      </c>
      <c r="J57" s="48">
        <v>21900</v>
      </c>
      <c r="K57" s="49"/>
      <c r="L57" s="50">
        <v>2341976</v>
      </c>
      <c r="M57" s="49">
        <f t="shared" si="2"/>
        <v>2721141.9143999997</v>
      </c>
      <c r="N57" s="51">
        <f t="shared" si="3"/>
        <v>128.86025071743143</v>
      </c>
      <c r="O57" s="52">
        <v>0.91490000000000005</v>
      </c>
      <c r="P57" s="51">
        <f t="shared" si="4"/>
        <v>140.84626813578689</v>
      </c>
      <c r="Q57" s="51">
        <v>188.57</v>
      </c>
      <c r="R57" s="51">
        <f t="shared" si="5"/>
        <v>140.84626813578689</v>
      </c>
      <c r="S57" s="52">
        <v>0.84379999999999999</v>
      </c>
      <c r="T57" s="53">
        <v>1</v>
      </c>
      <c r="U57" s="52">
        <f t="shared" si="6"/>
        <v>0.84379999999999999</v>
      </c>
      <c r="V57" s="54">
        <f t="shared" si="7"/>
        <v>118.85</v>
      </c>
      <c r="W57" s="55"/>
      <c r="X57" s="50">
        <v>1343976</v>
      </c>
      <c r="Y57" s="49">
        <f t="shared" si="8"/>
        <v>1561565.7143999999</v>
      </c>
      <c r="Z57" s="51">
        <f t="shared" si="9"/>
        <v>73.948274584458019</v>
      </c>
      <c r="AA57" s="51">
        <v>74.430000000000007</v>
      </c>
      <c r="AB57" s="51">
        <f t="shared" si="10"/>
        <v>73.948274584458019</v>
      </c>
      <c r="AC57" s="51">
        <f t="shared" si="11"/>
        <v>0</v>
      </c>
      <c r="AD57" s="54">
        <f t="shared" si="12"/>
        <v>73.948274584458019</v>
      </c>
      <c r="AE57" s="49"/>
      <c r="AF57" s="50">
        <v>775107</v>
      </c>
      <c r="AG57" s="49">
        <f t="shared" si="13"/>
        <v>900596.82329999993</v>
      </c>
      <c r="AH57" s="51">
        <f t="shared" si="14"/>
        <v>42.647952990481599</v>
      </c>
      <c r="AI57" s="51">
        <v>40.479999999999997</v>
      </c>
      <c r="AJ57" s="51">
        <f t="shared" si="15"/>
        <v>40.479999999999997</v>
      </c>
      <c r="AK57" s="51">
        <f t="shared" si="16"/>
        <v>0</v>
      </c>
      <c r="AL57" s="54">
        <f t="shared" si="17"/>
        <v>40.479999999999997</v>
      </c>
      <c r="AM57" s="49"/>
      <c r="AN57" s="50">
        <v>88459</v>
      </c>
      <c r="AO57" s="49">
        <f t="shared" si="18"/>
        <v>102780.51209999999</v>
      </c>
      <c r="AP57" s="54">
        <f t="shared" si="19"/>
        <v>4.8671928825117199</v>
      </c>
      <c r="AQ57" s="49"/>
      <c r="AR57" s="50">
        <v>417898</v>
      </c>
      <c r="AS57" s="49">
        <f t="shared" si="20"/>
        <v>485555.6862</v>
      </c>
      <c r="AT57" s="54">
        <f t="shared" si="21"/>
        <v>22.993592186390114</v>
      </c>
      <c r="AU57" s="49"/>
      <c r="AV57" s="57">
        <v>12.586600000000001</v>
      </c>
      <c r="AW57" s="54">
        <v>0</v>
      </c>
      <c r="AX57" s="49"/>
      <c r="AY57" s="58">
        <v>15.72</v>
      </c>
      <c r="AZ57" s="49"/>
      <c r="BA57" s="58">
        <v>0</v>
      </c>
      <c r="BB57" s="49"/>
      <c r="BC57" s="58">
        <f t="shared" si="0"/>
        <v>289.45</v>
      </c>
      <c r="BD57" s="49"/>
      <c r="BE57" s="59">
        <v>207.91</v>
      </c>
      <c r="BF57" s="51">
        <f t="shared" si="22"/>
        <v>81.539999999999992</v>
      </c>
      <c r="BG57" s="51">
        <f t="shared" si="23"/>
        <v>-75.039999999999992</v>
      </c>
      <c r="BH57" s="51">
        <f t="shared" si="24"/>
        <v>214.41</v>
      </c>
      <c r="BI57" s="54">
        <f t="shared" si="25"/>
        <v>6.5</v>
      </c>
      <c r="BJ57" s="49"/>
      <c r="BK57" s="59">
        <v>9.65</v>
      </c>
      <c r="BL57" s="51">
        <v>0</v>
      </c>
      <c r="BM57" s="51"/>
      <c r="BN57" s="54">
        <f t="shared" si="26"/>
        <v>224.06</v>
      </c>
      <c r="BO57" s="49"/>
      <c r="BP57" s="58">
        <f t="shared" si="1"/>
        <v>3485253.3</v>
      </c>
    </row>
    <row r="58" spans="1:68" ht="15" x14ac:dyDescent="0.25">
      <c r="A58" s="44" t="s">
        <v>145</v>
      </c>
      <c r="B58" s="45" t="s">
        <v>77</v>
      </c>
      <c r="C58" s="45" t="s">
        <v>71</v>
      </c>
      <c r="D58" s="46">
        <v>9324</v>
      </c>
      <c r="E58" s="45" t="s">
        <v>96</v>
      </c>
      <c r="F58" s="47">
        <v>60</v>
      </c>
      <c r="G58" s="47">
        <v>15737</v>
      </c>
      <c r="H58" s="47">
        <v>21291</v>
      </c>
      <c r="I58" s="47">
        <v>21291</v>
      </c>
      <c r="J58" s="48">
        <v>21900</v>
      </c>
      <c r="K58" s="49"/>
      <c r="L58" s="50">
        <v>2381456</v>
      </c>
      <c r="M58" s="49">
        <f t="shared" si="2"/>
        <v>2767013.7264</v>
      </c>
      <c r="N58" s="51">
        <f t="shared" si="3"/>
        <v>129.96166109623786</v>
      </c>
      <c r="O58" s="52">
        <v>0.89370000000000005</v>
      </c>
      <c r="P58" s="51">
        <f t="shared" si="4"/>
        <v>145.41978415154733</v>
      </c>
      <c r="Q58" s="51">
        <v>188.57</v>
      </c>
      <c r="R58" s="51">
        <f t="shared" si="5"/>
        <v>145.41978415154733</v>
      </c>
      <c r="S58" s="52">
        <v>0.86260000000000003</v>
      </c>
      <c r="T58" s="53">
        <v>1</v>
      </c>
      <c r="U58" s="52">
        <f t="shared" si="6"/>
        <v>0.86260000000000003</v>
      </c>
      <c r="V58" s="54">
        <f t="shared" si="7"/>
        <v>125.44</v>
      </c>
      <c r="W58" s="55"/>
      <c r="X58" s="50">
        <v>1204691</v>
      </c>
      <c r="Y58" s="49">
        <f t="shared" si="8"/>
        <v>1399730.4728999999</v>
      </c>
      <c r="Z58" s="51">
        <f t="shared" si="9"/>
        <v>65.74282433422573</v>
      </c>
      <c r="AA58" s="51">
        <v>74.430000000000007</v>
      </c>
      <c r="AB58" s="51">
        <f t="shared" si="10"/>
        <v>65.74282433422573</v>
      </c>
      <c r="AC58" s="51">
        <f t="shared" si="11"/>
        <v>0</v>
      </c>
      <c r="AD58" s="54">
        <f t="shared" si="12"/>
        <v>65.74282433422573</v>
      </c>
      <c r="AE58" s="49"/>
      <c r="AF58" s="50">
        <v>751436</v>
      </c>
      <c r="AG58" s="49">
        <f t="shared" si="13"/>
        <v>873093.48839999991</v>
      </c>
      <c r="AH58" s="51">
        <f t="shared" si="14"/>
        <v>41.007631788079465</v>
      </c>
      <c r="AI58" s="51">
        <v>40.479999999999997</v>
      </c>
      <c r="AJ58" s="51">
        <f t="shared" si="15"/>
        <v>40.479999999999997</v>
      </c>
      <c r="AK58" s="51">
        <f t="shared" si="16"/>
        <v>0</v>
      </c>
      <c r="AL58" s="54">
        <f t="shared" si="17"/>
        <v>40.479999999999997</v>
      </c>
      <c r="AM58" s="49"/>
      <c r="AN58" s="50">
        <v>180832</v>
      </c>
      <c r="AO58" s="49">
        <f t="shared" si="18"/>
        <v>210108.70079999999</v>
      </c>
      <c r="AP58" s="54">
        <f t="shared" si="19"/>
        <v>9.8684280118359862</v>
      </c>
      <c r="AQ58" s="49"/>
      <c r="AR58" s="50">
        <v>423700</v>
      </c>
      <c r="AS58" s="49">
        <f t="shared" si="20"/>
        <v>492297.02999999997</v>
      </c>
      <c r="AT58" s="54">
        <f t="shared" si="21"/>
        <v>23.122306608426094</v>
      </c>
      <c r="AU58" s="49"/>
      <c r="AV58" s="57">
        <v>10.024305379999999</v>
      </c>
      <c r="AW58" s="54">
        <v>0.24</v>
      </c>
      <c r="AX58" s="49"/>
      <c r="AY58" s="58">
        <v>19.32</v>
      </c>
      <c r="AZ58" s="49"/>
      <c r="BA58" s="58">
        <v>0</v>
      </c>
      <c r="BB58" s="49"/>
      <c r="BC58" s="58">
        <f t="shared" si="0"/>
        <v>294.24</v>
      </c>
      <c r="BD58" s="49"/>
      <c r="BE58" s="59">
        <v>255.16</v>
      </c>
      <c r="BF58" s="51">
        <f t="shared" si="22"/>
        <v>39.080000000000013</v>
      </c>
      <c r="BG58" s="51">
        <f t="shared" si="23"/>
        <v>-32.580000000000013</v>
      </c>
      <c r="BH58" s="51">
        <f t="shared" si="24"/>
        <v>261.65999999999997</v>
      </c>
      <c r="BI58" s="54">
        <f t="shared" si="25"/>
        <v>6.4999999999999716</v>
      </c>
      <c r="BJ58" s="49"/>
      <c r="BK58" s="59">
        <v>11.77</v>
      </c>
      <c r="BL58" s="51">
        <v>4.37</v>
      </c>
      <c r="BM58" s="51"/>
      <c r="BN58" s="54">
        <f t="shared" si="26"/>
        <v>277.79999999999995</v>
      </c>
      <c r="BO58" s="49"/>
      <c r="BP58" s="58">
        <f t="shared" si="1"/>
        <v>4371738.5999999996</v>
      </c>
    </row>
    <row r="59" spans="1:68" ht="15" x14ac:dyDescent="0.25">
      <c r="A59" s="44" t="s">
        <v>146</v>
      </c>
      <c r="B59" s="45" t="s">
        <v>74</v>
      </c>
      <c r="C59" s="45" t="s">
        <v>71</v>
      </c>
      <c r="D59" s="46">
        <v>21303</v>
      </c>
      <c r="E59" s="45" t="s">
        <v>96</v>
      </c>
      <c r="F59" s="47">
        <v>90</v>
      </c>
      <c r="G59" s="47">
        <v>24688</v>
      </c>
      <c r="H59" s="47">
        <v>31498</v>
      </c>
      <c r="I59" s="47">
        <v>31498</v>
      </c>
      <c r="J59" s="48">
        <v>32850</v>
      </c>
      <c r="K59" s="49"/>
      <c r="L59" s="50">
        <v>4363247</v>
      </c>
      <c r="M59" s="49">
        <f t="shared" si="2"/>
        <v>5069656.6892999997</v>
      </c>
      <c r="N59" s="51">
        <f t="shared" si="3"/>
        <v>160.95170135564163</v>
      </c>
      <c r="O59" s="52">
        <v>1.0691999999999999</v>
      </c>
      <c r="P59" s="51">
        <f t="shared" si="4"/>
        <v>150.53470010815715</v>
      </c>
      <c r="Q59" s="51">
        <v>188.57</v>
      </c>
      <c r="R59" s="51">
        <f t="shared" si="5"/>
        <v>150.53470010815715</v>
      </c>
      <c r="S59" s="52">
        <v>1.0042</v>
      </c>
      <c r="T59" s="53">
        <v>1</v>
      </c>
      <c r="U59" s="52">
        <f t="shared" si="6"/>
        <v>1.0042</v>
      </c>
      <c r="V59" s="54">
        <f t="shared" si="7"/>
        <v>151.16999999999999</v>
      </c>
      <c r="W59" s="55"/>
      <c r="X59" s="50">
        <v>1836705</v>
      </c>
      <c r="Y59" s="49">
        <f t="shared" si="8"/>
        <v>2134067.5395</v>
      </c>
      <c r="Z59" s="51">
        <f t="shared" si="9"/>
        <v>67.752477601752489</v>
      </c>
      <c r="AA59" s="51">
        <v>74.430000000000007</v>
      </c>
      <c r="AB59" s="51">
        <f t="shared" si="10"/>
        <v>67.752477601752489</v>
      </c>
      <c r="AC59" s="51">
        <f t="shared" si="11"/>
        <v>0</v>
      </c>
      <c r="AD59" s="54">
        <f t="shared" si="12"/>
        <v>67.752477601752489</v>
      </c>
      <c r="AE59" s="49"/>
      <c r="AF59" s="50">
        <v>1135558</v>
      </c>
      <c r="AG59" s="49">
        <f t="shared" si="13"/>
        <v>1319404.8402</v>
      </c>
      <c r="AH59" s="51">
        <f t="shared" si="14"/>
        <v>41.888527531906789</v>
      </c>
      <c r="AI59" s="51">
        <v>40.479999999999997</v>
      </c>
      <c r="AJ59" s="51">
        <f t="shared" si="15"/>
        <v>40.479999999999997</v>
      </c>
      <c r="AK59" s="51">
        <f t="shared" si="16"/>
        <v>0</v>
      </c>
      <c r="AL59" s="54">
        <f t="shared" si="17"/>
        <v>40.479999999999997</v>
      </c>
      <c r="AM59" s="49"/>
      <c r="AN59" s="50">
        <v>200468</v>
      </c>
      <c r="AO59" s="49">
        <f t="shared" si="18"/>
        <v>232923.76919999998</v>
      </c>
      <c r="AP59" s="54">
        <f t="shared" si="19"/>
        <v>7.3948748872944305</v>
      </c>
      <c r="AQ59" s="49"/>
      <c r="AR59" s="50">
        <v>577167</v>
      </c>
      <c r="AS59" s="49">
        <f t="shared" si="20"/>
        <v>670610.33730000001</v>
      </c>
      <c r="AT59" s="54">
        <f t="shared" si="21"/>
        <v>21.290568839291385</v>
      </c>
      <c r="AU59" s="49"/>
      <c r="AV59" s="57">
        <v>3.9096000000000002</v>
      </c>
      <c r="AW59" s="54">
        <v>0.08</v>
      </c>
      <c r="AX59" s="49"/>
      <c r="AY59" s="58">
        <v>19.54</v>
      </c>
      <c r="AZ59" s="49"/>
      <c r="BA59" s="58">
        <v>0</v>
      </c>
      <c r="BB59" s="49"/>
      <c r="BC59" s="58">
        <f t="shared" si="0"/>
        <v>311.62</v>
      </c>
      <c r="BD59" s="49"/>
      <c r="BE59" s="59">
        <v>258.14</v>
      </c>
      <c r="BF59" s="51">
        <f t="shared" si="22"/>
        <v>53.480000000000018</v>
      </c>
      <c r="BG59" s="51">
        <f t="shared" si="23"/>
        <v>-46.980000000000018</v>
      </c>
      <c r="BH59" s="51">
        <f t="shared" si="24"/>
        <v>264.64</v>
      </c>
      <c r="BI59" s="54">
        <f t="shared" si="25"/>
        <v>6.5</v>
      </c>
      <c r="BJ59" s="49"/>
      <c r="BK59" s="59">
        <v>11.91</v>
      </c>
      <c r="BL59" s="51">
        <v>3.67</v>
      </c>
      <c r="BM59" s="51"/>
      <c r="BN59" s="54">
        <f t="shared" si="26"/>
        <v>280.22000000000003</v>
      </c>
      <c r="BO59" s="49"/>
      <c r="BP59" s="58">
        <f t="shared" si="1"/>
        <v>6918071.3600000003</v>
      </c>
    </row>
    <row r="60" spans="1:68" ht="15" x14ac:dyDescent="0.25">
      <c r="A60" s="44" t="s">
        <v>147</v>
      </c>
      <c r="B60" s="45" t="s">
        <v>148</v>
      </c>
      <c r="C60" s="45" t="s">
        <v>71</v>
      </c>
      <c r="D60" s="46">
        <v>7260</v>
      </c>
      <c r="E60" s="45" t="s">
        <v>72</v>
      </c>
      <c r="F60" s="47">
        <v>60</v>
      </c>
      <c r="G60" s="47">
        <v>7933</v>
      </c>
      <c r="H60" s="47">
        <v>18231</v>
      </c>
      <c r="I60" s="47">
        <v>19710</v>
      </c>
      <c r="J60" s="48">
        <v>21900</v>
      </c>
      <c r="K60" s="49"/>
      <c r="L60" s="50">
        <v>2588455</v>
      </c>
      <c r="M60" s="49">
        <f t="shared" si="2"/>
        <v>3007525.8644999997</v>
      </c>
      <c r="N60" s="51">
        <f t="shared" si="3"/>
        <v>152.58883127853881</v>
      </c>
      <c r="O60" s="52">
        <v>1.0774999999999999</v>
      </c>
      <c r="P60" s="51">
        <f t="shared" si="4"/>
        <v>141.61376452764623</v>
      </c>
      <c r="Q60" s="51">
        <v>188.57</v>
      </c>
      <c r="R60" s="51">
        <f t="shared" si="5"/>
        <v>141.61376452764623</v>
      </c>
      <c r="S60" s="52">
        <v>0.85750000000000004</v>
      </c>
      <c r="T60" s="53">
        <v>1</v>
      </c>
      <c r="U60" s="52">
        <f t="shared" si="6"/>
        <v>0.85750000000000004</v>
      </c>
      <c r="V60" s="54">
        <f t="shared" si="7"/>
        <v>121.43</v>
      </c>
      <c r="W60" s="55"/>
      <c r="X60" s="50">
        <v>1380674</v>
      </c>
      <c r="Y60" s="49">
        <f t="shared" si="8"/>
        <v>1604205.1205999998</v>
      </c>
      <c r="Z60" s="51">
        <f t="shared" si="9"/>
        <v>81.390417077625557</v>
      </c>
      <c r="AA60" s="51">
        <v>74.430000000000007</v>
      </c>
      <c r="AB60" s="51">
        <f t="shared" si="10"/>
        <v>74.430000000000007</v>
      </c>
      <c r="AC60" s="51">
        <f t="shared" si="11"/>
        <v>0</v>
      </c>
      <c r="AD60" s="54">
        <f t="shared" si="12"/>
        <v>74.430000000000007</v>
      </c>
      <c r="AE60" s="49"/>
      <c r="AF60" s="50">
        <v>1092607</v>
      </c>
      <c r="AG60" s="49">
        <f t="shared" si="13"/>
        <v>1269500.0732999998</v>
      </c>
      <c r="AH60" s="51">
        <f t="shared" si="14"/>
        <v>64.408933196347022</v>
      </c>
      <c r="AI60" s="51">
        <v>40.479999999999997</v>
      </c>
      <c r="AJ60" s="51">
        <f t="shared" si="15"/>
        <v>40.479999999999997</v>
      </c>
      <c r="AK60" s="51">
        <f t="shared" si="16"/>
        <v>0</v>
      </c>
      <c r="AL60" s="54">
        <f t="shared" si="17"/>
        <v>40.479999999999997</v>
      </c>
      <c r="AM60" s="49"/>
      <c r="AN60" s="50">
        <v>268972</v>
      </c>
      <c r="AO60" s="49">
        <f t="shared" si="18"/>
        <v>312518.56679999997</v>
      </c>
      <c r="AP60" s="54">
        <f t="shared" si="19"/>
        <v>15.855837990867579</v>
      </c>
      <c r="AQ60" s="49"/>
      <c r="AR60" s="50">
        <v>0</v>
      </c>
      <c r="AS60" s="49">
        <f t="shared" si="20"/>
        <v>0</v>
      </c>
      <c r="AT60" s="54">
        <f t="shared" si="21"/>
        <v>0</v>
      </c>
      <c r="AU60" s="49"/>
      <c r="AV60" s="57">
        <v>9.9781836599999991</v>
      </c>
      <c r="AW60" s="54">
        <v>0</v>
      </c>
      <c r="AX60" s="49"/>
      <c r="AY60" s="58">
        <v>7.86</v>
      </c>
      <c r="AZ60" s="49"/>
      <c r="BA60" s="58">
        <v>0</v>
      </c>
      <c r="BB60" s="49"/>
      <c r="BC60" s="58">
        <f t="shared" si="0"/>
        <v>270.02999999999997</v>
      </c>
      <c r="BD60" s="49"/>
      <c r="BE60" s="59">
        <v>241.6</v>
      </c>
      <c r="BF60" s="51">
        <f t="shared" si="22"/>
        <v>28.429999999999978</v>
      </c>
      <c r="BG60" s="51">
        <f t="shared" si="23"/>
        <v>-21.929999999999978</v>
      </c>
      <c r="BH60" s="51">
        <f t="shared" si="24"/>
        <v>248.1</v>
      </c>
      <c r="BI60" s="54">
        <f t="shared" si="25"/>
        <v>6.5</v>
      </c>
      <c r="BJ60" s="49"/>
      <c r="BK60" s="59">
        <v>11.16</v>
      </c>
      <c r="BL60" s="51">
        <v>0</v>
      </c>
      <c r="BM60" s="51"/>
      <c r="BN60" s="54">
        <f t="shared" si="26"/>
        <v>259.26</v>
      </c>
      <c r="BO60" s="49"/>
      <c r="BP60" s="58">
        <f t="shared" si="1"/>
        <v>2056709.5799999998</v>
      </c>
    </row>
    <row r="61" spans="1:68" ht="15" x14ac:dyDescent="0.25">
      <c r="A61" s="44" t="s">
        <v>149</v>
      </c>
      <c r="B61" s="45" t="s">
        <v>74</v>
      </c>
      <c r="C61" s="45" t="s">
        <v>71</v>
      </c>
      <c r="D61" s="46">
        <v>10140</v>
      </c>
      <c r="E61" s="45" t="s">
        <v>79</v>
      </c>
      <c r="F61" s="47">
        <v>95</v>
      </c>
      <c r="G61" s="47">
        <v>27383</v>
      </c>
      <c r="H61" s="47">
        <v>30552</v>
      </c>
      <c r="I61" s="47">
        <v>31208</v>
      </c>
      <c r="J61" s="48">
        <v>34675</v>
      </c>
      <c r="K61" s="49"/>
      <c r="L61" s="50">
        <v>4970830</v>
      </c>
      <c r="M61" s="49">
        <f t="shared" si="2"/>
        <v>5775607.3769999994</v>
      </c>
      <c r="N61" s="51">
        <f t="shared" si="3"/>
        <v>185.06816768136375</v>
      </c>
      <c r="O61" s="52">
        <v>1.0717000000000001</v>
      </c>
      <c r="P61" s="51">
        <f t="shared" si="4"/>
        <v>172.68654257848627</v>
      </c>
      <c r="Q61" s="51">
        <v>188.57</v>
      </c>
      <c r="R61" s="51">
        <f t="shared" si="5"/>
        <v>172.68654257848627</v>
      </c>
      <c r="S61" s="52">
        <v>0.97609999999999997</v>
      </c>
      <c r="T61" s="53">
        <v>1</v>
      </c>
      <c r="U61" s="52">
        <f t="shared" si="6"/>
        <v>0.97609999999999997</v>
      </c>
      <c r="V61" s="54">
        <f t="shared" si="7"/>
        <v>168.56</v>
      </c>
      <c r="W61" s="55"/>
      <c r="X61" s="50">
        <v>1778900</v>
      </c>
      <c r="Y61" s="49">
        <f t="shared" si="8"/>
        <v>2066903.91</v>
      </c>
      <c r="Z61" s="51">
        <f t="shared" si="9"/>
        <v>66.229938156882852</v>
      </c>
      <c r="AA61" s="51">
        <v>74.430000000000007</v>
      </c>
      <c r="AB61" s="51">
        <f t="shared" si="10"/>
        <v>66.229938156882852</v>
      </c>
      <c r="AC61" s="51">
        <f t="shared" si="11"/>
        <v>0</v>
      </c>
      <c r="AD61" s="54">
        <f t="shared" si="12"/>
        <v>66.229938156882852</v>
      </c>
      <c r="AE61" s="49"/>
      <c r="AF61" s="50">
        <v>1025170</v>
      </c>
      <c r="AG61" s="49">
        <f t="shared" si="13"/>
        <v>1191145.023</v>
      </c>
      <c r="AH61" s="51">
        <f t="shared" si="14"/>
        <v>38.167938445270444</v>
      </c>
      <c r="AI61" s="51">
        <v>40.479999999999997</v>
      </c>
      <c r="AJ61" s="51">
        <f t="shared" si="15"/>
        <v>38.167938445270444</v>
      </c>
      <c r="AK61" s="51">
        <f t="shared" si="16"/>
        <v>0.57801538868238822</v>
      </c>
      <c r="AL61" s="54">
        <f t="shared" si="17"/>
        <v>38.745953833952832</v>
      </c>
      <c r="AM61" s="49"/>
      <c r="AN61" s="50">
        <v>143193</v>
      </c>
      <c r="AO61" s="49">
        <f t="shared" si="18"/>
        <v>166375.9467</v>
      </c>
      <c r="AP61" s="54">
        <f t="shared" si="19"/>
        <v>5.3311954210458854</v>
      </c>
      <c r="AQ61" s="49"/>
      <c r="AR61" s="50">
        <v>555077</v>
      </c>
      <c r="AS61" s="49">
        <f t="shared" si="20"/>
        <v>644943.96629999997</v>
      </c>
      <c r="AT61" s="54">
        <f t="shared" si="21"/>
        <v>20.665982001409894</v>
      </c>
      <c r="AU61" s="49"/>
      <c r="AV61" s="57">
        <v>3.9096000000000002</v>
      </c>
      <c r="AW61" s="54">
        <v>0.04</v>
      </c>
      <c r="AX61" s="49"/>
      <c r="AY61" s="58">
        <v>20.170000000000002</v>
      </c>
      <c r="AZ61" s="49"/>
      <c r="BA61" s="58">
        <v>0</v>
      </c>
      <c r="BB61" s="49"/>
      <c r="BC61" s="58">
        <f t="shared" si="0"/>
        <v>323.64999999999998</v>
      </c>
      <c r="BD61" s="49"/>
      <c r="BE61" s="59">
        <v>266.33</v>
      </c>
      <c r="BF61" s="51">
        <f t="shared" si="22"/>
        <v>57.319999999999993</v>
      </c>
      <c r="BG61" s="51">
        <f t="shared" si="23"/>
        <v>-50.819999999999993</v>
      </c>
      <c r="BH61" s="51">
        <f t="shared" si="24"/>
        <v>272.83</v>
      </c>
      <c r="BI61" s="54">
        <f t="shared" si="25"/>
        <v>6.5</v>
      </c>
      <c r="BJ61" s="49"/>
      <c r="BK61" s="59">
        <v>12.28</v>
      </c>
      <c r="BL61" s="51">
        <v>3.77</v>
      </c>
      <c r="BM61" s="51"/>
      <c r="BN61" s="54">
        <f t="shared" si="26"/>
        <v>288.87999999999994</v>
      </c>
      <c r="BO61" s="49"/>
      <c r="BP61" s="58">
        <f t="shared" si="1"/>
        <v>7910401.0399999982</v>
      </c>
    </row>
    <row r="62" spans="1:68" ht="15" x14ac:dyDescent="0.25">
      <c r="A62" s="44" t="s">
        <v>150</v>
      </c>
      <c r="B62" s="45" t="s">
        <v>77</v>
      </c>
      <c r="C62" s="45" t="s">
        <v>71</v>
      </c>
      <c r="D62" s="46">
        <v>5413</v>
      </c>
      <c r="E62" s="45" t="s">
        <v>75</v>
      </c>
      <c r="F62" s="47">
        <v>60</v>
      </c>
      <c r="G62" s="47">
        <v>10472</v>
      </c>
      <c r="H62" s="47">
        <v>17897</v>
      </c>
      <c r="I62" s="47">
        <v>19710</v>
      </c>
      <c r="J62" s="48">
        <v>21900</v>
      </c>
      <c r="K62" s="49"/>
      <c r="L62" s="50">
        <v>2347305</v>
      </c>
      <c r="M62" s="49">
        <f t="shared" si="2"/>
        <v>2727333.6794999996</v>
      </c>
      <c r="N62" s="51">
        <f t="shared" si="3"/>
        <v>138.37309383561643</v>
      </c>
      <c r="O62" s="52">
        <v>0.88770000000000004</v>
      </c>
      <c r="P62" s="51">
        <f t="shared" si="4"/>
        <v>155.87821768121711</v>
      </c>
      <c r="Q62" s="51">
        <v>188.57</v>
      </c>
      <c r="R62" s="51">
        <f t="shared" si="5"/>
        <v>155.87821768121711</v>
      </c>
      <c r="S62" s="52">
        <v>0.84750000000000003</v>
      </c>
      <c r="T62" s="53">
        <v>1</v>
      </c>
      <c r="U62" s="52">
        <f t="shared" si="6"/>
        <v>0.84750000000000003</v>
      </c>
      <c r="V62" s="54">
        <f t="shared" si="7"/>
        <v>132.11000000000001</v>
      </c>
      <c r="W62" s="55"/>
      <c r="X62" s="50">
        <v>985363</v>
      </c>
      <c r="Y62" s="49">
        <f t="shared" si="8"/>
        <v>1144893.2696999998</v>
      </c>
      <c r="Z62" s="51">
        <f t="shared" si="9"/>
        <v>58.08692388127853</v>
      </c>
      <c r="AA62" s="51">
        <v>74.430000000000007</v>
      </c>
      <c r="AB62" s="51">
        <f t="shared" si="10"/>
        <v>58.08692388127853</v>
      </c>
      <c r="AC62" s="51">
        <f t="shared" si="11"/>
        <v>1.6582690296803673</v>
      </c>
      <c r="AD62" s="54">
        <f t="shared" si="12"/>
        <v>59.745192910958899</v>
      </c>
      <c r="AE62" s="49"/>
      <c r="AF62" s="50">
        <v>694541</v>
      </c>
      <c r="AG62" s="49">
        <f t="shared" si="13"/>
        <v>806987.1878999999</v>
      </c>
      <c r="AH62" s="51">
        <f t="shared" si="14"/>
        <v>40.94303337899543</v>
      </c>
      <c r="AI62" s="51">
        <v>40.479999999999997</v>
      </c>
      <c r="AJ62" s="51">
        <f t="shared" si="15"/>
        <v>40.479999999999997</v>
      </c>
      <c r="AK62" s="51">
        <f t="shared" si="16"/>
        <v>0</v>
      </c>
      <c r="AL62" s="54">
        <f t="shared" si="17"/>
        <v>40.479999999999997</v>
      </c>
      <c r="AM62" s="49"/>
      <c r="AN62" s="50">
        <v>84008</v>
      </c>
      <c r="AO62" s="49">
        <f t="shared" si="18"/>
        <v>97608.895199999999</v>
      </c>
      <c r="AP62" s="54">
        <f t="shared" si="19"/>
        <v>4.952252420091324</v>
      </c>
      <c r="AQ62" s="49"/>
      <c r="AR62" s="50">
        <v>359317</v>
      </c>
      <c r="AS62" s="49">
        <f t="shared" si="20"/>
        <v>417490.42229999998</v>
      </c>
      <c r="AT62" s="54">
        <f t="shared" si="21"/>
        <v>21.181655114155252</v>
      </c>
      <c r="AU62" s="49"/>
      <c r="AV62" s="57">
        <v>3.9096000000000002</v>
      </c>
      <c r="AW62" s="54">
        <v>0</v>
      </c>
      <c r="AX62" s="49"/>
      <c r="AY62" s="58">
        <v>20.03</v>
      </c>
      <c r="AZ62" s="49"/>
      <c r="BA62" s="58">
        <v>0</v>
      </c>
      <c r="BB62" s="49"/>
      <c r="BC62" s="58">
        <f t="shared" si="0"/>
        <v>282.41000000000003</v>
      </c>
      <c r="BD62" s="49"/>
      <c r="BE62" s="59">
        <v>264.69</v>
      </c>
      <c r="BF62" s="51">
        <f t="shared" si="22"/>
        <v>17.720000000000027</v>
      </c>
      <c r="BG62" s="51">
        <f t="shared" si="23"/>
        <v>-11.220000000000027</v>
      </c>
      <c r="BH62" s="51">
        <f t="shared" si="24"/>
        <v>271.19</v>
      </c>
      <c r="BI62" s="54">
        <f t="shared" si="25"/>
        <v>6.5</v>
      </c>
      <c r="BJ62" s="49"/>
      <c r="BK62" s="59">
        <v>12.2</v>
      </c>
      <c r="BL62" s="51">
        <v>0</v>
      </c>
      <c r="BM62" s="51"/>
      <c r="BN62" s="54">
        <f t="shared" si="26"/>
        <v>283.39</v>
      </c>
      <c r="BO62" s="49"/>
      <c r="BP62" s="58">
        <f t="shared" si="1"/>
        <v>2967660.08</v>
      </c>
    </row>
    <row r="63" spans="1:68" ht="15" x14ac:dyDescent="0.25">
      <c r="A63" s="44" t="s">
        <v>151</v>
      </c>
      <c r="B63" s="45" t="s">
        <v>70</v>
      </c>
      <c r="C63" s="45" t="s">
        <v>71</v>
      </c>
      <c r="D63" s="46">
        <v>6932</v>
      </c>
      <c r="E63" s="45" t="s">
        <v>140</v>
      </c>
      <c r="F63" s="47">
        <v>90</v>
      </c>
      <c r="G63" s="47">
        <v>18197</v>
      </c>
      <c r="H63" s="47">
        <v>29387</v>
      </c>
      <c r="I63" s="47">
        <v>29565</v>
      </c>
      <c r="J63" s="48">
        <v>32850</v>
      </c>
      <c r="K63" s="49"/>
      <c r="L63" s="50">
        <v>4180451</v>
      </c>
      <c r="M63" s="49">
        <f t="shared" si="2"/>
        <v>4857266.0169000002</v>
      </c>
      <c r="N63" s="51">
        <f t="shared" si="3"/>
        <v>164.29108800608827</v>
      </c>
      <c r="O63" s="52">
        <v>1.0785</v>
      </c>
      <c r="P63" s="51">
        <f t="shared" si="4"/>
        <v>152.33295132692467</v>
      </c>
      <c r="Q63" s="51">
        <v>188.57</v>
      </c>
      <c r="R63" s="51">
        <f t="shared" si="5"/>
        <v>152.33295132692467</v>
      </c>
      <c r="S63" s="52">
        <v>0.9476</v>
      </c>
      <c r="T63" s="53">
        <v>1</v>
      </c>
      <c r="U63" s="52">
        <f t="shared" si="6"/>
        <v>0.9476</v>
      </c>
      <c r="V63" s="54">
        <f t="shared" si="7"/>
        <v>144.35</v>
      </c>
      <c r="W63" s="55"/>
      <c r="X63" s="50">
        <v>1563925</v>
      </c>
      <c r="Y63" s="49">
        <f t="shared" si="8"/>
        <v>1817124.4574999998</v>
      </c>
      <c r="Z63" s="51">
        <f t="shared" si="9"/>
        <v>61.462014459665134</v>
      </c>
      <c r="AA63" s="51">
        <v>74.430000000000007</v>
      </c>
      <c r="AB63" s="51">
        <f t="shared" si="10"/>
        <v>61.462014459665134</v>
      </c>
      <c r="AC63" s="51">
        <f t="shared" si="11"/>
        <v>0.81449638508371613</v>
      </c>
      <c r="AD63" s="54">
        <f t="shared" si="12"/>
        <v>62.276510844748849</v>
      </c>
      <c r="AE63" s="49"/>
      <c r="AF63" s="50">
        <v>1241093</v>
      </c>
      <c r="AG63" s="49">
        <f t="shared" si="13"/>
        <v>1442025.9567</v>
      </c>
      <c r="AH63" s="51">
        <f t="shared" si="14"/>
        <v>48.774765996955857</v>
      </c>
      <c r="AI63" s="51">
        <v>40.479999999999997</v>
      </c>
      <c r="AJ63" s="51">
        <f t="shared" si="15"/>
        <v>40.479999999999997</v>
      </c>
      <c r="AK63" s="51">
        <f t="shared" si="16"/>
        <v>0</v>
      </c>
      <c r="AL63" s="54">
        <f t="shared" si="17"/>
        <v>40.479999999999997</v>
      </c>
      <c r="AM63" s="49"/>
      <c r="AN63" s="50">
        <v>99160</v>
      </c>
      <c r="AO63" s="49">
        <f t="shared" si="18"/>
        <v>115214.00399999999</v>
      </c>
      <c r="AP63" s="54">
        <f t="shared" si="19"/>
        <v>3.8969729071537285</v>
      </c>
      <c r="AQ63" s="49"/>
      <c r="AR63" s="50">
        <v>514233</v>
      </c>
      <c r="AS63" s="49">
        <f t="shared" si="20"/>
        <v>597487.32270000002</v>
      </c>
      <c r="AT63" s="54">
        <f t="shared" si="21"/>
        <v>20.209278630136986</v>
      </c>
      <c r="AU63" s="49"/>
      <c r="AV63" s="57">
        <v>18.79340436</v>
      </c>
      <c r="AW63" s="54">
        <v>0.09</v>
      </c>
      <c r="AX63" s="49"/>
      <c r="AY63" s="58">
        <v>21.200000000000003</v>
      </c>
      <c r="AZ63" s="49"/>
      <c r="BA63" s="58">
        <v>0</v>
      </c>
      <c r="BB63" s="49"/>
      <c r="BC63" s="58">
        <f t="shared" si="0"/>
        <v>311.3</v>
      </c>
      <c r="BD63" s="49"/>
      <c r="BE63" s="59">
        <v>280.13</v>
      </c>
      <c r="BF63" s="51">
        <f t="shared" si="22"/>
        <v>31.170000000000016</v>
      </c>
      <c r="BG63" s="51">
        <f t="shared" si="23"/>
        <v>-24.670000000000016</v>
      </c>
      <c r="BH63" s="51">
        <f t="shared" si="24"/>
        <v>286.63</v>
      </c>
      <c r="BI63" s="54">
        <f t="shared" si="25"/>
        <v>6.5</v>
      </c>
      <c r="BJ63" s="49"/>
      <c r="BK63" s="59">
        <v>12.9</v>
      </c>
      <c r="BL63" s="51">
        <v>8.35</v>
      </c>
      <c r="BM63" s="51"/>
      <c r="BN63" s="54">
        <f t="shared" si="26"/>
        <v>307.88</v>
      </c>
      <c r="BO63" s="49"/>
      <c r="BP63" s="58">
        <f t="shared" si="1"/>
        <v>5602492.3600000003</v>
      </c>
    </row>
    <row r="64" spans="1:68" ht="15" x14ac:dyDescent="0.25">
      <c r="A64" s="44" t="s">
        <v>152</v>
      </c>
      <c r="B64" s="45" t="s">
        <v>77</v>
      </c>
      <c r="C64" s="45" t="s">
        <v>71</v>
      </c>
      <c r="D64" s="46">
        <v>6668</v>
      </c>
      <c r="E64" s="45" t="s">
        <v>75</v>
      </c>
      <c r="F64" s="47">
        <v>90</v>
      </c>
      <c r="G64" s="47">
        <v>13224</v>
      </c>
      <c r="H64" s="47">
        <v>31231</v>
      </c>
      <c r="I64" s="47">
        <v>31231</v>
      </c>
      <c r="J64" s="48">
        <v>32850</v>
      </c>
      <c r="K64" s="49"/>
      <c r="L64" s="50">
        <v>5186827</v>
      </c>
      <c r="M64" s="49">
        <f t="shared" si="2"/>
        <v>6026574.2912999997</v>
      </c>
      <c r="N64" s="51">
        <f t="shared" si="3"/>
        <v>192.96770168422401</v>
      </c>
      <c r="O64" s="52">
        <v>1.1665000000000001</v>
      </c>
      <c r="P64" s="51">
        <f t="shared" si="4"/>
        <v>165.4245192320823</v>
      </c>
      <c r="Q64" s="51">
        <v>188.57</v>
      </c>
      <c r="R64" s="51">
        <f t="shared" si="5"/>
        <v>165.4245192320823</v>
      </c>
      <c r="S64" s="52">
        <v>0.9667</v>
      </c>
      <c r="T64" s="53">
        <v>1</v>
      </c>
      <c r="U64" s="52">
        <f t="shared" si="6"/>
        <v>0.9667</v>
      </c>
      <c r="V64" s="54">
        <f t="shared" si="7"/>
        <v>159.91999999999999</v>
      </c>
      <c r="W64" s="55"/>
      <c r="X64" s="50">
        <v>1802726</v>
      </c>
      <c r="Y64" s="49">
        <f t="shared" si="8"/>
        <v>2094587.3393999999</v>
      </c>
      <c r="Z64" s="51">
        <f t="shared" si="9"/>
        <v>67.06757194454228</v>
      </c>
      <c r="AA64" s="51">
        <v>74.430000000000007</v>
      </c>
      <c r="AB64" s="51">
        <f t="shared" si="10"/>
        <v>67.06757194454228</v>
      </c>
      <c r="AC64" s="51">
        <f t="shared" si="11"/>
        <v>0</v>
      </c>
      <c r="AD64" s="54">
        <f t="shared" si="12"/>
        <v>67.06757194454228</v>
      </c>
      <c r="AE64" s="49"/>
      <c r="AF64" s="50">
        <v>1802853</v>
      </c>
      <c r="AG64" s="49">
        <f t="shared" si="13"/>
        <v>2094734.9006999999</v>
      </c>
      <c r="AH64" s="51">
        <f t="shared" si="14"/>
        <v>67.072296778841533</v>
      </c>
      <c r="AI64" s="51">
        <v>40.479999999999997</v>
      </c>
      <c r="AJ64" s="51">
        <f t="shared" si="15"/>
        <v>40.479999999999997</v>
      </c>
      <c r="AK64" s="51">
        <f t="shared" si="16"/>
        <v>0</v>
      </c>
      <c r="AL64" s="54">
        <f t="shared" si="17"/>
        <v>40.479999999999997</v>
      </c>
      <c r="AM64" s="49"/>
      <c r="AN64" s="50">
        <v>160826</v>
      </c>
      <c r="AO64" s="49">
        <f t="shared" si="18"/>
        <v>186863.72939999998</v>
      </c>
      <c r="AP64" s="54">
        <f t="shared" si="19"/>
        <v>5.9832771733213788</v>
      </c>
      <c r="AQ64" s="49"/>
      <c r="AR64" s="50">
        <v>0</v>
      </c>
      <c r="AS64" s="49">
        <f t="shared" si="20"/>
        <v>0</v>
      </c>
      <c r="AT64" s="54">
        <f t="shared" si="21"/>
        <v>0</v>
      </c>
      <c r="AU64" s="49"/>
      <c r="AV64" s="57">
        <v>9.6918167299999993</v>
      </c>
      <c r="AW64" s="54">
        <v>0</v>
      </c>
      <c r="AX64" s="49"/>
      <c r="AY64" s="58">
        <v>21.39</v>
      </c>
      <c r="AZ64" s="49"/>
      <c r="BA64" s="58">
        <v>0</v>
      </c>
      <c r="BB64" s="49"/>
      <c r="BC64" s="58">
        <f t="shared" si="0"/>
        <v>304.52999999999997</v>
      </c>
      <c r="BD64" s="49"/>
      <c r="BE64" s="59">
        <v>282.89999999999998</v>
      </c>
      <c r="BF64" s="51">
        <f t="shared" si="22"/>
        <v>21.629999999999995</v>
      </c>
      <c r="BG64" s="51">
        <f t="shared" si="23"/>
        <v>-15.129999999999995</v>
      </c>
      <c r="BH64" s="51">
        <f t="shared" si="24"/>
        <v>289.39999999999998</v>
      </c>
      <c r="BI64" s="54">
        <f t="shared" si="25"/>
        <v>6.5</v>
      </c>
      <c r="BJ64" s="49"/>
      <c r="BK64" s="59">
        <v>13.02</v>
      </c>
      <c r="BL64" s="51">
        <v>1.45</v>
      </c>
      <c r="BM64" s="51"/>
      <c r="BN64" s="54">
        <f t="shared" si="26"/>
        <v>303.86999999999995</v>
      </c>
      <c r="BO64" s="49"/>
      <c r="BP64" s="58">
        <f t="shared" si="1"/>
        <v>4018376.8799999994</v>
      </c>
    </row>
    <row r="65" spans="1:68" ht="15" x14ac:dyDescent="0.25">
      <c r="A65" s="44" t="s">
        <v>153</v>
      </c>
      <c r="B65" s="45" t="s">
        <v>74</v>
      </c>
      <c r="C65" s="45" t="s">
        <v>71</v>
      </c>
      <c r="D65" s="46">
        <v>20529</v>
      </c>
      <c r="E65" s="45" t="s">
        <v>154</v>
      </c>
      <c r="F65" s="47">
        <v>180</v>
      </c>
      <c r="G65" s="47">
        <v>44505</v>
      </c>
      <c r="H65" s="47">
        <v>63206</v>
      </c>
      <c r="I65" s="47">
        <v>63206</v>
      </c>
      <c r="J65" s="48">
        <v>65700</v>
      </c>
      <c r="K65" s="49"/>
      <c r="L65" s="50">
        <v>7787462</v>
      </c>
      <c r="M65" s="49">
        <f t="shared" si="2"/>
        <v>9048252.0977999996</v>
      </c>
      <c r="N65" s="51">
        <f t="shared" si="3"/>
        <v>143.15495519096288</v>
      </c>
      <c r="O65" s="52">
        <v>1.0573999999999999</v>
      </c>
      <c r="P65" s="51">
        <f t="shared" si="4"/>
        <v>135.38391828159911</v>
      </c>
      <c r="Q65" s="51">
        <v>188.57</v>
      </c>
      <c r="R65" s="51">
        <f t="shared" si="5"/>
        <v>135.38391828159911</v>
      </c>
      <c r="S65" s="52">
        <v>0.88039999999999996</v>
      </c>
      <c r="T65" s="53">
        <v>1</v>
      </c>
      <c r="U65" s="52">
        <f t="shared" si="6"/>
        <v>0.88039999999999996</v>
      </c>
      <c r="V65" s="54">
        <f t="shared" si="7"/>
        <v>119.19</v>
      </c>
      <c r="W65" s="55"/>
      <c r="X65" s="50">
        <v>2997286</v>
      </c>
      <c r="Y65" s="49">
        <f t="shared" si="8"/>
        <v>3482546.6033999999</v>
      </c>
      <c r="Z65" s="51">
        <f t="shared" si="9"/>
        <v>55.09835464038224</v>
      </c>
      <c r="AA65" s="51">
        <v>74.430000000000007</v>
      </c>
      <c r="AB65" s="51">
        <f t="shared" si="10"/>
        <v>55.09835464038224</v>
      </c>
      <c r="AC65" s="51">
        <f t="shared" si="11"/>
        <v>2.4054113399044397</v>
      </c>
      <c r="AD65" s="54">
        <f t="shared" si="12"/>
        <v>57.50376598028668</v>
      </c>
      <c r="AE65" s="49"/>
      <c r="AF65" s="50">
        <v>1933722</v>
      </c>
      <c r="AG65" s="49">
        <f t="shared" si="13"/>
        <v>2246791.5918000001</v>
      </c>
      <c r="AH65" s="51">
        <f t="shared" si="14"/>
        <v>35.547125143182612</v>
      </c>
      <c r="AI65" s="51">
        <v>40.479999999999997</v>
      </c>
      <c r="AJ65" s="51">
        <f t="shared" si="15"/>
        <v>35.547125143182612</v>
      </c>
      <c r="AK65" s="51">
        <f t="shared" si="16"/>
        <v>1.2332187142043463</v>
      </c>
      <c r="AL65" s="54">
        <f t="shared" si="17"/>
        <v>36.78034385738696</v>
      </c>
      <c r="AM65" s="49"/>
      <c r="AN65" s="50">
        <v>365262</v>
      </c>
      <c r="AO65" s="49">
        <f t="shared" si="18"/>
        <v>424397.9178</v>
      </c>
      <c r="AP65" s="54">
        <f t="shared" si="19"/>
        <v>6.7145194728348576</v>
      </c>
      <c r="AQ65" s="49"/>
      <c r="AR65" s="50">
        <v>1123058</v>
      </c>
      <c r="AS65" s="49">
        <f t="shared" si="20"/>
        <v>1304881.0902</v>
      </c>
      <c r="AT65" s="54">
        <f t="shared" si="21"/>
        <v>20.644892734866943</v>
      </c>
      <c r="AU65" s="49"/>
      <c r="AV65" s="57">
        <v>11.908320639999999</v>
      </c>
      <c r="AW65" s="54">
        <v>0.19</v>
      </c>
      <c r="AX65" s="49"/>
      <c r="AY65" s="58">
        <v>20.73</v>
      </c>
      <c r="AZ65" s="49"/>
      <c r="BA65" s="58">
        <v>0</v>
      </c>
      <c r="BB65" s="49"/>
      <c r="BC65" s="58">
        <f t="shared" si="0"/>
        <v>273.66000000000003</v>
      </c>
      <c r="BD65" s="49"/>
      <c r="BE65" s="59">
        <v>275.51</v>
      </c>
      <c r="BF65" s="51">
        <f t="shared" si="22"/>
        <v>-1.8499999999999659</v>
      </c>
      <c r="BG65" s="51">
        <f t="shared" si="23"/>
        <v>1.8499999999999659</v>
      </c>
      <c r="BH65" s="51">
        <f t="shared" si="24"/>
        <v>275.51</v>
      </c>
      <c r="BI65" s="54">
        <f t="shared" si="25"/>
        <v>0</v>
      </c>
      <c r="BJ65" s="49"/>
      <c r="BK65" s="59">
        <v>12.4</v>
      </c>
      <c r="BL65" s="51">
        <v>4.09</v>
      </c>
      <c r="BM65" s="51"/>
      <c r="BN65" s="54">
        <f t="shared" si="26"/>
        <v>291.99999999999994</v>
      </c>
      <c r="BO65" s="49"/>
      <c r="BP65" s="58">
        <f t="shared" si="1"/>
        <v>12995459.999999998</v>
      </c>
    </row>
    <row r="66" spans="1:68" ht="15" x14ac:dyDescent="0.25">
      <c r="A66" s="44" t="s">
        <v>155</v>
      </c>
      <c r="B66" s="45" t="s">
        <v>77</v>
      </c>
      <c r="C66" s="45" t="s">
        <v>71</v>
      </c>
      <c r="D66" s="46">
        <v>2584</v>
      </c>
      <c r="E66" s="45" t="s">
        <v>83</v>
      </c>
      <c r="F66" s="47">
        <v>120</v>
      </c>
      <c r="G66" s="47">
        <v>22881</v>
      </c>
      <c r="H66" s="47">
        <v>40318</v>
      </c>
      <c r="I66" s="47">
        <v>40318</v>
      </c>
      <c r="J66" s="48">
        <v>43800</v>
      </c>
      <c r="K66" s="49"/>
      <c r="L66" s="50">
        <v>5706043</v>
      </c>
      <c r="M66" s="49">
        <f t="shared" si="2"/>
        <v>6629851.3616999993</v>
      </c>
      <c r="N66" s="51">
        <f t="shared" si="3"/>
        <v>164.43899403988291</v>
      </c>
      <c r="O66" s="52">
        <v>1.0135000000000001</v>
      </c>
      <c r="P66" s="51">
        <f t="shared" si="4"/>
        <v>162.24863743451692</v>
      </c>
      <c r="Q66" s="51">
        <v>188.57</v>
      </c>
      <c r="R66" s="51">
        <f t="shared" si="5"/>
        <v>162.24863743451692</v>
      </c>
      <c r="S66" s="52">
        <v>0.94910000000000005</v>
      </c>
      <c r="T66" s="53">
        <v>1</v>
      </c>
      <c r="U66" s="52">
        <f t="shared" si="6"/>
        <v>0.94910000000000005</v>
      </c>
      <c r="V66" s="54">
        <f t="shared" si="7"/>
        <v>153.99</v>
      </c>
      <c r="W66" s="55"/>
      <c r="X66" s="50">
        <v>2274233</v>
      </c>
      <c r="Y66" s="49">
        <f t="shared" si="8"/>
        <v>2642431.3226999999</v>
      </c>
      <c r="Z66" s="51">
        <f t="shared" si="9"/>
        <v>65.539742117664559</v>
      </c>
      <c r="AA66" s="51">
        <v>74.430000000000007</v>
      </c>
      <c r="AB66" s="51">
        <f t="shared" si="10"/>
        <v>65.539742117664559</v>
      </c>
      <c r="AC66" s="51">
        <f t="shared" si="11"/>
        <v>0</v>
      </c>
      <c r="AD66" s="54">
        <f t="shared" si="12"/>
        <v>65.539742117664559</v>
      </c>
      <c r="AE66" s="49"/>
      <c r="AF66" s="50">
        <v>2203509</v>
      </c>
      <c r="AG66" s="49">
        <f t="shared" si="13"/>
        <v>2560257.1070999997</v>
      </c>
      <c r="AH66" s="51">
        <f t="shared" si="14"/>
        <v>63.501590036708158</v>
      </c>
      <c r="AI66" s="51">
        <v>40.479999999999997</v>
      </c>
      <c r="AJ66" s="51">
        <f t="shared" si="15"/>
        <v>40.479999999999997</v>
      </c>
      <c r="AK66" s="51">
        <f t="shared" si="16"/>
        <v>0</v>
      </c>
      <c r="AL66" s="54">
        <f t="shared" si="17"/>
        <v>40.479999999999997</v>
      </c>
      <c r="AM66" s="49"/>
      <c r="AN66" s="50">
        <v>257316</v>
      </c>
      <c r="AO66" s="49">
        <f t="shared" si="18"/>
        <v>298975.46039999998</v>
      </c>
      <c r="AP66" s="54">
        <f t="shared" si="19"/>
        <v>7.4154338112009519</v>
      </c>
      <c r="AQ66" s="49"/>
      <c r="AR66" s="50">
        <v>757384</v>
      </c>
      <c r="AS66" s="49">
        <f t="shared" si="20"/>
        <v>880004.46959999995</v>
      </c>
      <c r="AT66" s="54">
        <f t="shared" si="21"/>
        <v>21.826590346743387</v>
      </c>
      <c r="AU66" s="49"/>
      <c r="AV66" s="57">
        <v>12.713064429999999</v>
      </c>
      <c r="AW66" s="54">
        <v>0</v>
      </c>
      <c r="AX66" s="49"/>
      <c r="AY66" s="58">
        <v>19.12</v>
      </c>
      <c r="AZ66" s="49"/>
      <c r="BA66" s="58">
        <v>0</v>
      </c>
      <c r="BB66" s="49"/>
      <c r="BC66" s="58">
        <f t="shared" si="0"/>
        <v>321.08</v>
      </c>
      <c r="BD66" s="49"/>
      <c r="BE66" s="59">
        <v>252.83</v>
      </c>
      <c r="BF66" s="51">
        <f t="shared" si="22"/>
        <v>68.249999999999972</v>
      </c>
      <c r="BG66" s="51">
        <f t="shared" si="23"/>
        <v>-61.749999999999972</v>
      </c>
      <c r="BH66" s="51">
        <f t="shared" si="24"/>
        <v>259.33000000000004</v>
      </c>
      <c r="BI66" s="54">
        <f t="shared" si="25"/>
        <v>6.5000000000000284</v>
      </c>
      <c r="BJ66" s="49"/>
      <c r="BK66" s="59">
        <v>11.67</v>
      </c>
      <c r="BL66" s="51">
        <v>0</v>
      </c>
      <c r="BM66" s="51"/>
      <c r="BN66" s="54">
        <f t="shared" si="26"/>
        <v>271.00000000000006</v>
      </c>
      <c r="BO66" s="49"/>
      <c r="BP66" s="58">
        <f t="shared" si="1"/>
        <v>6200751.0000000009</v>
      </c>
    </row>
    <row r="67" spans="1:68" ht="15" x14ac:dyDescent="0.25">
      <c r="A67" s="44" t="s">
        <v>156</v>
      </c>
      <c r="B67" s="45" t="s">
        <v>131</v>
      </c>
      <c r="C67" s="45" t="s">
        <v>71</v>
      </c>
      <c r="D67" s="46">
        <v>10447</v>
      </c>
      <c r="E67" s="45" t="s">
        <v>79</v>
      </c>
      <c r="F67" s="47">
        <v>105</v>
      </c>
      <c r="G67" s="47">
        <v>24967</v>
      </c>
      <c r="H67" s="47">
        <v>32392</v>
      </c>
      <c r="I67" s="47">
        <v>34493</v>
      </c>
      <c r="J67" s="48">
        <v>38325</v>
      </c>
      <c r="K67" s="49"/>
      <c r="L67" s="50">
        <v>4402073</v>
      </c>
      <c r="M67" s="49">
        <f t="shared" si="2"/>
        <v>5114768.6186999995</v>
      </c>
      <c r="N67" s="51">
        <f t="shared" si="3"/>
        <v>148.2842495201925</v>
      </c>
      <c r="O67" s="52">
        <v>1.0886</v>
      </c>
      <c r="P67" s="51">
        <f t="shared" si="4"/>
        <v>136.21555164449063</v>
      </c>
      <c r="Q67" s="51">
        <v>188.57</v>
      </c>
      <c r="R67" s="51">
        <f t="shared" si="5"/>
        <v>136.21555164449063</v>
      </c>
      <c r="S67" s="52">
        <v>1.0311999999999999</v>
      </c>
      <c r="T67" s="53">
        <v>1</v>
      </c>
      <c r="U67" s="52">
        <f t="shared" si="6"/>
        <v>1.0311999999999999</v>
      </c>
      <c r="V67" s="54">
        <f t="shared" si="7"/>
        <v>140.47</v>
      </c>
      <c r="W67" s="55"/>
      <c r="X67" s="50">
        <v>2086506</v>
      </c>
      <c r="Y67" s="49">
        <f t="shared" si="8"/>
        <v>2424311.3213999998</v>
      </c>
      <c r="Z67" s="51">
        <f t="shared" si="9"/>
        <v>70.284153926883704</v>
      </c>
      <c r="AA67" s="51">
        <v>74.430000000000007</v>
      </c>
      <c r="AB67" s="51">
        <f t="shared" si="10"/>
        <v>70.284153926883704</v>
      </c>
      <c r="AC67" s="51">
        <f t="shared" si="11"/>
        <v>0</v>
      </c>
      <c r="AD67" s="54">
        <f t="shared" si="12"/>
        <v>70.284153926883704</v>
      </c>
      <c r="AE67" s="49"/>
      <c r="AF67" s="50">
        <v>1196821</v>
      </c>
      <c r="AG67" s="49">
        <f t="shared" si="13"/>
        <v>1390586.3199</v>
      </c>
      <c r="AH67" s="51">
        <f t="shared" si="14"/>
        <v>40.315029713275159</v>
      </c>
      <c r="AI67" s="51">
        <v>40.479999999999997</v>
      </c>
      <c r="AJ67" s="51">
        <f t="shared" si="15"/>
        <v>40.315029713275159</v>
      </c>
      <c r="AK67" s="51">
        <f t="shared" si="16"/>
        <v>4.1242571681209483E-2</v>
      </c>
      <c r="AL67" s="54">
        <f t="shared" si="17"/>
        <v>40.356272284956368</v>
      </c>
      <c r="AM67" s="49"/>
      <c r="AN67" s="50">
        <v>67442</v>
      </c>
      <c r="AO67" s="49">
        <f t="shared" si="18"/>
        <v>78360.859799999991</v>
      </c>
      <c r="AP67" s="54">
        <f t="shared" si="19"/>
        <v>2.2717902125068852</v>
      </c>
      <c r="AQ67" s="49"/>
      <c r="AR67" s="50">
        <v>680880</v>
      </c>
      <c r="AS67" s="49">
        <f t="shared" si="20"/>
        <v>791114.47199999995</v>
      </c>
      <c r="AT67" s="54">
        <f t="shared" si="21"/>
        <v>22.935507842170875</v>
      </c>
      <c r="AU67" s="49"/>
      <c r="AV67" s="57">
        <v>7.2719102400000004</v>
      </c>
      <c r="AW67" s="54">
        <v>0.11</v>
      </c>
      <c r="AX67" s="49"/>
      <c r="AY67" s="58">
        <v>20.2</v>
      </c>
      <c r="AZ67" s="49"/>
      <c r="BA67" s="58">
        <v>0</v>
      </c>
      <c r="BB67" s="49"/>
      <c r="BC67" s="58">
        <f t="shared" si="0"/>
        <v>303.89999999999998</v>
      </c>
      <c r="BD67" s="49"/>
      <c r="BE67" s="59">
        <v>266.92</v>
      </c>
      <c r="BF67" s="51">
        <f t="shared" si="22"/>
        <v>36.979999999999961</v>
      </c>
      <c r="BG67" s="51">
        <f t="shared" si="23"/>
        <v>-30.479999999999961</v>
      </c>
      <c r="BH67" s="51">
        <f t="shared" si="24"/>
        <v>273.42</v>
      </c>
      <c r="BI67" s="54">
        <f t="shared" si="25"/>
        <v>6.5</v>
      </c>
      <c r="BJ67" s="49"/>
      <c r="BK67" s="59">
        <v>12.3</v>
      </c>
      <c r="BL67" s="51">
        <v>9.89</v>
      </c>
      <c r="BM67" s="51"/>
      <c r="BN67" s="54">
        <f t="shared" si="26"/>
        <v>295.61</v>
      </c>
      <c r="BO67" s="49"/>
      <c r="BP67" s="58">
        <f t="shared" si="1"/>
        <v>7380494.8700000001</v>
      </c>
    </row>
    <row r="68" spans="1:68" ht="15" x14ac:dyDescent="0.25">
      <c r="A68" s="44" t="s">
        <v>157</v>
      </c>
      <c r="B68" s="45" t="s">
        <v>77</v>
      </c>
      <c r="C68" s="45" t="s">
        <v>71</v>
      </c>
      <c r="D68" s="46">
        <v>4614</v>
      </c>
      <c r="E68" s="45" t="s">
        <v>93</v>
      </c>
      <c r="F68" s="47">
        <v>64</v>
      </c>
      <c r="G68" s="47">
        <v>15320</v>
      </c>
      <c r="H68" s="47">
        <v>21362</v>
      </c>
      <c r="I68" s="47">
        <v>21362</v>
      </c>
      <c r="J68" s="48">
        <v>23360</v>
      </c>
      <c r="K68" s="49"/>
      <c r="L68" s="50">
        <v>3076078</v>
      </c>
      <c r="M68" s="49">
        <f t="shared" si="2"/>
        <v>3574095.0281999996</v>
      </c>
      <c r="N68" s="51">
        <f t="shared" si="3"/>
        <v>167.31088045126859</v>
      </c>
      <c r="O68" s="52">
        <v>1.0476000000000001</v>
      </c>
      <c r="P68" s="51">
        <f t="shared" si="4"/>
        <v>159.70874422610592</v>
      </c>
      <c r="Q68" s="51">
        <v>210.67</v>
      </c>
      <c r="R68" s="51">
        <f t="shared" si="5"/>
        <v>159.70874422610592</v>
      </c>
      <c r="S68" s="52">
        <v>1.115</v>
      </c>
      <c r="T68" s="53">
        <v>1</v>
      </c>
      <c r="U68" s="52">
        <f t="shared" si="6"/>
        <v>1.115</v>
      </c>
      <c r="V68" s="54">
        <f t="shared" si="7"/>
        <v>178.08</v>
      </c>
      <c r="W68" s="55"/>
      <c r="X68" s="50">
        <v>1415702</v>
      </c>
      <c r="Y68" s="49">
        <f t="shared" si="8"/>
        <v>1644904.1538</v>
      </c>
      <c r="Z68" s="51">
        <f t="shared" si="9"/>
        <v>77.001411562587776</v>
      </c>
      <c r="AA68" s="51">
        <v>74.430000000000007</v>
      </c>
      <c r="AB68" s="51">
        <f t="shared" si="10"/>
        <v>74.430000000000007</v>
      </c>
      <c r="AC68" s="51">
        <f t="shared" si="11"/>
        <v>0</v>
      </c>
      <c r="AD68" s="54">
        <f t="shared" si="12"/>
        <v>74.430000000000007</v>
      </c>
      <c r="AE68" s="49"/>
      <c r="AF68" s="50">
        <v>911263</v>
      </c>
      <c r="AG68" s="49">
        <f t="shared" si="13"/>
        <v>1058796.4797</v>
      </c>
      <c r="AH68" s="51">
        <f t="shared" si="14"/>
        <v>49.564482712292858</v>
      </c>
      <c r="AI68" s="51">
        <v>40.479999999999997</v>
      </c>
      <c r="AJ68" s="51">
        <f t="shared" si="15"/>
        <v>40.479999999999997</v>
      </c>
      <c r="AK68" s="51">
        <f t="shared" si="16"/>
        <v>0</v>
      </c>
      <c r="AL68" s="54">
        <f t="shared" si="17"/>
        <v>40.479999999999997</v>
      </c>
      <c r="AM68" s="49"/>
      <c r="AN68" s="50">
        <v>104402</v>
      </c>
      <c r="AO68" s="49">
        <f t="shared" si="18"/>
        <v>121304.6838</v>
      </c>
      <c r="AP68" s="54">
        <f t="shared" si="19"/>
        <v>5.6785265330961519</v>
      </c>
      <c r="AQ68" s="49"/>
      <c r="AR68" s="50">
        <v>422250</v>
      </c>
      <c r="AS68" s="49">
        <f t="shared" si="20"/>
        <v>490612.27499999997</v>
      </c>
      <c r="AT68" s="54">
        <f t="shared" si="21"/>
        <v>22.966589036607058</v>
      </c>
      <c r="AU68" s="49"/>
      <c r="AV68" s="57">
        <v>13.825199769999999</v>
      </c>
      <c r="AW68" s="54">
        <v>0.44</v>
      </c>
      <c r="AX68" s="49"/>
      <c r="AY68" s="58">
        <v>21.13</v>
      </c>
      <c r="AZ68" s="49"/>
      <c r="BA68" s="58">
        <v>0</v>
      </c>
      <c r="BB68" s="49"/>
      <c r="BC68" s="58">
        <f t="shared" si="0"/>
        <v>357.03</v>
      </c>
      <c r="BD68" s="49"/>
      <c r="BE68" s="59">
        <v>279.26</v>
      </c>
      <c r="BF68" s="51">
        <f t="shared" si="22"/>
        <v>77.769999999999982</v>
      </c>
      <c r="BG68" s="51">
        <f t="shared" si="23"/>
        <v>-71.269999999999982</v>
      </c>
      <c r="BH68" s="51">
        <f t="shared" si="24"/>
        <v>285.76</v>
      </c>
      <c r="BI68" s="54">
        <f t="shared" si="25"/>
        <v>6.5</v>
      </c>
      <c r="BJ68" s="49"/>
      <c r="BK68" s="59">
        <v>12.86</v>
      </c>
      <c r="BL68" s="51">
        <v>5.61</v>
      </c>
      <c r="BM68" s="51"/>
      <c r="BN68" s="54">
        <f t="shared" si="26"/>
        <v>304.23</v>
      </c>
      <c r="BO68" s="49"/>
      <c r="BP68" s="58">
        <f t="shared" si="1"/>
        <v>4660803.6000000006</v>
      </c>
    </row>
    <row r="69" spans="1:68" ht="15" x14ac:dyDescent="0.25">
      <c r="A69" s="44" t="s">
        <v>158</v>
      </c>
      <c r="B69" s="45" t="s">
        <v>98</v>
      </c>
      <c r="C69" s="45" t="s">
        <v>71</v>
      </c>
      <c r="D69" s="46">
        <v>8029</v>
      </c>
      <c r="E69" s="45" t="s">
        <v>154</v>
      </c>
      <c r="F69" s="47">
        <v>150</v>
      </c>
      <c r="G69" s="47">
        <v>29961</v>
      </c>
      <c r="H69" s="47">
        <v>38584</v>
      </c>
      <c r="I69" s="47">
        <v>49275</v>
      </c>
      <c r="J69" s="48">
        <v>54750</v>
      </c>
      <c r="K69" s="49"/>
      <c r="L69" s="50">
        <v>4716489</v>
      </c>
      <c r="M69" s="49">
        <f t="shared" si="2"/>
        <v>5480088.5691</v>
      </c>
      <c r="N69" s="51">
        <f t="shared" si="3"/>
        <v>111.21437989041095</v>
      </c>
      <c r="O69" s="52">
        <v>0.92879999999999996</v>
      </c>
      <c r="P69" s="51">
        <f t="shared" si="4"/>
        <v>119.73985776314703</v>
      </c>
      <c r="Q69" s="51">
        <v>188.57</v>
      </c>
      <c r="R69" s="51">
        <f t="shared" si="5"/>
        <v>119.73985776314703</v>
      </c>
      <c r="S69" s="52">
        <v>0.93440000000000001</v>
      </c>
      <c r="T69" s="53">
        <v>1</v>
      </c>
      <c r="U69" s="52">
        <f t="shared" si="6"/>
        <v>0.93440000000000001</v>
      </c>
      <c r="V69" s="54">
        <f t="shared" si="7"/>
        <v>111.88</v>
      </c>
      <c r="W69" s="55"/>
      <c r="X69" s="50">
        <v>1777834</v>
      </c>
      <c r="Y69" s="49">
        <f t="shared" si="8"/>
        <v>2065665.3245999999</v>
      </c>
      <c r="Z69" s="51">
        <f t="shared" si="9"/>
        <v>41.921163360730596</v>
      </c>
      <c r="AA69" s="51">
        <v>74.430000000000007</v>
      </c>
      <c r="AB69" s="51">
        <f t="shared" si="10"/>
        <v>41.921163360730596</v>
      </c>
      <c r="AC69" s="51">
        <f t="shared" si="11"/>
        <v>5.6997091598173508</v>
      </c>
      <c r="AD69" s="54">
        <f t="shared" si="12"/>
        <v>47.620872520547948</v>
      </c>
      <c r="AE69" s="49"/>
      <c r="AF69" s="50">
        <v>1379473</v>
      </c>
      <c r="AG69" s="49">
        <f t="shared" si="13"/>
        <v>1602809.6786999998</v>
      </c>
      <c r="AH69" s="51">
        <f t="shared" si="14"/>
        <v>32.52784736073059</v>
      </c>
      <c r="AI69" s="51">
        <v>40.479999999999997</v>
      </c>
      <c r="AJ69" s="51">
        <f t="shared" si="15"/>
        <v>32.52784736073059</v>
      </c>
      <c r="AK69" s="51">
        <f t="shared" si="16"/>
        <v>1.9880381598173518</v>
      </c>
      <c r="AL69" s="54">
        <f t="shared" si="17"/>
        <v>34.51588552054794</v>
      </c>
      <c r="AM69" s="49"/>
      <c r="AN69" s="50">
        <v>207270</v>
      </c>
      <c r="AO69" s="49">
        <f t="shared" si="18"/>
        <v>240827.01299999998</v>
      </c>
      <c r="AP69" s="54">
        <f t="shared" si="19"/>
        <v>4.887407671232876</v>
      </c>
      <c r="AQ69" s="49"/>
      <c r="AR69" s="50">
        <v>692798</v>
      </c>
      <c r="AS69" s="49">
        <f t="shared" si="20"/>
        <v>804961.99619999994</v>
      </c>
      <c r="AT69" s="54">
        <f t="shared" si="21"/>
        <v>16.336113570776256</v>
      </c>
      <c r="AU69" s="49"/>
      <c r="AV69" s="57">
        <v>3.9970979099999999</v>
      </c>
      <c r="AW69" s="54">
        <v>0.25</v>
      </c>
      <c r="AX69" s="49"/>
      <c r="AY69" s="58">
        <v>16.329999999999998</v>
      </c>
      <c r="AZ69" s="49"/>
      <c r="BA69" s="58">
        <v>0.73</v>
      </c>
      <c r="BB69" s="49"/>
      <c r="BC69" s="58">
        <f t="shared" si="0"/>
        <v>236.55</v>
      </c>
      <c r="BD69" s="49"/>
      <c r="BE69" s="59">
        <v>216.62</v>
      </c>
      <c r="BF69" s="51">
        <f t="shared" si="22"/>
        <v>19.930000000000007</v>
      </c>
      <c r="BG69" s="51">
        <f t="shared" si="23"/>
        <v>-13.430000000000007</v>
      </c>
      <c r="BH69" s="51">
        <f t="shared" si="24"/>
        <v>223.12</v>
      </c>
      <c r="BI69" s="54">
        <f t="shared" si="25"/>
        <v>6.5</v>
      </c>
      <c r="BJ69" s="49"/>
      <c r="BK69" s="59">
        <v>10.039999999999999</v>
      </c>
      <c r="BL69" s="51">
        <v>6.34</v>
      </c>
      <c r="BM69" s="51"/>
      <c r="BN69" s="54">
        <f t="shared" si="26"/>
        <v>239.5</v>
      </c>
      <c r="BO69" s="49"/>
      <c r="BP69" s="58">
        <f t="shared" si="1"/>
        <v>7175659.5</v>
      </c>
    </row>
    <row r="70" spans="1:68" ht="15" x14ac:dyDescent="0.25">
      <c r="A70" s="44" t="s">
        <v>159</v>
      </c>
      <c r="B70" s="45" t="s">
        <v>160</v>
      </c>
      <c r="C70" s="45" t="s">
        <v>71</v>
      </c>
      <c r="D70" s="46">
        <v>6809</v>
      </c>
      <c r="E70" s="45" t="s">
        <v>79</v>
      </c>
      <c r="F70" s="47">
        <v>256</v>
      </c>
      <c r="G70" s="47">
        <v>56269</v>
      </c>
      <c r="H70" s="47">
        <v>88357</v>
      </c>
      <c r="I70" s="47">
        <v>88357</v>
      </c>
      <c r="J70" s="48">
        <v>93440</v>
      </c>
      <c r="K70" s="49"/>
      <c r="L70" s="50">
        <v>13004553</v>
      </c>
      <c r="M70" s="49">
        <f t="shared" si="2"/>
        <v>15109990.1307</v>
      </c>
      <c r="N70" s="51">
        <f t="shared" si="3"/>
        <v>171.01067409146984</v>
      </c>
      <c r="O70" s="52">
        <v>1.0590999999999999</v>
      </c>
      <c r="P70" s="51">
        <f t="shared" si="4"/>
        <v>161.46792001838338</v>
      </c>
      <c r="Q70" s="51">
        <v>188.57</v>
      </c>
      <c r="R70" s="51">
        <f t="shared" si="5"/>
        <v>161.46792001838338</v>
      </c>
      <c r="S70" s="52">
        <v>0.96789999999999998</v>
      </c>
      <c r="T70" s="53">
        <v>1</v>
      </c>
      <c r="U70" s="52">
        <f t="shared" si="6"/>
        <v>0.96789999999999998</v>
      </c>
      <c r="V70" s="54">
        <f t="shared" si="7"/>
        <v>156.28</v>
      </c>
      <c r="W70" s="55"/>
      <c r="X70" s="50">
        <v>5115259</v>
      </c>
      <c r="Y70" s="49">
        <f t="shared" si="8"/>
        <v>5943419.4320999999</v>
      </c>
      <c r="Z70" s="51">
        <f t="shared" si="9"/>
        <v>67.265971367294043</v>
      </c>
      <c r="AA70" s="51">
        <v>74.430000000000007</v>
      </c>
      <c r="AB70" s="51">
        <f t="shared" si="10"/>
        <v>67.265971367294043</v>
      </c>
      <c r="AC70" s="51">
        <f t="shared" si="11"/>
        <v>0</v>
      </c>
      <c r="AD70" s="54">
        <f t="shared" si="12"/>
        <v>67.265971367294043</v>
      </c>
      <c r="AE70" s="49"/>
      <c r="AF70" s="50">
        <v>4878259</v>
      </c>
      <c r="AG70" s="49">
        <f t="shared" si="13"/>
        <v>5668049.1321</v>
      </c>
      <c r="AH70" s="51">
        <f t="shared" si="14"/>
        <v>64.149406748757883</v>
      </c>
      <c r="AI70" s="51">
        <v>40.479999999999997</v>
      </c>
      <c r="AJ70" s="51">
        <f t="shared" si="15"/>
        <v>40.479999999999997</v>
      </c>
      <c r="AK70" s="51">
        <f t="shared" si="16"/>
        <v>0</v>
      </c>
      <c r="AL70" s="54">
        <f t="shared" si="17"/>
        <v>40.479999999999997</v>
      </c>
      <c r="AM70" s="49"/>
      <c r="AN70" s="50">
        <v>189721</v>
      </c>
      <c r="AO70" s="49">
        <f t="shared" si="18"/>
        <v>220436.82989999998</v>
      </c>
      <c r="AP70" s="54">
        <f t="shared" si="19"/>
        <v>2.4948428522924044</v>
      </c>
      <c r="AQ70" s="49"/>
      <c r="AR70" s="50">
        <v>1216783</v>
      </c>
      <c r="AS70" s="49">
        <f t="shared" si="20"/>
        <v>1413780.1676999999</v>
      </c>
      <c r="AT70" s="54">
        <f t="shared" si="21"/>
        <v>16.000771503106712</v>
      </c>
      <c r="AU70" s="49"/>
      <c r="AV70" s="57">
        <v>7.9165785900000003</v>
      </c>
      <c r="AW70" s="54">
        <v>0</v>
      </c>
      <c r="AX70" s="49"/>
      <c r="AY70" s="58">
        <v>20.549999999999997</v>
      </c>
      <c r="AZ70" s="49"/>
      <c r="BA70" s="58">
        <v>0</v>
      </c>
      <c r="BB70" s="49"/>
      <c r="BC70" s="58">
        <f t="shared" si="0"/>
        <v>310.99</v>
      </c>
      <c r="BD70" s="49"/>
      <c r="BE70" s="59">
        <v>271.77999999999997</v>
      </c>
      <c r="BF70" s="51">
        <f t="shared" si="22"/>
        <v>39.210000000000036</v>
      </c>
      <c r="BG70" s="51">
        <f t="shared" si="23"/>
        <v>-32.710000000000036</v>
      </c>
      <c r="BH70" s="51">
        <f t="shared" si="24"/>
        <v>278.27999999999997</v>
      </c>
      <c r="BI70" s="54">
        <f t="shared" si="25"/>
        <v>6.5</v>
      </c>
      <c r="BJ70" s="49"/>
      <c r="BK70" s="59">
        <v>12.52</v>
      </c>
      <c r="BL70" s="51">
        <v>3.79</v>
      </c>
      <c r="BM70" s="51"/>
      <c r="BN70" s="54">
        <f t="shared" si="26"/>
        <v>294.58999999999997</v>
      </c>
      <c r="BO70" s="49"/>
      <c r="BP70" s="58">
        <f t="shared" si="1"/>
        <v>16576284.709999999</v>
      </c>
    </row>
    <row r="71" spans="1:68" ht="15" x14ac:dyDescent="0.25">
      <c r="A71" s="44" t="s">
        <v>161</v>
      </c>
      <c r="B71" s="45" t="s">
        <v>131</v>
      </c>
      <c r="C71" s="45" t="s">
        <v>71</v>
      </c>
      <c r="D71" s="46">
        <v>9530</v>
      </c>
      <c r="E71" s="45" t="s">
        <v>79</v>
      </c>
      <c r="F71" s="47">
        <v>140</v>
      </c>
      <c r="G71" s="47">
        <v>46757</v>
      </c>
      <c r="H71" s="47">
        <v>49130</v>
      </c>
      <c r="I71" s="47">
        <v>49130</v>
      </c>
      <c r="J71" s="48">
        <v>51100</v>
      </c>
      <c r="K71" s="49"/>
      <c r="L71" s="50">
        <v>6180978</v>
      </c>
      <c r="M71" s="49">
        <f t="shared" si="2"/>
        <v>7181678.3381999992</v>
      </c>
      <c r="N71" s="51">
        <f t="shared" si="3"/>
        <v>146.17704738856094</v>
      </c>
      <c r="O71" s="52">
        <v>0.75280000000000002</v>
      </c>
      <c r="P71" s="51">
        <f t="shared" si="4"/>
        <v>194.17779940032005</v>
      </c>
      <c r="Q71" s="51">
        <v>188.57</v>
      </c>
      <c r="R71" s="51">
        <f t="shared" si="5"/>
        <v>188.57</v>
      </c>
      <c r="S71" s="52">
        <v>0.82020000000000004</v>
      </c>
      <c r="T71" s="53">
        <v>1</v>
      </c>
      <c r="U71" s="52">
        <f t="shared" si="6"/>
        <v>0.82020000000000004</v>
      </c>
      <c r="V71" s="54">
        <f t="shared" si="7"/>
        <v>154.66999999999999</v>
      </c>
      <c r="W71" s="55"/>
      <c r="X71" s="50">
        <v>2488758</v>
      </c>
      <c r="Y71" s="49">
        <f t="shared" si="8"/>
        <v>2891687.9202000001</v>
      </c>
      <c r="Z71" s="51">
        <f t="shared" si="9"/>
        <v>58.857885613678</v>
      </c>
      <c r="AA71" s="51">
        <v>74.430000000000007</v>
      </c>
      <c r="AB71" s="51">
        <f t="shared" si="10"/>
        <v>58.857885613678</v>
      </c>
      <c r="AC71" s="51">
        <f t="shared" si="11"/>
        <v>1.4655285965804996</v>
      </c>
      <c r="AD71" s="54">
        <f t="shared" si="12"/>
        <v>60.323414210258498</v>
      </c>
      <c r="AE71" s="49"/>
      <c r="AF71" s="50">
        <v>1598723</v>
      </c>
      <c r="AG71" s="49">
        <f t="shared" si="13"/>
        <v>1857556.2537</v>
      </c>
      <c r="AH71" s="51">
        <f t="shared" si="14"/>
        <v>37.809001703643396</v>
      </c>
      <c r="AI71" s="51">
        <v>40.479999999999997</v>
      </c>
      <c r="AJ71" s="51">
        <f t="shared" si="15"/>
        <v>37.809001703643396</v>
      </c>
      <c r="AK71" s="51">
        <f t="shared" si="16"/>
        <v>0.66774957408915014</v>
      </c>
      <c r="AL71" s="54">
        <f t="shared" si="17"/>
        <v>38.476751277732546</v>
      </c>
      <c r="AM71" s="49"/>
      <c r="AN71" s="50">
        <v>258186</v>
      </c>
      <c r="AO71" s="49">
        <f t="shared" si="18"/>
        <v>299986.31339999998</v>
      </c>
      <c r="AP71" s="54">
        <f t="shared" si="19"/>
        <v>6.105970148585385</v>
      </c>
      <c r="AQ71" s="49"/>
      <c r="AR71" s="50">
        <v>1032713</v>
      </c>
      <c r="AS71" s="49">
        <f t="shared" si="20"/>
        <v>1199909.2346999999</v>
      </c>
      <c r="AT71" s="54">
        <f t="shared" si="21"/>
        <v>24.423147459800528</v>
      </c>
      <c r="AU71" s="49"/>
      <c r="AV71" s="57">
        <v>4.5762774500000001</v>
      </c>
      <c r="AW71" s="54">
        <v>0.31</v>
      </c>
      <c r="AX71" s="49"/>
      <c r="AY71" s="58">
        <v>20.060000000000002</v>
      </c>
      <c r="AZ71" s="49"/>
      <c r="BA71" s="58">
        <v>0</v>
      </c>
      <c r="BB71" s="49"/>
      <c r="BC71" s="58">
        <f t="shared" si="0"/>
        <v>308.95</v>
      </c>
      <c r="BD71" s="49"/>
      <c r="BE71" s="59">
        <v>265.16000000000003</v>
      </c>
      <c r="BF71" s="51">
        <f t="shared" si="22"/>
        <v>43.789999999999964</v>
      </c>
      <c r="BG71" s="51">
        <f t="shared" si="23"/>
        <v>-37.289999999999964</v>
      </c>
      <c r="BH71" s="51">
        <f t="shared" si="24"/>
        <v>271.66000000000003</v>
      </c>
      <c r="BI71" s="54">
        <f t="shared" si="25"/>
        <v>6.5</v>
      </c>
      <c r="BJ71" s="49"/>
      <c r="BK71" s="59">
        <v>12.22</v>
      </c>
      <c r="BL71" s="51">
        <v>9.75</v>
      </c>
      <c r="BM71" s="51"/>
      <c r="BN71" s="54">
        <f t="shared" si="26"/>
        <v>293.63000000000005</v>
      </c>
      <c r="BO71" s="49"/>
      <c r="BP71" s="58">
        <f t="shared" si="1"/>
        <v>13729257.910000002</v>
      </c>
    </row>
    <row r="72" spans="1:68" ht="15" x14ac:dyDescent="0.25">
      <c r="A72" s="44" t="s">
        <v>162</v>
      </c>
      <c r="B72" s="45" t="s">
        <v>81</v>
      </c>
      <c r="C72" s="45" t="s">
        <v>71</v>
      </c>
      <c r="D72" s="46">
        <v>9969</v>
      </c>
      <c r="E72" s="45" t="s">
        <v>93</v>
      </c>
      <c r="F72" s="47">
        <v>130</v>
      </c>
      <c r="G72" s="47">
        <v>32986</v>
      </c>
      <c r="H72" s="47">
        <v>36471</v>
      </c>
      <c r="I72" s="47">
        <v>42705</v>
      </c>
      <c r="J72" s="48">
        <v>47450</v>
      </c>
      <c r="K72" s="49"/>
      <c r="L72" s="50">
        <v>3532793</v>
      </c>
      <c r="M72" s="49">
        <f t="shared" si="2"/>
        <v>4104752.1867</v>
      </c>
      <c r="N72" s="51">
        <f t="shared" si="3"/>
        <v>96.118772665964173</v>
      </c>
      <c r="O72" s="52">
        <v>0.95789999999999997</v>
      </c>
      <c r="P72" s="51">
        <f t="shared" si="4"/>
        <v>100.34322232588389</v>
      </c>
      <c r="Q72" s="51">
        <v>210.67</v>
      </c>
      <c r="R72" s="51">
        <f t="shared" si="5"/>
        <v>100.34322232588389</v>
      </c>
      <c r="S72" s="52">
        <v>0.93630000000000002</v>
      </c>
      <c r="T72" s="53">
        <v>1</v>
      </c>
      <c r="U72" s="52">
        <f t="shared" si="6"/>
        <v>0.93630000000000002</v>
      </c>
      <c r="V72" s="54">
        <f t="shared" si="7"/>
        <v>93.95</v>
      </c>
      <c r="W72" s="55"/>
      <c r="X72" s="50">
        <v>1624012</v>
      </c>
      <c r="Y72" s="49">
        <f t="shared" si="8"/>
        <v>1886939.5427999999</v>
      </c>
      <c r="Z72" s="51">
        <f t="shared" si="9"/>
        <v>44.185447671232872</v>
      </c>
      <c r="AA72" s="51">
        <v>74.430000000000007</v>
      </c>
      <c r="AB72" s="51">
        <f t="shared" si="10"/>
        <v>44.185447671232872</v>
      </c>
      <c r="AC72" s="51">
        <f t="shared" si="11"/>
        <v>5.1336380821917817</v>
      </c>
      <c r="AD72" s="54">
        <f t="shared" si="12"/>
        <v>49.319085753424652</v>
      </c>
      <c r="AE72" s="49"/>
      <c r="AF72" s="50">
        <v>1223182</v>
      </c>
      <c r="AG72" s="49">
        <f t="shared" si="13"/>
        <v>1421215.1657999998</v>
      </c>
      <c r="AH72" s="51">
        <f t="shared" si="14"/>
        <v>33.279830600632238</v>
      </c>
      <c r="AI72" s="51">
        <v>40.479999999999997</v>
      </c>
      <c r="AJ72" s="51">
        <f t="shared" si="15"/>
        <v>33.279830600632238</v>
      </c>
      <c r="AK72" s="51">
        <f t="shared" si="16"/>
        <v>1.8000423498419398</v>
      </c>
      <c r="AL72" s="54">
        <f t="shared" si="17"/>
        <v>35.079872950474176</v>
      </c>
      <c r="AM72" s="49"/>
      <c r="AN72" s="50">
        <v>210783</v>
      </c>
      <c r="AO72" s="49">
        <f t="shared" si="18"/>
        <v>244908.7677</v>
      </c>
      <c r="AP72" s="54">
        <f t="shared" si="19"/>
        <v>5.7348967966280293</v>
      </c>
      <c r="AQ72" s="49"/>
      <c r="AR72" s="50">
        <v>734858</v>
      </c>
      <c r="AS72" s="49">
        <f t="shared" si="20"/>
        <v>853831.5101999999</v>
      </c>
      <c r="AT72" s="54">
        <f t="shared" si="21"/>
        <v>19.993712918861959</v>
      </c>
      <c r="AU72" s="49"/>
      <c r="AV72" s="57">
        <v>5.4289661599999999</v>
      </c>
      <c r="AW72" s="54">
        <v>0.06</v>
      </c>
      <c r="AX72" s="49"/>
      <c r="AY72" s="58">
        <v>18.149999999999999</v>
      </c>
      <c r="AZ72" s="49"/>
      <c r="BA72" s="58">
        <v>0</v>
      </c>
      <c r="BB72" s="49"/>
      <c r="BC72" s="58">
        <f t="shared" ref="BC72:BC135" si="27">IF(D72&lt;&gt;"",ROUND(V72+AD72+AL72+AP72+AV72+AW72+AY72+BA72+AT72,2),"")</f>
        <v>227.72</v>
      </c>
      <c r="BD72" s="49"/>
      <c r="BE72" s="59">
        <v>239.74</v>
      </c>
      <c r="BF72" s="51">
        <f t="shared" si="22"/>
        <v>-12.02000000000001</v>
      </c>
      <c r="BG72" s="51">
        <f t="shared" si="23"/>
        <v>12.02000000000001</v>
      </c>
      <c r="BH72" s="51">
        <f t="shared" si="24"/>
        <v>239.74</v>
      </c>
      <c r="BI72" s="54">
        <f t="shared" si="25"/>
        <v>0</v>
      </c>
      <c r="BJ72" s="49"/>
      <c r="BK72" s="59">
        <v>10.79</v>
      </c>
      <c r="BL72" s="51">
        <v>4.68</v>
      </c>
      <c r="BM72" s="51"/>
      <c r="BN72" s="54">
        <f t="shared" si="26"/>
        <v>255.21</v>
      </c>
      <c r="BO72" s="49"/>
      <c r="BP72" s="58">
        <f t="shared" ref="BP72:BP135" si="28">BN72*G72</f>
        <v>8418357.0600000005</v>
      </c>
    </row>
    <row r="73" spans="1:68" ht="15" x14ac:dyDescent="0.25">
      <c r="A73" s="44" t="s">
        <v>163</v>
      </c>
      <c r="B73" s="45" t="s">
        <v>77</v>
      </c>
      <c r="C73" s="45" t="s">
        <v>71</v>
      </c>
      <c r="D73" s="46">
        <v>8433</v>
      </c>
      <c r="E73" s="45" t="s">
        <v>96</v>
      </c>
      <c r="F73" s="47">
        <v>120</v>
      </c>
      <c r="G73" s="47">
        <v>25449</v>
      </c>
      <c r="H73" s="47">
        <v>35880</v>
      </c>
      <c r="I73" s="47">
        <v>39420</v>
      </c>
      <c r="J73" s="48">
        <v>43800</v>
      </c>
      <c r="K73" s="49"/>
      <c r="L73" s="50">
        <v>5740775</v>
      </c>
      <c r="M73" s="49">
        <f t="shared" ref="M73:M136" si="29">L73*$C$5</f>
        <v>6670206.4724999992</v>
      </c>
      <c r="N73" s="51">
        <f t="shared" ref="N73:N136" si="30">M73/$I73</f>
        <v>169.20868778538812</v>
      </c>
      <c r="O73" s="52">
        <v>1.0248999999999999</v>
      </c>
      <c r="P73" s="51">
        <f t="shared" ref="P73:P136" si="31">N73/O73</f>
        <v>165.09775371781456</v>
      </c>
      <c r="Q73" s="51">
        <v>188.57</v>
      </c>
      <c r="R73" s="51">
        <f t="shared" ref="R73:R136" si="32">MIN(P73,Q73)</f>
        <v>165.09775371781456</v>
      </c>
      <c r="S73" s="52">
        <v>1.0233000000000001</v>
      </c>
      <c r="T73" s="53">
        <v>1</v>
      </c>
      <c r="U73" s="52">
        <f t="shared" ref="U73:U136" si="33">ROUND(S73*T73,4)</f>
        <v>1.0233000000000001</v>
      </c>
      <c r="V73" s="54">
        <f t="shared" ref="V73:V136" si="34">ROUND(R73*U73,2)</f>
        <v>168.94</v>
      </c>
      <c r="W73" s="55"/>
      <c r="X73" s="50">
        <v>2219531</v>
      </c>
      <c r="Y73" s="49">
        <f t="shared" ref="Y73:Y136" si="35">X73*$C$5</f>
        <v>2578873.0688999998</v>
      </c>
      <c r="Z73" s="51">
        <f t="shared" ref="Z73:Z136" si="36">Y73/$I73</f>
        <v>65.420422853881277</v>
      </c>
      <c r="AA73" s="51">
        <v>74.430000000000007</v>
      </c>
      <c r="AB73" s="51">
        <f t="shared" ref="AB73:AB136" si="37">MIN(Z73,AA73)</f>
        <v>65.420422853881277</v>
      </c>
      <c r="AC73" s="51">
        <f t="shared" ref="AC73:AC136" si="38">IF(Z73&lt;ROUND(AA73/1.15,2),((ROUND(AA73/1.15,2)-Z73)*0.25),0)</f>
        <v>0</v>
      </c>
      <c r="AD73" s="54">
        <f t="shared" ref="AD73:AD136" si="39">AB73+AC73</f>
        <v>65.420422853881277</v>
      </c>
      <c r="AE73" s="49"/>
      <c r="AF73" s="50">
        <v>1715787</v>
      </c>
      <c r="AG73" s="49">
        <f t="shared" ref="AG73:AG136" si="40">AF73*$C$5</f>
        <v>1993572.9153</v>
      </c>
      <c r="AH73" s="51">
        <f t="shared" ref="AH73:AH136" si="41">AG73/$I73</f>
        <v>50.572625958904112</v>
      </c>
      <c r="AI73" s="51">
        <v>40.479999999999997</v>
      </c>
      <c r="AJ73" s="51">
        <f t="shared" ref="AJ73:AJ136" si="42">MIN(AH73,AI73)</f>
        <v>40.479999999999997</v>
      </c>
      <c r="AK73" s="51">
        <f t="shared" ref="AK73:AK136" si="43">IF(AH73&lt;AI73,(AI73-AH73)*0.25,0)</f>
        <v>0</v>
      </c>
      <c r="AL73" s="54">
        <f t="shared" ref="AL73:AL136" si="44">AJ73+AK73</f>
        <v>40.479999999999997</v>
      </c>
      <c r="AM73" s="49"/>
      <c r="AN73" s="50">
        <v>151496</v>
      </c>
      <c r="AO73" s="49">
        <f t="shared" ref="AO73:AO136" si="45">AN73*$C$5</f>
        <v>176023.20239999998</v>
      </c>
      <c r="AP73" s="54">
        <f t="shared" ref="AP73:AP136" si="46">AO73/$I73</f>
        <v>4.4653273059360723</v>
      </c>
      <c r="AQ73" s="49"/>
      <c r="AR73" s="50">
        <v>688616</v>
      </c>
      <c r="AS73" s="49">
        <f t="shared" ref="AS73:AS136" si="47">AR73*$C$5</f>
        <v>800102.93039999995</v>
      </c>
      <c r="AT73" s="54">
        <f t="shared" ref="AT73:AT136" si="48">AS73/$I73</f>
        <v>20.296877990867578</v>
      </c>
      <c r="AU73" s="49"/>
      <c r="AV73" s="57">
        <v>3.9096000000000002</v>
      </c>
      <c r="AW73" s="54">
        <v>0</v>
      </c>
      <c r="AX73" s="49"/>
      <c r="AY73" s="58">
        <v>20.149999999999999</v>
      </c>
      <c r="AZ73" s="49"/>
      <c r="BA73" s="58">
        <v>0</v>
      </c>
      <c r="BB73" s="49"/>
      <c r="BC73" s="58">
        <f t="shared" si="27"/>
        <v>323.66000000000003</v>
      </c>
      <c r="BD73" s="49"/>
      <c r="BE73" s="59">
        <v>266.22000000000003</v>
      </c>
      <c r="BF73" s="51">
        <f t="shared" ref="BF73:BF136" si="49">BC73-BE73</f>
        <v>57.44</v>
      </c>
      <c r="BG73" s="51">
        <f t="shared" ref="BG73:BG136" si="50">IF(BF73&lt;0,0-BF73,IF(BF73&gt;6.5,6.5-BF73,0))</f>
        <v>-50.94</v>
      </c>
      <c r="BH73" s="51">
        <f t="shared" ref="BH73:BH136" si="51">BC73+BG73</f>
        <v>272.72000000000003</v>
      </c>
      <c r="BI73" s="54">
        <f t="shared" ref="BI73:BI136" si="52">BH73-BE73</f>
        <v>6.5</v>
      </c>
      <c r="BJ73" s="49"/>
      <c r="BK73" s="59">
        <v>12.27</v>
      </c>
      <c r="BL73" s="51">
        <v>0</v>
      </c>
      <c r="BM73" s="51"/>
      <c r="BN73" s="54">
        <f t="shared" ref="BN73:BN136" si="53">BH73+BK73+BL73+BM73</f>
        <v>284.99</v>
      </c>
      <c r="BO73" s="49"/>
      <c r="BP73" s="58">
        <f t="shared" si="28"/>
        <v>7252710.5099999998</v>
      </c>
    </row>
    <row r="74" spans="1:68" ht="15" x14ac:dyDescent="0.25">
      <c r="A74" s="44" t="s">
        <v>164</v>
      </c>
      <c r="B74" s="45" t="s">
        <v>77</v>
      </c>
      <c r="C74" s="45" t="s">
        <v>71</v>
      </c>
      <c r="D74" s="46">
        <v>20248</v>
      </c>
      <c r="E74" s="45" t="s">
        <v>72</v>
      </c>
      <c r="F74" s="47">
        <v>132</v>
      </c>
      <c r="G74" s="47">
        <v>31015</v>
      </c>
      <c r="H74" s="47">
        <v>43974</v>
      </c>
      <c r="I74" s="47">
        <v>43974</v>
      </c>
      <c r="J74" s="48">
        <v>48180</v>
      </c>
      <c r="K74" s="49"/>
      <c r="L74" s="50">
        <v>5165441</v>
      </c>
      <c r="M74" s="49">
        <f t="shared" si="29"/>
        <v>6001725.8978999993</v>
      </c>
      <c r="N74" s="51">
        <f t="shared" si="30"/>
        <v>136.48351066311909</v>
      </c>
      <c r="O74" s="52">
        <v>0.98819999999999997</v>
      </c>
      <c r="P74" s="51">
        <f t="shared" si="31"/>
        <v>138.11324697745303</v>
      </c>
      <c r="Q74" s="51">
        <v>188.57</v>
      </c>
      <c r="R74" s="51">
        <f t="shared" si="32"/>
        <v>138.11324697745303</v>
      </c>
      <c r="S74" s="52">
        <v>0.91239999999999999</v>
      </c>
      <c r="T74" s="53">
        <v>1</v>
      </c>
      <c r="U74" s="52">
        <f t="shared" si="33"/>
        <v>0.91239999999999999</v>
      </c>
      <c r="V74" s="54">
        <f t="shared" si="34"/>
        <v>126.01</v>
      </c>
      <c r="W74" s="55"/>
      <c r="X74" s="50">
        <v>2396892</v>
      </c>
      <c r="Y74" s="49">
        <f t="shared" si="35"/>
        <v>2784948.8147999998</v>
      </c>
      <c r="Z74" s="51">
        <f t="shared" si="36"/>
        <v>63.331714531313956</v>
      </c>
      <c r="AA74" s="51">
        <v>74.430000000000007</v>
      </c>
      <c r="AB74" s="51">
        <f t="shared" si="37"/>
        <v>63.331714531313956</v>
      </c>
      <c r="AC74" s="51">
        <f t="shared" si="38"/>
        <v>0.34707136717151066</v>
      </c>
      <c r="AD74" s="54">
        <f t="shared" si="39"/>
        <v>63.678785898485465</v>
      </c>
      <c r="AE74" s="49"/>
      <c r="AF74" s="50">
        <v>1439119</v>
      </c>
      <c r="AG74" s="49">
        <f t="shared" si="40"/>
        <v>1672112.3661</v>
      </c>
      <c r="AH74" s="51">
        <f t="shared" si="41"/>
        <v>38.02502310683586</v>
      </c>
      <c r="AI74" s="51">
        <v>40.479999999999997</v>
      </c>
      <c r="AJ74" s="51">
        <f t="shared" si="42"/>
        <v>38.02502310683586</v>
      </c>
      <c r="AK74" s="51">
        <f t="shared" si="43"/>
        <v>0.61374422329103417</v>
      </c>
      <c r="AL74" s="54">
        <f t="shared" si="44"/>
        <v>38.638767330126896</v>
      </c>
      <c r="AM74" s="49"/>
      <c r="AN74" s="50">
        <v>72751</v>
      </c>
      <c r="AO74" s="49">
        <f t="shared" si="45"/>
        <v>84529.386899999998</v>
      </c>
      <c r="AP74" s="54">
        <f t="shared" si="46"/>
        <v>1.9222583094555874</v>
      </c>
      <c r="AQ74" s="49"/>
      <c r="AR74" s="50">
        <v>832600</v>
      </c>
      <c r="AS74" s="49">
        <f t="shared" si="47"/>
        <v>967397.94</v>
      </c>
      <c r="AT74" s="54">
        <f t="shared" si="48"/>
        <v>21.999316414244781</v>
      </c>
      <c r="AU74" s="49"/>
      <c r="AV74" s="57">
        <v>3.9096000000000002</v>
      </c>
      <c r="AW74" s="54">
        <v>0.81</v>
      </c>
      <c r="AX74" s="49"/>
      <c r="AY74" s="58">
        <v>20.079999999999998</v>
      </c>
      <c r="AZ74" s="49"/>
      <c r="BA74" s="58">
        <v>0</v>
      </c>
      <c r="BB74" s="49"/>
      <c r="BC74" s="58">
        <f t="shared" si="27"/>
        <v>277.05</v>
      </c>
      <c r="BD74" s="49"/>
      <c r="BE74" s="59">
        <v>265.16000000000003</v>
      </c>
      <c r="BF74" s="51">
        <f t="shared" si="49"/>
        <v>11.889999999999986</v>
      </c>
      <c r="BG74" s="51">
        <f t="shared" si="50"/>
        <v>-5.3899999999999864</v>
      </c>
      <c r="BH74" s="51">
        <f t="shared" si="51"/>
        <v>271.66000000000003</v>
      </c>
      <c r="BI74" s="54">
        <f t="shared" si="52"/>
        <v>6.5</v>
      </c>
      <c r="BJ74" s="49"/>
      <c r="BK74" s="59">
        <v>12.22</v>
      </c>
      <c r="BL74" s="51">
        <v>14.78</v>
      </c>
      <c r="BM74" s="51"/>
      <c r="BN74" s="54">
        <f t="shared" si="53"/>
        <v>298.66000000000003</v>
      </c>
      <c r="BO74" s="49"/>
      <c r="BP74" s="58">
        <f t="shared" si="28"/>
        <v>9262939.9000000004</v>
      </c>
    </row>
    <row r="75" spans="1:68" ht="15" x14ac:dyDescent="0.25">
      <c r="A75" s="44" t="s">
        <v>165</v>
      </c>
      <c r="B75" s="45" t="s">
        <v>74</v>
      </c>
      <c r="C75" s="45" t="s">
        <v>71</v>
      </c>
      <c r="D75" s="46">
        <v>20280</v>
      </c>
      <c r="E75" s="45" t="s">
        <v>79</v>
      </c>
      <c r="F75" s="47">
        <v>105</v>
      </c>
      <c r="G75" s="47">
        <v>23734</v>
      </c>
      <c r="H75" s="47">
        <v>36401</v>
      </c>
      <c r="I75" s="47">
        <v>36401</v>
      </c>
      <c r="J75" s="48">
        <v>38325</v>
      </c>
      <c r="K75" s="49"/>
      <c r="L75" s="50">
        <v>4900729</v>
      </c>
      <c r="M75" s="49">
        <f t="shared" si="29"/>
        <v>5694157.0250999993</v>
      </c>
      <c r="N75" s="51">
        <f t="shared" si="30"/>
        <v>156.42858781626876</v>
      </c>
      <c r="O75" s="52">
        <v>1.0793999999999999</v>
      </c>
      <c r="P75" s="51">
        <f t="shared" si="31"/>
        <v>144.92179712457732</v>
      </c>
      <c r="Q75" s="51">
        <v>188.57</v>
      </c>
      <c r="R75" s="51">
        <f t="shared" si="32"/>
        <v>144.92179712457732</v>
      </c>
      <c r="S75" s="52">
        <v>0.83279999999999998</v>
      </c>
      <c r="T75" s="53">
        <v>1</v>
      </c>
      <c r="U75" s="52">
        <f t="shared" si="33"/>
        <v>0.83279999999999998</v>
      </c>
      <c r="V75" s="54">
        <f t="shared" si="34"/>
        <v>120.69</v>
      </c>
      <c r="W75" s="55"/>
      <c r="X75" s="50">
        <v>2232231</v>
      </c>
      <c r="Y75" s="49">
        <f t="shared" si="35"/>
        <v>2593629.1988999997</v>
      </c>
      <c r="Z75" s="51">
        <f t="shared" si="36"/>
        <v>71.251591959012103</v>
      </c>
      <c r="AA75" s="51">
        <v>74.430000000000007</v>
      </c>
      <c r="AB75" s="51">
        <f t="shared" si="37"/>
        <v>71.251591959012103</v>
      </c>
      <c r="AC75" s="51">
        <f t="shared" si="38"/>
        <v>0</v>
      </c>
      <c r="AD75" s="54">
        <f t="shared" si="39"/>
        <v>71.251591959012103</v>
      </c>
      <c r="AE75" s="49"/>
      <c r="AF75" s="50">
        <v>1377974</v>
      </c>
      <c r="AG75" s="49">
        <f t="shared" si="40"/>
        <v>1601067.9905999999</v>
      </c>
      <c r="AH75" s="51">
        <f t="shared" si="41"/>
        <v>43.984176000659318</v>
      </c>
      <c r="AI75" s="51">
        <v>40.479999999999997</v>
      </c>
      <c r="AJ75" s="51">
        <f t="shared" si="42"/>
        <v>40.479999999999997</v>
      </c>
      <c r="AK75" s="51">
        <f t="shared" si="43"/>
        <v>0</v>
      </c>
      <c r="AL75" s="54">
        <f t="shared" si="44"/>
        <v>40.479999999999997</v>
      </c>
      <c r="AM75" s="49"/>
      <c r="AN75" s="50">
        <v>297011</v>
      </c>
      <c r="AO75" s="49">
        <f t="shared" si="45"/>
        <v>345097.0809</v>
      </c>
      <c r="AP75" s="54">
        <f t="shared" si="46"/>
        <v>9.4804285843795508</v>
      </c>
      <c r="AQ75" s="49"/>
      <c r="AR75" s="50">
        <v>586941</v>
      </c>
      <c r="AS75" s="49">
        <f t="shared" si="47"/>
        <v>681966.74789999996</v>
      </c>
      <c r="AT75" s="54">
        <f t="shared" si="48"/>
        <v>18.734835523749346</v>
      </c>
      <c r="AU75" s="49"/>
      <c r="AV75" s="57">
        <v>4.9251152400000002</v>
      </c>
      <c r="AW75" s="54">
        <v>0.42</v>
      </c>
      <c r="AX75" s="49"/>
      <c r="AY75" s="58">
        <v>19.84</v>
      </c>
      <c r="AZ75" s="49"/>
      <c r="BA75" s="58">
        <v>0</v>
      </c>
      <c r="BB75" s="49"/>
      <c r="BC75" s="58">
        <f t="shared" si="27"/>
        <v>285.82</v>
      </c>
      <c r="BD75" s="49"/>
      <c r="BE75" s="59">
        <v>262.58999999999997</v>
      </c>
      <c r="BF75" s="51">
        <f t="shared" si="49"/>
        <v>23.230000000000018</v>
      </c>
      <c r="BG75" s="51">
        <f t="shared" si="50"/>
        <v>-16.730000000000018</v>
      </c>
      <c r="BH75" s="51">
        <f t="shared" si="51"/>
        <v>269.08999999999997</v>
      </c>
      <c r="BI75" s="54">
        <f t="shared" si="52"/>
        <v>6.5</v>
      </c>
      <c r="BJ75" s="49"/>
      <c r="BK75" s="59">
        <v>12.11</v>
      </c>
      <c r="BL75" s="51">
        <v>3.46</v>
      </c>
      <c r="BM75" s="51"/>
      <c r="BN75" s="54">
        <f t="shared" si="53"/>
        <v>284.65999999999997</v>
      </c>
      <c r="BO75" s="49"/>
      <c r="BP75" s="58">
        <f t="shared" si="28"/>
        <v>6756120.4399999995</v>
      </c>
    </row>
    <row r="76" spans="1:68" ht="15" x14ac:dyDescent="0.25">
      <c r="A76" s="44" t="s">
        <v>166</v>
      </c>
      <c r="B76" s="45" t="s">
        <v>98</v>
      </c>
      <c r="C76" s="45" t="s">
        <v>71</v>
      </c>
      <c r="D76" s="46">
        <v>7153</v>
      </c>
      <c r="E76" s="45" t="s">
        <v>93</v>
      </c>
      <c r="F76" s="47">
        <v>100</v>
      </c>
      <c r="G76" s="47">
        <v>17720</v>
      </c>
      <c r="H76" s="47">
        <v>32459</v>
      </c>
      <c r="I76" s="47">
        <v>32850</v>
      </c>
      <c r="J76" s="48">
        <v>36500</v>
      </c>
      <c r="K76" s="49"/>
      <c r="L76" s="50">
        <v>4203648</v>
      </c>
      <c r="M76" s="49">
        <f t="shared" si="29"/>
        <v>4884218.6112000002</v>
      </c>
      <c r="N76" s="51">
        <f t="shared" si="30"/>
        <v>148.68245391780823</v>
      </c>
      <c r="O76" s="52">
        <v>1.1047</v>
      </c>
      <c r="P76" s="51">
        <f t="shared" si="31"/>
        <v>134.59079742718225</v>
      </c>
      <c r="Q76" s="51">
        <v>210.67</v>
      </c>
      <c r="R76" s="51">
        <f t="shared" si="32"/>
        <v>134.59079742718225</v>
      </c>
      <c r="S76" s="52">
        <v>0.96870000000000001</v>
      </c>
      <c r="T76" s="53">
        <v>1</v>
      </c>
      <c r="U76" s="52">
        <f t="shared" si="33"/>
        <v>0.96870000000000001</v>
      </c>
      <c r="V76" s="54">
        <f t="shared" si="34"/>
        <v>130.38</v>
      </c>
      <c r="W76" s="55"/>
      <c r="X76" s="50">
        <v>1489658</v>
      </c>
      <c r="Y76" s="49">
        <f t="shared" si="35"/>
        <v>1730833.6302</v>
      </c>
      <c r="Z76" s="51">
        <f t="shared" si="36"/>
        <v>52.688999397260275</v>
      </c>
      <c r="AA76" s="51">
        <v>74.430000000000007</v>
      </c>
      <c r="AB76" s="51">
        <f t="shared" si="37"/>
        <v>52.688999397260275</v>
      </c>
      <c r="AC76" s="51">
        <f t="shared" si="38"/>
        <v>3.0077501506849309</v>
      </c>
      <c r="AD76" s="54">
        <f t="shared" si="39"/>
        <v>55.696749547945203</v>
      </c>
      <c r="AE76" s="49"/>
      <c r="AF76" s="50">
        <v>1134385</v>
      </c>
      <c r="AG76" s="49">
        <f t="shared" si="40"/>
        <v>1318041.9314999999</v>
      </c>
      <c r="AH76" s="51">
        <f t="shared" si="41"/>
        <v>40.123042054794517</v>
      </c>
      <c r="AI76" s="51">
        <v>40.479999999999997</v>
      </c>
      <c r="AJ76" s="51">
        <f t="shared" si="42"/>
        <v>40.123042054794517</v>
      </c>
      <c r="AK76" s="51">
        <f t="shared" si="43"/>
        <v>8.9239486301369908E-2</v>
      </c>
      <c r="AL76" s="54">
        <f t="shared" si="44"/>
        <v>40.212281541095891</v>
      </c>
      <c r="AM76" s="49"/>
      <c r="AN76" s="50">
        <v>253234</v>
      </c>
      <c r="AO76" s="49">
        <f t="shared" si="45"/>
        <v>294232.5846</v>
      </c>
      <c r="AP76" s="54">
        <f t="shared" si="46"/>
        <v>8.9568518904109595</v>
      </c>
      <c r="AQ76" s="49"/>
      <c r="AR76" s="50">
        <v>448945</v>
      </c>
      <c r="AS76" s="49">
        <f t="shared" si="47"/>
        <v>521629.19549999997</v>
      </c>
      <c r="AT76" s="54">
        <f t="shared" si="48"/>
        <v>15.879123150684931</v>
      </c>
      <c r="AU76" s="49"/>
      <c r="AV76" s="57">
        <v>7.8992389599999999</v>
      </c>
      <c r="AW76" s="54">
        <v>0.43</v>
      </c>
      <c r="AX76" s="49"/>
      <c r="AY76" s="58">
        <v>17.61</v>
      </c>
      <c r="AZ76" s="49"/>
      <c r="BA76" s="58">
        <v>0</v>
      </c>
      <c r="BB76" s="49"/>
      <c r="BC76" s="58">
        <f t="shared" si="27"/>
        <v>277.06</v>
      </c>
      <c r="BD76" s="49"/>
      <c r="BE76" s="59">
        <v>233.11</v>
      </c>
      <c r="BF76" s="51">
        <f t="shared" si="49"/>
        <v>43.949999999999989</v>
      </c>
      <c r="BG76" s="51">
        <f t="shared" si="50"/>
        <v>-37.449999999999989</v>
      </c>
      <c r="BH76" s="51">
        <f t="shared" si="51"/>
        <v>239.61</v>
      </c>
      <c r="BI76" s="54">
        <f t="shared" si="52"/>
        <v>6.5</v>
      </c>
      <c r="BJ76" s="49"/>
      <c r="BK76" s="59">
        <v>10.78</v>
      </c>
      <c r="BL76" s="51">
        <v>3.35</v>
      </c>
      <c r="BM76" s="51"/>
      <c r="BN76" s="54">
        <f t="shared" si="53"/>
        <v>253.74</v>
      </c>
      <c r="BO76" s="49"/>
      <c r="BP76" s="58">
        <f t="shared" si="28"/>
        <v>4496272.8</v>
      </c>
    </row>
    <row r="77" spans="1:68" ht="15" x14ac:dyDescent="0.25">
      <c r="A77" s="44" t="s">
        <v>167</v>
      </c>
      <c r="B77" s="45" t="s">
        <v>168</v>
      </c>
      <c r="C77" s="45" t="s">
        <v>71</v>
      </c>
      <c r="D77" s="46">
        <v>10975</v>
      </c>
      <c r="E77" s="45" t="s">
        <v>75</v>
      </c>
      <c r="F77" s="47">
        <v>120</v>
      </c>
      <c r="G77" s="47">
        <v>30554</v>
      </c>
      <c r="H77" s="47">
        <v>40350</v>
      </c>
      <c r="I77" s="47">
        <v>40350</v>
      </c>
      <c r="J77" s="48">
        <v>43800</v>
      </c>
      <c r="K77" s="49"/>
      <c r="L77" s="50">
        <v>4983725</v>
      </c>
      <c r="M77" s="49">
        <f t="shared" si="29"/>
        <v>5790590.0774999997</v>
      </c>
      <c r="N77" s="51">
        <f t="shared" si="30"/>
        <v>143.50904776951671</v>
      </c>
      <c r="O77" s="52">
        <v>1.0599000000000001</v>
      </c>
      <c r="P77" s="51">
        <f t="shared" si="31"/>
        <v>135.39866758139135</v>
      </c>
      <c r="Q77" s="51">
        <v>188.57</v>
      </c>
      <c r="R77" s="51">
        <f t="shared" si="32"/>
        <v>135.39866758139135</v>
      </c>
      <c r="S77" s="52">
        <v>1.0711999999999999</v>
      </c>
      <c r="T77" s="53">
        <v>1</v>
      </c>
      <c r="U77" s="52">
        <f t="shared" si="33"/>
        <v>1.0711999999999999</v>
      </c>
      <c r="V77" s="54">
        <f t="shared" si="34"/>
        <v>145.04</v>
      </c>
      <c r="W77" s="55"/>
      <c r="X77" s="50">
        <v>1823398</v>
      </c>
      <c r="Y77" s="49">
        <f t="shared" si="35"/>
        <v>2118606.1362000001</v>
      </c>
      <c r="Z77" s="51">
        <f t="shared" si="36"/>
        <v>52.505728282527883</v>
      </c>
      <c r="AA77" s="51">
        <v>74.430000000000007</v>
      </c>
      <c r="AB77" s="51">
        <f t="shared" si="37"/>
        <v>52.505728282527883</v>
      </c>
      <c r="AC77" s="51">
        <f t="shared" si="38"/>
        <v>3.0535679293680289</v>
      </c>
      <c r="AD77" s="54">
        <f t="shared" si="39"/>
        <v>55.559296211895912</v>
      </c>
      <c r="AE77" s="49"/>
      <c r="AF77" s="50">
        <v>1236752</v>
      </c>
      <c r="AG77" s="49">
        <f t="shared" si="40"/>
        <v>1436982.1487999998</v>
      </c>
      <c r="AH77" s="51">
        <f t="shared" si="41"/>
        <v>35.612940490706315</v>
      </c>
      <c r="AI77" s="51">
        <v>40.479999999999997</v>
      </c>
      <c r="AJ77" s="51">
        <f t="shared" si="42"/>
        <v>35.612940490706315</v>
      </c>
      <c r="AK77" s="51">
        <f t="shared" si="43"/>
        <v>1.2167648773234205</v>
      </c>
      <c r="AL77" s="54">
        <f t="shared" si="44"/>
        <v>36.829705368029735</v>
      </c>
      <c r="AM77" s="49"/>
      <c r="AN77" s="50">
        <v>403713</v>
      </c>
      <c r="AO77" s="49">
        <f t="shared" si="45"/>
        <v>469074.1347</v>
      </c>
      <c r="AP77" s="54">
        <f t="shared" si="46"/>
        <v>11.625133449814125</v>
      </c>
      <c r="AQ77" s="49"/>
      <c r="AR77" s="50">
        <v>678231</v>
      </c>
      <c r="AS77" s="49">
        <f t="shared" si="47"/>
        <v>788036.59889999998</v>
      </c>
      <c r="AT77" s="54">
        <f t="shared" si="48"/>
        <v>19.530027234200745</v>
      </c>
      <c r="AU77" s="49"/>
      <c r="AV77" s="57">
        <v>4.3240487755515078</v>
      </c>
      <c r="AW77" s="54">
        <v>0.3</v>
      </c>
      <c r="AX77" s="49"/>
      <c r="AY77" s="58">
        <v>17.53</v>
      </c>
      <c r="AZ77" s="49"/>
      <c r="BA77" s="58">
        <v>0</v>
      </c>
      <c r="BB77" s="49"/>
      <c r="BC77" s="58">
        <f t="shared" si="27"/>
        <v>290.74</v>
      </c>
      <c r="BD77" s="49"/>
      <c r="BE77" s="59">
        <v>231.76</v>
      </c>
      <c r="BF77" s="51">
        <f t="shared" si="49"/>
        <v>58.980000000000018</v>
      </c>
      <c r="BG77" s="51">
        <f t="shared" si="50"/>
        <v>-52.480000000000018</v>
      </c>
      <c r="BH77" s="51">
        <f t="shared" si="51"/>
        <v>238.26</v>
      </c>
      <c r="BI77" s="54">
        <f t="shared" si="52"/>
        <v>6.5</v>
      </c>
      <c r="BJ77" s="49"/>
      <c r="BK77" s="59">
        <v>10.72</v>
      </c>
      <c r="BL77" s="51">
        <v>7.35</v>
      </c>
      <c r="BM77" s="51"/>
      <c r="BN77" s="54">
        <f t="shared" si="53"/>
        <v>256.33</v>
      </c>
      <c r="BO77" s="49"/>
      <c r="BP77" s="58">
        <f t="shared" si="28"/>
        <v>7831906.8199999994</v>
      </c>
    </row>
    <row r="78" spans="1:68" ht="15" x14ac:dyDescent="0.25">
      <c r="A78" s="44" t="s">
        <v>169</v>
      </c>
      <c r="B78" s="45" t="s">
        <v>135</v>
      </c>
      <c r="C78" s="45" t="s">
        <v>71</v>
      </c>
      <c r="D78" s="46">
        <v>8896</v>
      </c>
      <c r="E78" s="45" t="s">
        <v>75</v>
      </c>
      <c r="F78" s="47">
        <v>120</v>
      </c>
      <c r="G78" s="47">
        <v>31130</v>
      </c>
      <c r="H78" s="47">
        <v>37760</v>
      </c>
      <c r="I78" s="47">
        <v>39420</v>
      </c>
      <c r="J78" s="48">
        <v>43800</v>
      </c>
      <c r="K78" s="49"/>
      <c r="L78" s="50">
        <v>4650478</v>
      </c>
      <c r="M78" s="49">
        <f t="shared" si="29"/>
        <v>5403390.3881999999</v>
      </c>
      <c r="N78" s="51">
        <f t="shared" si="30"/>
        <v>137.07230817351598</v>
      </c>
      <c r="O78" s="52">
        <v>1.0294000000000001</v>
      </c>
      <c r="P78" s="51">
        <f t="shared" si="31"/>
        <v>133.15747831116764</v>
      </c>
      <c r="Q78" s="51">
        <v>188.57</v>
      </c>
      <c r="R78" s="51">
        <f t="shared" si="32"/>
        <v>133.15747831116764</v>
      </c>
      <c r="S78" s="52">
        <v>0.87809999999999999</v>
      </c>
      <c r="T78" s="53">
        <v>1</v>
      </c>
      <c r="U78" s="52">
        <f t="shared" si="33"/>
        <v>0.87809999999999999</v>
      </c>
      <c r="V78" s="54">
        <f t="shared" si="34"/>
        <v>116.93</v>
      </c>
      <c r="W78" s="55"/>
      <c r="X78" s="50">
        <v>2332806</v>
      </c>
      <c r="Y78" s="49">
        <f t="shared" si="35"/>
        <v>2710487.2914</v>
      </c>
      <c r="Z78" s="51">
        <f t="shared" si="36"/>
        <v>68.759190547945209</v>
      </c>
      <c r="AA78" s="51">
        <v>74.430000000000007</v>
      </c>
      <c r="AB78" s="51">
        <f t="shared" si="37"/>
        <v>68.759190547945209</v>
      </c>
      <c r="AC78" s="51">
        <f t="shared" si="38"/>
        <v>0</v>
      </c>
      <c r="AD78" s="54">
        <f t="shared" si="39"/>
        <v>68.759190547945209</v>
      </c>
      <c r="AE78" s="49"/>
      <c r="AF78" s="50">
        <v>1367485</v>
      </c>
      <c r="AG78" s="49">
        <f t="shared" si="40"/>
        <v>1588880.8214999998</v>
      </c>
      <c r="AH78" s="51">
        <f t="shared" si="41"/>
        <v>40.306464269406391</v>
      </c>
      <c r="AI78" s="51">
        <v>40.479999999999997</v>
      </c>
      <c r="AJ78" s="51">
        <f t="shared" si="42"/>
        <v>40.306464269406391</v>
      </c>
      <c r="AK78" s="51">
        <f t="shared" si="43"/>
        <v>4.3383932648401569E-2</v>
      </c>
      <c r="AL78" s="54">
        <f t="shared" si="44"/>
        <v>40.349848202054794</v>
      </c>
      <c r="AM78" s="49"/>
      <c r="AN78" s="50">
        <v>233855</v>
      </c>
      <c r="AO78" s="49">
        <f t="shared" si="45"/>
        <v>271716.12449999998</v>
      </c>
      <c r="AP78" s="54">
        <f t="shared" si="46"/>
        <v>6.8928494292237437</v>
      </c>
      <c r="AQ78" s="49"/>
      <c r="AR78" s="50">
        <v>723278</v>
      </c>
      <c r="AS78" s="49">
        <f t="shared" si="47"/>
        <v>840376.70819999999</v>
      </c>
      <c r="AT78" s="54">
        <f t="shared" si="48"/>
        <v>21.318536484018264</v>
      </c>
      <c r="AU78" s="49"/>
      <c r="AV78" s="57">
        <v>3.9414764</v>
      </c>
      <c r="AW78" s="54">
        <v>0.28999999999999998</v>
      </c>
      <c r="AX78" s="49"/>
      <c r="AY78" s="58">
        <v>20.3</v>
      </c>
      <c r="AZ78" s="49"/>
      <c r="BA78" s="58">
        <v>0.62</v>
      </c>
      <c r="BB78" s="49"/>
      <c r="BC78" s="58">
        <f t="shared" si="27"/>
        <v>279.39999999999998</v>
      </c>
      <c r="BD78" s="49"/>
      <c r="BE78" s="59">
        <v>268.12</v>
      </c>
      <c r="BF78" s="51">
        <f t="shared" si="49"/>
        <v>11.279999999999973</v>
      </c>
      <c r="BG78" s="51">
        <f t="shared" si="50"/>
        <v>-4.7799999999999727</v>
      </c>
      <c r="BH78" s="51">
        <f t="shared" si="51"/>
        <v>274.62</v>
      </c>
      <c r="BI78" s="54">
        <f t="shared" si="52"/>
        <v>6.5</v>
      </c>
      <c r="BJ78" s="49"/>
      <c r="BK78" s="59">
        <v>12.36</v>
      </c>
      <c r="BL78" s="51">
        <v>0</v>
      </c>
      <c r="BM78" s="51"/>
      <c r="BN78" s="54">
        <f t="shared" si="53"/>
        <v>286.98</v>
      </c>
      <c r="BO78" s="49"/>
      <c r="BP78" s="58">
        <f t="shared" si="28"/>
        <v>8933687.4000000004</v>
      </c>
    </row>
    <row r="79" spans="1:68" ht="15" x14ac:dyDescent="0.25">
      <c r="A79" s="44" t="s">
        <v>170</v>
      </c>
      <c r="B79" s="45" t="s">
        <v>171</v>
      </c>
      <c r="C79" s="45" t="s">
        <v>71</v>
      </c>
      <c r="D79" s="46">
        <v>20628</v>
      </c>
      <c r="E79" s="45" t="s">
        <v>79</v>
      </c>
      <c r="F79" s="47">
        <v>70</v>
      </c>
      <c r="G79" s="47">
        <v>14130</v>
      </c>
      <c r="H79" s="47">
        <v>17728</v>
      </c>
      <c r="I79" s="47">
        <v>23732</v>
      </c>
      <c r="J79" s="48">
        <v>26368.986999999997</v>
      </c>
      <c r="K79" s="49"/>
      <c r="L79" s="50">
        <v>2510242</v>
      </c>
      <c r="M79" s="49">
        <f t="shared" si="29"/>
        <v>2916650.1798</v>
      </c>
      <c r="N79" s="51">
        <f t="shared" si="30"/>
        <v>122.89946822012473</v>
      </c>
      <c r="O79" s="52">
        <v>0.94</v>
      </c>
      <c r="P79" s="51">
        <f t="shared" si="31"/>
        <v>130.74411512779227</v>
      </c>
      <c r="Q79" s="51">
        <v>188.57</v>
      </c>
      <c r="R79" s="51">
        <f t="shared" si="32"/>
        <v>130.74411512779227</v>
      </c>
      <c r="S79" s="52">
        <v>0.96940000000000004</v>
      </c>
      <c r="T79" s="53">
        <v>1</v>
      </c>
      <c r="U79" s="52">
        <f t="shared" si="33"/>
        <v>0.96940000000000004</v>
      </c>
      <c r="V79" s="54">
        <f t="shared" si="34"/>
        <v>126.74</v>
      </c>
      <c r="W79" s="55"/>
      <c r="X79" s="50">
        <v>1149015</v>
      </c>
      <c r="Y79" s="49">
        <f t="shared" si="35"/>
        <v>1335040.5285</v>
      </c>
      <c r="Z79" s="51">
        <f t="shared" si="36"/>
        <v>56.254868047362208</v>
      </c>
      <c r="AA79" s="51">
        <v>74.430000000000007</v>
      </c>
      <c r="AB79" s="51">
        <f t="shared" si="37"/>
        <v>56.254868047362208</v>
      </c>
      <c r="AC79" s="51">
        <f t="shared" si="38"/>
        <v>2.1162829881594476</v>
      </c>
      <c r="AD79" s="54">
        <f t="shared" si="39"/>
        <v>58.371151035521656</v>
      </c>
      <c r="AE79" s="49"/>
      <c r="AF79" s="50">
        <v>903091</v>
      </c>
      <c r="AG79" s="49">
        <f t="shared" si="40"/>
        <v>1049301.4328999999</v>
      </c>
      <c r="AH79" s="51">
        <f t="shared" si="41"/>
        <v>44.214622994269334</v>
      </c>
      <c r="AI79" s="51">
        <v>40.479999999999997</v>
      </c>
      <c r="AJ79" s="51">
        <f t="shared" si="42"/>
        <v>40.479999999999997</v>
      </c>
      <c r="AK79" s="51">
        <f t="shared" si="43"/>
        <v>0</v>
      </c>
      <c r="AL79" s="54">
        <f t="shared" si="44"/>
        <v>40.479999999999997</v>
      </c>
      <c r="AM79" s="49"/>
      <c r="AN79" s="50">
        <v>170823</v>
      </c>
      <c r="AO79" s="49">
        <f t="shared" si="45"/>
        <v>198479.24369999999</v>
      </c>
      <c r="AP79" s="54">
        <f t="shared" si="46"/>
        <v>8.363359333389516</v>
      </c>
      <c r="AQ79" s="49"/>
      <c r="AR79" s="50">
        <v>337013</v>
      </c>
      <c r="AS79" s="49">
        <f t="shared" si="47"/>
        <v>391575.40469999996</v>
      </c>
      <c r="AT79" s="54">
        <f t="shared" si="48"/>
        <v>16.499890641328161</v>
      </c>
      <c r="AU79" s="49"/>
      <c r="AV79" s="57">
        <v>6.9180000000000001</v>
      </c>
      <c r="AW79" s="54">
        <v>0.18</v>
      </c>
      <c r="AX79" s="49"/>
      <c r="AY79" s="58">
        <v>21.25</v>
      </c>
      <c r="AZ79" s="49"/>
      <c r="BA79" s="58">
        <v>3.73</v>
      </c>
      <c r="BB79" s="49"/>
      <c r="BC79" s="58">
        <f t="shared" si="27"/>
        <v>282.52999999999997</v>
      </c>
      <c r="BD79" s="49"/>
      <c r="BE79" s="59">
        <v>285.29000000000002</v>
      </c>
      <c r="BF79" s="51">
        <f t="shared" si="49"/>
        <v>-2.7600000000000477</v>
      </c>
      <c r="BG79" s="51">
        <f t="shared" si="50"/>
        <v>2.7600000000000477</v>
      </c>
      <c r="BH79" s="51">
        <f t="shared" si="51"/>
        <v>285.29000000000002</v>
      </c>
      <c r="BI79" s="54">
        <f t="shared" si="52"/>
        <v>0</v>
      </c>
      <c r="BJ79" s="49"/>
      <c r="BK79" s="59">
        <v>13.13</v>
      </c>
      <c r="BL79" s="51">
        <v>2.0099999999999998</v>
      </c>
      <c r="BM79" s="51">
        <v>6.5</v>
      </c>
      <c r="BN79" s="54">
        <f>BH79+BK79+BL79+BM79</f>
        <v>306.93</v>
      </c>
      <c r="BO79" s="49"/>
      <c r="BP79" s="58">
        <f t="shared" si="28"/>
        <v>4336920.9000000004</v>
      </c>
    </row>
    <row r="80" spans="1:68" ht="15" x14ac:dyDescent="0.25">
      <c r="A80" s="44" t="s">
        <v>172</v>
      </c>
      <c r="B80" s="45" t="s">
        <v>77</v>
      </c>
      <c r="C80" s="45" t="s">
        <v>71</v>
      </c>
      <c r="D80" s="46">
        <v>10439</v>
      </c>
      <c r="E80" s="45" t="s">
        <v>79</v>
      </c>
      <c r="F80" s="47">
        <v>160</v>
      </c>
      <c r="G80" s="47">
        <v>40696</v>
      </c>
      <c r="H80" s="47">
        <v>48382</v>
      </c>
      <c r="I80" s="47">
        <v>52560</v>
      </c>
      <c r="J80" s="48">
        <v>58400</v>
      </c>
      <c r="K80" s="49"/>
      <c r="L80" s="50">
        <v>4970950</v>
      </c>
      <c r="M80" s="49">
        <f t="shared" si="29"/>
        <v>5775746.8049999997</v>
      </c>
      <c r="N80" s="51">
        <f t="shared" si="30"/>
        <v>109.88863784246574</v>
      </c>
      <c r="O80" s="52">
        <v>0.81640000000000001</v>
      </c>
      <c r="P80" s="51">
        <f t="shared" si="31"/>
        <v>134.60146722497029</v>
      </c>
      <c r="Q80" s="51">
        <v>188.57</v>
      </c>
      <c r="R80" s="51">
        <f t="shared" si="32"/>
        <v>134.60146722497029</v>
      </c>
      <c r="S80" s="52">
        <v>0.92179999999999995</v>
      </c>
      <c r="T80" s="53">
        <v>1</v>
      </c>
      <c r="U80" s="52">
        <f t="shared" si="33"/>
        <v>0.92179999999999995</v>
      </c>
      <c r="V80" s="54">
        <f t="shared" si="34"/>
        <v>124.08</v>
      </c>
      <c r="W80" s="55"/>
      <c r="X80" s="50">
        <v>2285129</v>
      </c>
      <c r="Y80" s="49">
        <f t="shared" si="35"/>
        <v>2655091.3851000001</v>
      </c>
      <c r="Z80" s="51">
        <f t="shared" si="36"/>
        <v>50.515437311643836</v>
      </c>
      <c r="AA80" s="51">
        <v>74.430000000000007</v>
      </c>
      <c r="AB80" s="51">
        <f t="shared" si="37"/>
        <v>50.515437311643836</v>
      </c>
      <c r="AC80" s="51">
        <f t="shared" si="38"/>
        <v>3.5511406720890406</v>
      </c>
      <c r="AD80" s="54">
        <f t="shared" si="39"/>
        <v>54.066577983732877</v>
      </c>
      <c r="AE80" s="49"/>
      <c r="AF80" s="50">
        <v>1656742</v>
      </c>
      <c r="AG80" s="49">
        <f t="shared" si="40"/>
        <v>1924968.5297999999</v>
      </c>
      <c r="AH80" s="51">
        <f t="shared" si="41"/>
        <v>36.624210993150683</v>
      </c>
      <c r="AI80" s="51">
        <v>40.479999999999997</v>
      </c>
      <c r="AJ80" s="51">
        <f t="shared" si="42"/>
        <v>36.624210993150683</v>
      </c>
      <c r="AK80" s="51">
        <f t="shared" si="43"/>
        <v>0.96394725171232842</v>
      </c>
      <c r="AL80" s="54">
        <f t="shared" si="44"/>
        <v>37.58815824486301</v>
      </c>
      <c r="AM80" s="49"/>
      <c r="AN80" s="50">
        <v>338432</v>
      </c>
      <c r="AO80" s="49">
        <f t="shared" si="45"/>
        <v>393224.14079999999</v>
      </c>
      <c r="AP80" s="54">
        <f t="shared" si="46"/>
        <v>7.481433424657534</v>
      </c>
      <c r="AQ80" s="49"/>
      <c r="AR80" s="50">
        <v>923093</v>
      </c>
      <c r="AS80" s="49">
        <f t="shared" si="47"/>
        <v>1072541.7567</v>
      </c>
      <c r="AT80" s="54">
        <f t="shared" si="48"/>
        <v>20.406045599315068</v>
      </c>
      <c r="AU80" s="49"/>
      <c r="AV80" s="57">
        <v>3.9096000000000002</v>
      </c>
      <c r="AW80" s="54">
        <v>0.02</v>
      </c>
      <c r="AX80" s="49"/>
      <c r="AY80" s="58">
        <v>17.41</v>
      </c>
      <c r="AZ80" s="49"/>
      <c r="BA80" s="58">
        <v>0</v>
      </c>
      <c r="BB80" s="49"/>
      <c r="BC80" s="58">
        <f t="shared" si="27"/>
        <v>264.95999999999998</v>
      </c>
      <c r="BD80" s="49"/>
      <c r="BE80" s="59">
        <v>229.94</v>
      </c>
      <c r="BF80" s="51">
        <f t="shared" si="49"/>
        <v>35.019999999999982</v>
      </c>
      <c r="BG80" s="51">
        <f t="shared" si="50"/>
        <v>-28.519999999999982</v>
      </c>
      <c r="BH80" s="51">
        <f t="shared" si="51"/>
        <v>236.44</v>
      </c>
      <c r="BI80" s="54">
        <f t="shared" si="52"/>
        <v>6.5</v>
      </c>
      <c r="BJ80" s="49"/>
      <c r="BK80" s="59">
        <v>10.64</v>
      </c>
      <c r="BL80" s="51">
        <v>0</v>
      </c>
      <c r="BM80" s="51"/>
      <c r="BN80" s="54">
        <f t="shared" si="53"/>
        <v>247.07999999999998</v>
      </c>
      <c r="BO80" s="49"/>
      <c r="BP80" s="58">
        <f t="shared" si="28"/>
        <v>10055167.68</v>
      </c>
    </row>
    <row r="81" spans="1:68" ht="15" x14ac:dyDescent="0.25">
      <c r="A81" s="44" t="s">
        <v>173</v>
      </c>
      <c r="B81" s="45" t="s">
        <v>70</v>
      </c>
      <c r="C81" s="45" t="s">
        <v>71</v>
      </c>
      <c r="D81" s="46">
        <v>8425</v>
      </c>
      <c r="E81" s="45" t="s">
        <v>83</v>
      </c>
      <c r="F81" s="47">
        <v>90</v>
      </c>
      <c r="G81" s="47">
        <v>21293</v>
      </c>
      <c r="H81" s="47">
        <v>28965</v>
      </c>
      <c r="I81" s="47">
        <v>29565</v>
      </c>
      <c r="J81" s="48">
        <v>32850</v>
      </c>
      <c r="K81" s="49"/>
      <c r="L81" s="50">
        <v>3678524</v>
      </c>
      <c r="M81" s="49">
        <f t="shared" si="29"/>
        <v>4274077.0356000001</v>
      </c>
      <c r="N81" s="51">
        <f t="shared" si="30"/>
        <v>144.56543330289193</v>
      </c>
      <c r="O81" s="52">
        <v>1.0569</v>
      </c>
      <c r="P81" s="51">
        <f t="shared" si="31"/>
        <v>136.78250856551418</v>
      </c>
      <c r="Q81" s="51">
        <v>188.57</v>
      </c>
      <c r="R81" s="51">
        <f t="shared" si="32"/>
        <v>136.78250856551418</v>
      </c>
      <c r="S81" s="52">
        <v>0.87790000000000001</v>
      </c>
      <c r="T81" s="53">
        <v>1</v>
      </c>
      <c r="U81" s="52">
        <f t="shared" si="33"/>
        <v>0.87790000000000001</v>
      </c>
      <c r="V81" s="54">
        <f t="shared" si="34"/>
        <v>120.08</v>
      </c>
      <c r="W81" s="55"/>
      <c r="X81" s="50">
        <v>1755147</v>
      </c>
      <c r="Y81" s="49">
        <f t="shared" si="35"/>
        <v>2039305.2992999998</v>
      </c>
      <c r="Z81" s="51">
        <f t="shared" si="36"/>
        <v>68.977009954337888</v>
      </c>
      <c r="AA81" s="51">
        <v>74.430000000000007</v>
      </c>
      <c r="AB81" s="51">
        <f t="shared" si="37"/>
        <v>68.977009954337888</v>
      </c>
      <c r="AC81" s="51">
        <f t="shared" si="38"/>
        <v>0</v>
      </c>
      <c r="AD81" s="54">
        <f t="shared" si="39"/>
        <v>68.977009954337888</v>
      </c>
      <c r="AE81" s="49"/>
      <c r="AF81" s="50">
        <v>1190443</v>
      </c>
      <c r="AG81" s="49">
        <f t="shared" si="40"/>
        <v>1383175.7216999999</v>
      </c>
      <c r="AH81" s="51">
        <f t="shared" si="41"/>
        <v>46.784228706240484</v>
      </c>
      <c r="AI81" s="51">
        <v>40.479999999999997</v>
      </c>
      <c r="AJ81" s="51">
        <f t="shared" si="42"/>
        <v>40.479999999999997</v>
      </c>
      <c r="AK81" s="51">
        <f t="shared" si="43"/>
        <v>0</v>
      </c>
      <c r="AL81" s="54">
        <f t="shared" si="44"/>
        <v>40.479999999999997</v>
      </c>
      <c r="AM81" s="49"/>
      <c r="AN81" s="50">
        <v>159623</v>
      </c>
      <c r="AO81" s="49">
        <f t="shared" si="45"/>
        <v>185465.96369999999</v>
      </c>
      <c r="AP81" s="54">
        <f t="shared" si="46"/>
        <v>6.2731596042617959</v>
      </c>
      <c r="AQ81" s="49"/>
      <c r="AR81" s="50">
        <v>519111</v>
      </c>
      <c r="AS81" s="49">
        <f t="shared" si="47"/>
        <v>603155.07089999993</v>
      </c>
      <c r="AT81" s="54">
        <f t="shared" si="48"/>
        <v>20.400983287671231</v>
      </c>
      <c r="AU81" s="49"/>
      <c r="AV81" s="57">
        <v>13.339455429999999</v>
      </c>
      <c r="AW81" s="54">
        <v>0.03</v>
      </c>
      <c r="AX81" s="49"/>
      <c r="AY81" s="58">
        <v>18.909999999999997</v>
      </c>
      <c r="AZ81" s="49"/>
      <c r="BA81" s="58">
        <v>0</v>
      </c>
      <c r="BB81" s="49"/>
      <c r="BC81" s="58">
        <f t="shared" si="27"/>
        <v>288.49</v>
      </c>
      <c r="BD81" s="49"/>
      <c r="BE81" s="59">
        <v>249.93</v>
      </c>
      <c r="BF81" s="51">
        <f t="shared" si="49"/>
        <v>38.56</v>
      </c>
      <c r="BG81" s="51">
        <f t="shared" si="50"/>
        <v>-32.06</v>
      </c>
      <c r="BH81" s="51">
        <f t="shared" si="51"/>
        <v>256.43</v>
      </c>
      <c r="BI81" s="54">
        <f t="shared" si="52"/>
        <v>6.5</v>
      </c>
      <c r="BJ81" s="49"/>
      <c r="BK81" s="59">
        <v>11.54</v>
      </c>
      <c r="BL81" s="51">
        <v>7.72</v>
      </c>
      <c r="BM81" s="51"/>
      <c r="BN81" s="54">
        <f t="shared" si="53"/>
        <v>275.69000000000005</v>
      </c>
      <c r="BO81" s="49"/>
      <c r="BP81" s="58">
        <f t="shared" si="28"/>
        <v>5870267.1700000009</v>
      </c>
    </row>
    <row r="82" spans="1:68" ht="15" x14ac:dyDescent="0.25">
      <c r="A82" s="44" t="s">
        <v>174</v>
      </c>
      <c r="B82" s="45" t="s">
        <v>175</v>
      </c>
      <c r="C82" s="45" t="s">
        <v>71</v>
      </c>
      <c r="D82" s="46">
        <v>10934</v>
      </c>
      <c r="E82" s="45" t="s">
        <v>93</v>
      </c>
      <c r="F82" s="47">
        <v>217</v>
      </c>
      <c r="G82" s="47">
        <v>33562</v>
      </c>
      <c r="H82" s="47">
        <v>45888</v>
      </c>
      <c r="I82" s="47">
        <v>71285</v>
      </c>
      <c r="J82" s="48">
        <v>79205</v>
      </c>
      <c r="K82" s="49"/>
      <c r="L82" s="50">
        <v>7290537</v>
      </c>
      <c r="M82" s="49">
        <f t="shared" si="29"/>
        <v>8470874.940299999</v>
      </c>
      <c r="N82" s="51">
        <f t="shared" si="30"/>
        <v>118.83109967454583</v>
      </c>
      <c r="O82" s="52">
        <v>1.0506</v>
      </c>
      <c r="P82" s="51">
        <f t="shared" si="31"/>
        <v>113.10784282747557</v>
      </c>
      <c r="Q82" s="51">
        <v>210.67</v>
      </c>
      <c r="R82" s="51">
        <f t="shared" si="32"/>
        <v>113.10784282747557</v>
      </c>
      <c r="S82" s="52">
        <v>1.0503</v>
      </c>
      <c r="T82" s="53">
        <v>1</v>
      </c>
      <c r="U82" s="52">
        <f t="shared" si="33"/>
        <v>1.0503</v>
      </c>
      <c r="V82" s="54">
        <f t="shared" si="34"/>
        <v>118.8</v>
      </c>
      <c r="W82" s="55"/>
      <c r="X82" s="50">
        <v>2737536</v>
      </c>
      <c r="Y82" s="49">
        <f t="shared" si="35"/>
        <v>3180743.0784</v>
      </c>
      <c r="Z82" s="51">
        <f t="shared" si="36"/>
        <v>44.620089477449675</v>
      </c>
      <c r="AA82" s="51">
        <v>74.430000000000007</v>
      </c>
      <c r="AB82" s="51">
        <f t="shared" si="37"/>
        <v>44.620089477449675</v>
      </c>
      <c r="AC82" s="51">
        <f t="shared" si="38"/>
        <v>5.0249776306375811</v>
      </c>
      <c r="AD82" s="54">
        <f t="shared" si="39"/>
        <v>49.645067108087254</v>
      </c>
      <c r="AE82" s="49"/>
      <c r="AF82" s="50">
        <v>1968971</v>
      </c>
      <c r="AG82" s="49">
        <f t="shared" si="40"/>
        <v>2287747.4049</v>
      </c>
      <c r="AH82" s="51">
        <f t="shared" si="41"/>
        <v>32.092970539384162</v>
      </c>
      <c r="AI82" s="51">
        <v>40.479999999999997</v>
      </c>
      <c r="AJ82" s="51">
        <f t="shared" si="42"/>
        <v>32.092970539384162</v>
      </c>
      <c r="AK82" s="51">
        <f t="shared" si="43"/>
        <v>2.0967573651539588</v>
      </c>
      <c r="AL82" s="54">
        <f t="shared" si="44"/>
        <v>34.189727904538117</v>
      </c>
      <c r="AM82" s="49"/>
      <c r="AN82" s="50">
        <v>380339</v>
      </c>
      <c r="AO82" s="49">
        <f t="shared" si="45"/>
        <v>441915.88409999997</v>
      </c>
      <c r="AP82" s="54">
        <f t="shared" si="46"/>
        <v>6.1992829361015636</v>
      </c>
      <c r="AQ82" s="49"/>
      <c r="AR82" s="50">
        <v>809859</v>
      </c>
      <c r="AS82" s="49">
        <f t="shared" si="47"/>
        <v>940975.17209999997</v>
      </c>
      <c r="AT82" s="54">
        <f t="shared" si="48"/>
        <v>13.200184780809426</v>
      </c>
      <c r="AU82" s="49"/>
      <c r="AV82" s="57">
        <v>5.4566458500000001</v>
      </c>
      <c r="AW82" s="54">
        <v>0.11</v>
      </c>
      <c r="AX82" s="49"/>
      <c r="AY82" s="58">
        <v>18.799999999999997</v>
      </c>
      <c r="AZ82" s="49"/>
      <c r="BA82" s="58">
        <v>0</v>
      </c>
      <c r="BB82" s="49"/>
      <c r="BC82" s="58">
        <f t="shared" si="27"/>
        <v>246.4</v>
      </c>
      <c r="BD82" s="49"/>
      <c r="BE82" s="59">
        <v>248.28</v>
      </c>
      <c r="BF82" s="51">
        <f t="shared" si="49"/>
        <v>-1.8799999999999955</v>
      </c>
      <c r="BG82" s="51">
        <f t="shared" si="50"/>
        <v>1.8799999999999955</v>
      </c>
      <c r="BH82" s="51">
        <f t="shared" si="51"/>
        <v>248.28</v>
      </c>
      <c r="BI82" s="54">
        <f t="shared" si="52"/>
        <v>0</v>
      </c>
      <c r="BJ82" s="49"/>
      <c r="BK82" s="59">
        <v>11.17</v>
      </c>
      <c r="BL82" s="51">
        <v>0.88</v>
      </c>
      <c r="BM82" s="51"/>
      <c r="BN82" s="54">
        <f t="shared" si="53"/>
        <v>260.33</v>
      </c>
      <c r="BO82" s="49"/>
      <c r="BP82" s="58">
        <f t="shared" si="28"/>
        <v>8737195.459999999</v>
      </c>
    </row>
    <row r="83" spans="1:68" ht="15" x14ac:dyDescent="0.25">
      <c r="A83" s="44" t="s">
        <v>176</v>
      </c>
      <c r="B83" s="45" t="s">
        <v>77</v>
      </c>
      <c r="C83" s="45" t="s">
        <v>71</v>
      </c>
      <c r="D83" s="46">
        <v>20272</v>
      </c>
      <c r="E83" s="45" t="s">
        <v>75</v>
      </c>
      <c r="F83" s="47">
        <v>114</v>
      </c>
      <c r="G83" s="47">
        <v>18851</v>
      </c>
      <c r="H83" s="47">
        <v>38333</v>
      </c>
      <c r="I83" s="47">
        <v>38333</v>
      </c>
      <c r="J83" s="48">
        <v>41610</v>
      </c>
      <c r="K83" s="49"/>
      <c r="L83" s="50">
        <v>7602137</v>
      </c>
      <c r="M83" s="49">
        <f t="shared" si="29"/>
        <v>8832922.9802999999</v>
      </c>
      <c r="N83" s="51">
        <f t="shared" si="30"/>
        <v>230.42608145201262</v>
      </c>
      <c r="O83" s="52">
        <v>1.1467000000000001</v>
      </c>
      <c r="P83" s="51">
        <f t="shared" si="31"/>
        <v>200.94713652394927</v>
      </c>
      <c r="Q83" s="51">
        <v>188.57</v>
      </c>
      <c r="R83" s="51">
        <f t="shared" si="32"/>
        <v>188.57</v>
      </c>
      <c r="S83" s="52">
        <v>1.0947</v>
      </c>
      <c r="T83" s="53">
        <v>1</v>
      </c>
      <c r="U83" s="52">
        <f t="shared" si="33"/>
        <v>1.0947</v>
      </c>
      <c r="V83" s="54">
        <f t="shared" si="34"/>
        <v>206.43</v>
      </c>
      <c r="W83" s="55"/>
      <c r="X83" s="50">
        <v>2776284</v>
      </c>
      <c r="Y83" s="49">
        <f t="shared" si="35"/>
        <v>3225764.3795999996</v>
      </c>
      <c r="Z83" s="51">
        <f t="shared" si="36"/>
        <v>84.151106868755377</v>
      </c>
      <c r="AA83" s="51">
        <v>74.430000000000007</v>
      </c>
      <c r="AB83" s="51">
        <f t="shared" si="37"/>
        <v>74.430000000000007</v>
      </c>
      <c r="AC83" s="51">
        <f t="shared" si="38"/>
        <v>0</v>
      </c>
      <c r="AD83" s="54">
        <f t="shared" si="39"/>
        <v>74.430000000000007</v>
      </c>
      <c r="AE83" s="49"/>
      <c r="AF83" s="50">
        <v>1933394</v>
      </c>
      <c r="AG83" s="49">
        <f t="shared" si="40"/>
        <v>2246410.4885999998</v>
      </c>
      <c r="AH83" s="51">
        <f t="shared" si="41"/>
        <v>58.602522333237673</v>
      </c>
      <c r="AI83" s="51">
        <v>40.479999999999997</v>
      </c>
      <c r="AJ83" s="51">
        <f t="shared" si="42"/>
        <v>40.479999999999997</v>
      </c>
      <c r="AK83" s="51">
        <f t="shared" si="43"/>
        <v>0</v>
      </c>
      <c r="AL83" s="54">
        <f t="shared" si="44"/>
        <v>40.479999999999997</v>
      </c>
      <c r="AM83" s="49"/>
      <c r="AN83" s="50">
        <v>117429</v>
      </c>
      <c r="AO83" s="49">
        <f t="shared" si="45"/>
        <v>136440.75509999998</v>
      </c>
      <c r="AP83" s="54">
        <f t="shared" si="46"/>
        <v>3.5593549969999736</v>
      </c>
      <c r="AQ83" s="49"/>
      <c r="AR83" s="50">
        <v>608848</v>
      </c>
      <c r="AS83" s="49">
        <f t="shared" si="47"/>
        <v>707420.49119999993</v>
      </c>
      <c r="AT83" s="54">
        <f t="shared" si="48"/>
        <v>18.454608071374533</v>
      </c>
      <c r="AU83" s="49"/>
      <c r="AV83" s="57">
        <v>8.3509305989479028</v>
      </c>
      <c r="AW83" s="54">
        <v>0</v>
      </c>
      <c r="AX83" s="49"/>
      <c r="AY83" s="58">
        <v>22.17</v>
      </c>
      <c r="AZ83" s="49"/>
      <c r="BA83" s="58">
        <v>0</v>
      </c>
      <c r="BB83" s="49"/>
      <c r="BC83" s="58">
        <f t="shared" si="27"/>
        <v>373.87</v>
      </c>
      <c r="BD83" s="49"/>
      <c r="BE83" s="59">
        <v>292.79000000000002</v>
      </c>
      <c r="BF83" s="51">
        <f t="shared" si="49"/>
        <v>81.079999999999984</v>
      </c>
      <c r="BG83" s="51">
        <f t="shared" si="50"/>
        <v>-74.579999999999984</v>
      </c>
      <c r="BH83" s="51">
        <f t="shared" si="51"/>
        <v>299.29000000000002</v>
      </c>
      <c r="BI83" s="54">
        <f t="shared" si="52"/>
        <v>6.5</v>
      </c>
      <c r="BJ83" s="49"/>
      <c r="BK83" s="59">
        <v>13.47</v>
      </c>
      <c r="BL83" s="51">
        <v>0</v>
      </c>
      <c r="BM83" s="51"/>
      <c r="BN83" s="54">
        <f t="shared" si="53"/>
        <v>312.76000000000005</v>
      </c>
      <c r="BO83" s="49"/>
      <c r="BP83" s="58">
        <f t="shared" si="28"/>
        <v>5895838.7600000007</v>
      </c>
    </row>
    <row r="84" spans="1:68" ht="15" x14ac:dyDescent="0.25">
      <c r="A84" s="44" t="s">
        <v>177</v>
      </c>
      <c r="B84" s="45" t="s">
        <v>168</v>
      </c>
      <c r="C84" s="45" t="s">
        <v>71</v>
      </c>
      <c r="D84" s="46">
        <v>20355</v>
      </c>
      <c r="E84" s="45" t="s">
        <v>83</v>
      </c>
      <c r="F84" s="47">
        <v>162</v>
      </c>
      <c r="G84" s="47">
        <v>35463</v>
      </c>
      <c r="H84" s="47">
        <v>43607</v>
      </c>
      <c r="I84" s="47">
        <v>53217</v>
      </c>
      <c r="J84" s="48">
        <v>59130</v>
      </c>
      <c r="K84" s="49"/>
      <c r="L84" s="50">
        <v>4742773</v>
      </c>
      <c r="M84" s="49">
        <f t="shared" si="29"/>
        <v>5510627.9486999996</v>
      </c>
      <c r="N84" s="51">
        <f t="shared" si="30"/>
        <v>103.55014278707931</v>
      </c>
      <c r="O84" s="52">
        <v>0.95140000000000002</v>
      </c>
      <c r="P84" s="51">
        <f t="shared" si="31"/>
        <v>108.83975487395344</v>
      </c>
      <c r="Q84" s="51">
        <v>188.57</v>
      </c>
      <c r="R84" s="51">
        <f t="shared" si="32"/>
        <v>108.83975487395344</v>
      </c>
      <c r="S84" s="52">
        <v>0.95189999999999997</v>
      </c>
      <c r="T84" s="53">
        <v>1</v>
      </c>
      <c r="U84" s="52">
        <f t="shared" si="33"/>
        <v>0.95189999999999997</v>
      </c>
      <c r="V84" s="54">
        <f t="shared" si="34"/>
        <v>103.6</v>
      </c>
      <c r="W84" s="55"/>
      <c r="X84" s="50">
        <v>1740789</v>
      </c>
      <c r="Y84" s="49">
        <f t="shared" si="35"/>
        <v>2022622.7390999999</v>
      </c>
      <c r="Z84" s="51">
        <f t="shared" si="36"/>
        <v>38.007079299847788</v>
      </c>
      <c r="AA84" s="51">
        <v>74.430000000000007</v>
      </c>
      <c r="AB84" s="51">
        <f t="shared" si="37"/>
        <v>38.007079299847788</v>
      </c>
      <c r="AC84" s="51">
        <f t="shared" si="38"/>
        <v>6.6782301750380526</v>
      </c>
      <c r="AD84" s="54">
        <f t="shared" si="39"/>
        <v>44.685309474885841</v>
      </c>
      <c r="AE84" s="49"/>
      <c r="AF84" s="50">
        <v>1173470</v>
      </c>
      <c r="AG84" s="49">
        <f t="shared" si="40"/>
        <v>1363454.7929999998</v>
      </c>
      <c r="AH84" s="51">
        <f t="shared" si="41"/>
        <v>25.620662438694399</v>
      </c>
      <c r="AI84" s="51">
        <v>40.479999999999997</v>
      </c>
      <c r="AJ84" s="51">
        <f t="shared" si="42"/>
        <v>25.620662438694399</v>
      </c>
      <c r="AK84" s="51">
        <f t="shared" si="43"/>
        <v>3.7148343903263994</v>
      </c>
      <c r="AL84" s="54">
        <f t="shared" si="44"/>
        <v>29.335496829020798</v>
      </c>
      <c r="AM84" s="49"/>
      <c r="AN84" s="50">
        <v>292284</v>
      </c>
      <c r="AO84" s="49">
        <f t="shared" si="45"/>
        <v>339604.77960000001</v>
      </c>
      <c r="AP84" s="54">
        <f t="shared" si="46"/>
        <v>6.3815092846270929</v>
      </c>
      <c r="AQ84" s="49"/>
      <c r="AR84" s="50">
        <v>809922</v>
      </c>
      <c r="AS84" s="49">
        <f t="shared" si="47"/>
        <v>941048.37179999996</v>
      </c>
      <c r="AT84" s="54">
        <f t="shared" si="48"/>
        <v>17.683228513444952</v>
      </c>
      <c r="AU84" s="49"/>
      <c r="AV84" s="57">
        <v>3.9144120665817144</v>
      </c>
      <c r="AW84" s="54">
        <v>0.21</v>
      </c>
      <c r="AX84" s="49"/>
      <c r="AY84" s="58">
        <v>17.5</v>
      </c>
      <c r="AZ84" s="49"/>
      <c r="BA84" s="58">
        <v>0</v>
      </c>
      <c r="BB84" s="49"/>
      <c r="BC84" s="58">
        <f t="shared" si="27"/>
        <v>223.31</v>
      </c>
      <c r="BD84" s="49"/>
      <c r="BE84" s="59">
        <v>231.18</v>
      </c>
      <c r="BF84" s="51">
        <f t="shared" si="49"/>
        <v>-7.8700000000000045</v>
      </c>
      <c r="BG84" s="51">
        <f t="shared" si="50"/>
        <v>7.8700000000000045</v>
      </c>
      <c r="BH84" s="51">
        <f t="shared" si="51"/>
        <v>231.18</v>
      </c>
      <c r="BI84" s="54">
        <f t="shared" si="52"/>
        <v>0</v>
      </c>
      <c r="BJ84" s="49"/>
      <c r="BK84" s="59">
        <v>10.4</v>
      </c>
      <c r="BL84" s="51">
        <v>0</v>
      </c>
      <c r="BM84" s="51"/>
      <c r="BN84" s="54">
        <f t="shared" si="53"/>
        <v>241.58</v>
      </c>
      <c r="BO84" s="49"/>
      <c r="BP84" s="58">
        <f t="shared" si="28"/>
        <v>8567151.540000001</v>
      </c>
    </row>
    <row r="85" spans="1:68" ht="15" x14ac:dyDescent="0.25">
      <c r="A85" s="44" t="s">
        <v>178</v>
      </c>
      <c r="B85" s="45" t="s">
        <v>175</v>
      </c>
      <c r="C85" s="45" t="s">
        <v>71</v>
      </c>
      <c r="D85" s="46">
        <v>9902</v>
      </c>
      <c r="E85" s="45" t="s">
        <v>75</v>
      </c>
      <c r="F85" s="47">
        <v>153</v>
      </c>
      <c r="G85" s="47">
        <v>35208</v>
      </c>
      <c r="H85" s="47">
        <v>51024</v>
      </c>
      <c r="I85" s="47">
        <v>51024</v>
      </c>
      <c r="J85" s="48">
        <v>55845</v>
      </c>
      <c r="K85" s="49"/>
      <c r="L85" s="50">
        <v>6673374</v>
      </c>
      <c r="M85" s="49">
        <f t="shared" si="29"/>
        <v>7753793.2505999999</v>
      </c>
      <c r="N85" s="51">
        <f t="shared" si="30"/>
        <v>151.96364947083725</v>
      </c>
      <c r="O85" s="52">
        <v>1.0403</v>
      </c>
      <c r="P85" s="51">
        <f t="shared" si="31"/>
        <v>146.07675619613309</v>
      </c>
      <c r="Q85" s="51">
        <v>188.57</v>
      </c>
      <c r="R85" s="51">
        <f t="shared" si="32"/>
        <v>146.07675619613309</v>
      </c>
      <c r="S85" s="52">
        <v>1.0096000000000001</v>
      </c>
      <c r="T85" s="53">
        <v>1</v>
      </c>
      <c r="U85" s="52">
        <f t="shared" si="33"/>
        <v>1.0096000000000001</v>
      </c>
      <c r="V85" s="54">
        <f t="shared" si="34"/>
        <v>147.47999999999999</v>
      </c>
      <c r="W85" s="55"/>
      <c r="X85" s="50">
        <v>2756659</v>
      </c>
      <c r="Y85" s="49">
        <f t="shared" si="35"/>
        <v>3202962.0921</v>
      </c>
      <c r="Z85" s="51">
        <f t="shared" si="36"/>
        <v>62.773637741063027</v>
      </c>
      <c r="AA85" s="51">
        <v>74.430000000000007</v>
      </c>
      <c r="AB85" s="51">
        <f t="shared" si="37"/>
        <v>62.773637741063027</v>
      </c>
      <c r="AC85" s="51">
        <f t="shared" si="38"/>
        <v>0.486590564734243</v>
      </c>
      <c r="AD85" s="54">
        <f t="shared" si="39"/>
        <v>63.26022830579727</v>
      </c>
      <c r="AE85" s="49"/>
      <c r="AF85" s="50">
        <v>1241382</v>
      </c>
      <c r="AG85" s="49">
        <f t="shared" si="40"/>
        <v>1442361.7457999999</v>
      </c>
      <c r="AH85" s="51">
        <f t="shared" si="41"/>
        <v>28.268300129350891</v>
      </c>
      <c r="AI85" s="51">
        <v>40.479999999999997</v>
      </c>
      <c r="AJ85" s="51">
        <f t="shared" si="42"/>
        <v>28.268300129350891</v>
      </c>
      <c r="AK85" s="51">
        <f t="shared" si="43"/>
        <v>3.0529249676622765</v>
      </c>
      <c r="AL85" s="54">
        <f t="shared" si="44"/>
        <v>31.321225097013169</v>
      </c>
      <c r="AM85" s="49"/>
      <c r="AN85" s="50">
        <v>422077</v>
      </c>
      <c r="AO85" s="49">
        <f t="shared" si="45"/>
        <v>490411.26629999996</v>
      </c>
      <c r="AP85" s="54">
        <f t="shared" si="46"/>
        <v>9.611384178033866</v>
      </c>
      <c r="AQ85" s="49"/>
      <c r="AR85" s="50">
        <v>948423</v>
      </c>
      <c r="AS85" s="49">
        <f t="shared" si="47"/>
        <v>1101972.6836999999</v>
      </c>
      <c r="AT85" s="54">
        <f t="shared" si="48"/>
        <v>21.597144161571023</v>
      </c>
      <c r="AU85" s="49"/>
      <c r="AV85" s="57">
        <v>6.7864149100000004</v>
      </c>
      <c r="AW85" s="54">
        <v>0.03</v>
      </c>
      <c r="AX85" s="49"/>
      <c r="AY85" s="58">
        <v>18.36</v>
      </c>
      <c r="AZ85" s="49"/>
      <c r="BA85" s="58">
        <v>0</v>
      </c>
      <c r="BB85" s="49"/>
      <c r="BC85" s="58">
        <f t="shared" si="27"/>
        <v>298.45</v>
      </c>
      <c r="BD85" s="49"/>
      <c r="BE85" s="59">
        <v>242.59</v>
      </c>
      <c r="BF85" s="51">
        <f t="shared" si="49"/>
        <v>55.859999999999985</v>
      </c>
      <c r="BG85" s="51">
        <f t="shared" si="50"/>
        <v>-49.359999999999985</v>
      </c>
      <c r="BH85" s="51">
        <f t="shared" si="51"/>
        <v>249.09</v>
      </c>
      <c r="BI85" s="54">
        <f t="shared" si="52"/>
        <v>6.5</v>
      </c>
      <c r="BJ85" s="49"/>
      <c r="BK85" s="59">
        <v>11.21</v>
      </c>
      <c r="BL85" s="51">
        <v>3.52</v>
      </c>
      <c r="BM85" s="51"/>
      <c r="BN85" s="54">
        <f t="shared" si="53"/>
        <v>263.82</v>
      </c>
      <c r="BO85" s="49"/>
      <c r="BP85" s="58">
        <f t="shared" si="28"/>
        <v>9288574.5600000005</v>
      </c>
    </row>
    <row r="86" spans="1:68" ht="15" x14ac:dyDescent="0.25">
      <c r="A86" s="44" t="s">
        <v>179</v>
      </c>
      <c r="B86" s="45" t="s">
        <v>77</v>
      </c>
      <c r="C86" s="45" t="s">
        <v>71</v>
      </c>
      <c r="D86" s="46">
        <v>21858</v>
      </c>
      <c r="E86" s="45" t="s">
        <v>93</v>
      </c>
      <c r="F86" s="47">
        <v>96</v>
      </c>
      <c r="G86" s="47">
        <v>22194</v>
      </c>
      <c r="H86" s="47">
        <v>32056</v>
      </c>
      <c r="I86" s="47">
        <v>32056</v>
      </c>
      <c r="J86" s="48">
        <v>35040</v>
      </c>
      <c r="K86" s="49"/>
      <c r="L86" s="50">
        <v>4716668</v>
      </c>
      <c r="M86" s="49">
        <f t="shared" si="29"/>
        <v>5480296.5491999993</v>
      </c>
      <c r="N86" s="51">
        <f t="shared" si="30"/>
        <v>170.96008701023206</v>
      </c>
      <c r="O86" s="52">
        <v>1.0288999999999999</v>
      </c>
      <c r="P86" s="51">
        <f t="shared" si="31"/>
        <v>166.15811741688412</v>
      </c>
      <c r="Q86" s="51">
        <v>210.67</v>
      </c>
      <c r="R86" s="51">
        <f t="shared" si="32"/>
        <v>166.15811741688412</v>
      </c>
      <c r="S86" s="52">
        <v>1.0111000000000001</v>
      </c>
      <c r="T86" s="53">
        <v>1</v>
      </c>
      <c r="U86" s="52">
        <f t="shared" si="33"/>
        <v>1.0111000000000001</v>
      </c>
      <c r="V86" s="54">
        <f t="shared" si="34"/>
        <v>168</v>
      </c>
      <c r="W86" s="55"/>
      <c r="X86" s="50">
        <v>1914420</v>
      </c>
      <c r="Y86" s="49">
        <f t="shared" si="35"/>
        <v>2224364.5979999998</v>
      </c>
      <c r="Z86" s="51">
        <f t="shared" si="36"/>
        <v>69.389961255303206</v>
      </c>
      <c r="AA86" s="51">
        <v>74.430000000000007</v>
      </c>
      <c r="AB86" s="51">
        <f t="shared" si="37"/>
        <v>69.389961255303206</v>
      </c>
      <c r="AC86" s="51">
        <f t="shared" si="38"/>
        <v>0</v>
      </c>
      <c r="AD86" s="54">
        <f t="shared" si="39"/>
        <v>69.389961255303206</v>
      </c>
      <c r="AE86" s="49"/>
      <c r="AF86" s="50">
        <v>1177226</v>
      </c>
      <c r="AG86" s="49">
        <f t="shared" si="40"/>
        <v>1367818.8894</v>
      </c>
      <c r="AH86" s="51">
        <f t="shared" si="41"/>
        <v>42.66966837409533</v>
      </c>
      <c r="AI86" s="51">
        <v>40.479999999999997</v>
      </c>
      <c r="AJ86" s="51">
        <f t="shared" si="42"/>
        <v>40.479999999999997</v>
      </c>
      <c r="AK86" s="51">
        <f t="shared" si="43"/>
        <v>0</v>
      </c>
      <c r="AL86" s="54">
        <f t="shared" si="44"/>
        <v>40.479999999999997</v>
      </c>
      <c r="AM86" s="49"/>
      <c r="AN86" s="50">
        <v>134657</v>
      </c>
      <c r="AO86" s="49">
        <f t="shared" si="45"/>
        <v>156457.96829999998</v>
      </c>
      <c r="AP86" s="54">
        <f t="shared" si="46"/>
        <v>4.8807701615922126</v>
      </c>
      <c r="AQ86" s="49"/>
      <c r="AR86" s="50">
        <v>592029</v>
      </c>
      <c r="AS86" s="49">
        <f t="shared" si="47"/>
        <v>687878.49509999994</v>
      </c>
      <c r="AT86" s="54">
        <f t="shared" si="48"/>
        <v>21.458650333790864</v>
      </c>
      <c r="AU86" s="49"/>
      <c r="AV86" s="57">
        <v>4.7699454499999998</v>
      </c>
      <c r="AW86" s="54">
        <v>0.39</v>
      </c>
      <c r="AX86" s="49"/>
      <c r="AY86" s="58">
        <v>20.64</v>
      </c>
      <c r="AZ86" s="49"/>
      <c r="BA86" s="58">
        <v>0</v>
      </c>
      <c r="BB86" s="49"/>
      <c r="BC86" s="58">
        <f t="shared" si="27"/>
        <v>330.01</v>
      </c>
      <c r="BD86" s="49"/>
      <c r="BE86" s="59">
        <v>272.74</v>
      </c>
      <c r="BF86" s="51">
        <f t="shared" si="49"/>
        <v>57.269999999999982</v>
      </c>
      <c r="BG86" s="51">
        <f t="shared" si="50"/>
        <v>-50.769999999999982</v>
      </c>
      <c r="BH86" s="51">
        <f t="shared" si="51"/>
        <v>279.24</v>
      </c>
      <c r="BI86" s="54">
        <f t="shared" si="52"/>
        <v>6.5</v>
      </c>
      <c r="BJ86" s="49"/>
      <c r="BK86" s="59">
        <v>12.57</v>
      </c>
      <c r="BL86" s="51">
        <v>6.87</v>
      </c>
      <c r="BM86" s="51"/>
      <c r="BN86" s="54">
        <f t="shared" si="53"/>
        <v>298.68</v>
      </c>
      <c r="BO86" s="49"/>
      <c r="BP86" s="58">
        <f t="shared" si="28"/>
        <v>6628903.9199999999</v>
      </c>
    </row>
    <row r="87" spans="1:68" ht="15" x14ac:dyDescent="0.25">
      <c r="A87" s="44" t="s">
        <v>180</v>
      </c>
      <c r="B87" s="45" t="s">
        <v>77</v>
      </c>
      <c r="C87" s="45" t="s">
        <v>71</v>
      </c>
      <c r="D87" s="46">
        <v>9647</v>
      </c>
      <c r="E87" s="45" t="s">
        <v>83</v>
      </c>
      <c r="F87" s="47">
        <v>128</v>
      </c>
      <c r="G87" s="47">
        <v>37003</v>
      </c>
      <c r="H87" s="47">
        <v>44100</v>
      </c>
      <c r="I87" s="47">
        <v>44100</v>
      </c>
      <c r="J87" s="48">
        <v>46720</v>
      </c>
      <c r="K87" s="49"/>
      <c r="L87" s="50">
        <v>3907103</v>
      </c>
      <c r="M87" s="49">
        <f t="shared" si="29"/>
        <v>4539662.9756999994</v>
      </c>
      <c r="N87" s="51">
        <f t="shared" si="30"/>
        <v>102.94020353061224</v>
      </c>
      <c r="O87" s="52">
        <v>0.77790000000000004</v>
      </c>
      <c r="P87" s="51">
        <f t="shared" si="31"/>
        <v>132.33089539865307</v>
      </c>
      <c r="Q87" s="51">
        <v>188.57</v>
      </c>
      <c r="R87" s="51">
        <f t="shared" si="32"/>
        <v>132.33089539865307</v>
      </c>
      <c r="S87" s="52">
        <v>0.75509999999999999</v>
      </c>
      <c r="T87" s="53">
        <v>1</v>
      </c>
      <c r="U87" s="52">
        <f t="shared" si="33"/>
        <v>0.75509999999999999</v>
      </c>
      <c r="V87" s="54">
        <f t="shared" si="34"/>
        <v>99.92</v>
      </c>
      <c r="W87" s="55"/>
      <c r="X87" s="50">
        <v>1748353</v>
      </c>
      <c r="Y87" s="49">
        <f t="shared" si="35"/>
        <v>2031411.3506999998</v>
      </c>
      <c r="Z87" s="51">
        <f t="shared" si="36"/>
        <v>46.063749448979586</v>
      </c>
      <c r="AA87" s="51">
        <v>74.430000000000007</v>
      </c>
      <c r="AB87" s="51">
        <f t="shared" si="37"/>
        <v>46.063749448979586</v>
      </c>
      <c r="AC87" s="51">
        <f t="shared" si="38"/>
        <v>4.6640626377551033</v>
      </c>
      <c r="AD87" s="54">
        <f t="shared" si="39"/>
        <v>50.727812086734687</v>
      </c>
      <c r="AE87" s="49"/>
      <c r="AF87" s="50">
        <v>1398782</v>
      </c>
      <c r="AG87" s="49">
        <f t="shared" si="40"/>
        <v>1625244.8058</v>
      </c>
      <c r="AH87" s="51">
        <f t="shared" si="41"/>
        <v>36.85362371428571</v>
      </c>
      <c r="AI87" s="51">
        <v>40.479999999999997</v>
      </c>
      <c r="AJ87" s="51">
        <f t="shared" si="42"/>
        <v>36.85362371428571</v>
      </c>
      <c r="AK87" s="51">
        <f t="shared" si="43"/>
        <v>0.90659407142857162</v>
      </c>
      <c r="AL87" s="54">
        <f t="shared" si="44"/>
        <v>37.760217785714282</v>
      </c>
      <c r="AM87" s="49"/>
      <c r="AN87" s="50">
        <v>345992</v>
      </c>
      <c r="AO87" s="49">
        <f t="shared" si="45"/>
        <v>402008.10479999997</v>
      </c>
      <c r="AP87" s="54">
        <f t="shared" si="46"/>
        <v>9.1158300408163253</v>
      </c>
      <c r="AQ87" s="49"/>
      <c r="AR87" s="50">
        <v>862428</v>
      </c>
      <c r="AS87" s="49">
        <f t="shared" si="47"/>
        <v>1002055.0931999999</v>
      </c>
      <c r="AT87" s="54">
        <f t="shared" si="48"/>
        <v>22.722337714285711</v>
      </c>
      <c r="AU87" s="49"/>
      <c r="AV87" s="57">
        <v>3.9096000000000002</v>
      </c>
      <c r="AW87" s="54">
        <v>0.16</v>
      </c>
      <c r="AX87" s="49"/>
      <c r="AY87" s="58">
        <v>16.240000000000002</v>
      </c>
      <c r="AZ87" s="49"/>
      <c r="BA87" s="58">
        <v>1.84</v>
      </c>
      <c r="BB87" s="49"/>
      <c r="BC87" s="58">
        <f t="shared" si="27"/>
        <v>242.4</v>
      </c>
      <c r="BD87" s="49"/>
      <c r="BE87" s="59">
        <v>216.49</v>
      </c>
      <c r="BF87" s="51">
        <f t="shared" si="49"/>
        <v>25.909999999999997</v>
      </c>
      <c r="BG87" s="51">
        <f t="shared" si="50"/>
        <v>-19.409999999999997</v>
      </c>
      <c r="BH87" s="51">
        <f t="shared" si="51"/>
        <v>222.99</v>
      </c>
      <c r="BI87" s="54">
        <f t="shared" si="52"/>
        <v>6.5</v>
      </c>
      <c r="BJ87" s="49"/>
      <c r="BK87" s="59">
        <v>10.029999999999999</v>
      </c>
      <c r="BL87" s="51">
        <v>2.25</v>
      </c>
      <c r="BM87" s="51"/>
      <c r="BN87" s="54">
        <f t="shared" si="53"/>
        <v>235.27</v>
      </c>
      <c r="BO87" s="49"/>
      <c r="BP87" s="58">
        <f t="shared" si="28"/>
        <v>8705695.8100000005</v>
      </c>
    </row>
    <row r="88" spans="1:68" ht="15" x14ac:dyDescent="0.25">
      <c r="A88" s="44" t="s">
        <v>181</v>
      </c>
      <c r="B88" s="45" t="s">
        <v>168</v>
      </c>
      <c r="C88" s="45" t="s">
        <v>71</v>
      </c>
      <c r="D88" s="46">
        <v>8961</v>
      </c>
      <c r="E88" s="45" t="s">
        <v>83</v>
      </c>
      <c r="F88" s="47">
        <v>125</v>
      </c>
      <c r="G88" s="47">
        <v>26504</v>
      </c>
      <c r="H88" s="47">
        <v>37498</v>
      </c>
      <c r="I88" s="47">
        <v>42291</v>
      </c>
      <c r="J88" s="48">
        <v>46989.9905</v>
      </c>
      <c r="K88" s="49"/>
      <c r="L88" s="50">
        <v>4956451</v>
      </c>
      <c r="M88" s="49">
        <f t="shared" si="29"/>
        <v>5758900.4168999996</v>
      </c>
      <c r="N88" s="51">
        <f t="shared" si="30"/>
        <v>136.17319091296019</v>
      </c>
      <c r="O88" s="52">
        <v>1.0223</v>
      </c>
      <c r="P88" s="51">
        <f t="shared" si="31"/>
        <v>133.20276916067709</v>
      </c>
      <c r="Q88" s="51">
        <v>188.57</v>
      </c>
      <c r="R88" s="51">
        <f t="shared" si="32"/>
        <v>133.20276916067709</v>
      </c>
      <c r="S88" s="52">
        <v>0.94069999999999998</v>
      </c>
      <c r="T88" s="53">
        <v>1</v>
      </c>
      <c r="U88" s="52">
        <f t="shared" si="33"/>
        <v>0.94069999999999998</v>
      </c>
      <c r="V88" s="54">
        <f t="shared" si="34"/>
        <v>125.3</v>
      </c>
      <c r="W88" s="55"/>
      <c r="X88" s="50">
        <v>2279729</v>
      </c>
      <c r="Y88" s="49">
        <f t="shared" si="35"/>
        <v>2648817.1250999998</v>
      </c>
      <c r="Z88" s="51">
        <f t="shared" si="36"/>
        <v>62.633116386465204</v>
      </c>
      <c r="AA88" s="51">
        <v>74.430000000000007</v>
      </c>
      <c r="AB88" s="51">
        <f t="shared" si="37"/>
        <v>62.633116386465204</v>
      </c>
      <c r="AC88" s="51">
        <f t="shared" si="38"/>
        <v>0.5217209033836987</v>
      </c>
      <c r="AD88" s="54">
        <f t="shared" si="39"/>
        <v>63.154837289848899</v>
      </c>
      <c r="AE88" s="49"/>
      <c r="AF88" s="50">
        <v>1475366</v>
      </c>
      <c r="AG88" s="49">
        <f t="shared" si="40"/>
        <v>1714227.7553999999</v>
      </c>
      <c r="AH88" s="51">
        <f t="shared" si="41"/>
        <v>40.534103128325171</v>
      </c>
      <c r="AI88" s="51">
        <v>40.479999999999997</v>
      </c>
      <c r="AJ88" s="51">
        <f t="shared" si="42"/>
        <v>40.479999999999997</v>
      </c>
      <c r="AK88" s="51">
        <f t="shared" si="43"/>
        <v>0</v>
      </c>
      <c r="AL88" s="54">
        <f t="shared" si="44"/>
        <v>40.479999999999997</v>
      </c>
      <c r="AM88" s="49"/>
      <c r="AN88" s="50">
        <v>273551</v>
      </c>
      <c r="AO88" s="49">
        <f t="shared" si="45"/>
        <v>317838.9069</v>
      </c>
      <c r="AP88" s="54">
        <f t="shared" si="46"/>
        <v>7.515521195999149</v>
      </c>
      <c r="AQ88" s="49"/>
      <c r="AR88" s="50">
        <v>651073</v>
      </c>
      <c r="AS88" s="49">
        <f t="shared" si="47"/>
        <v>756481.71869999997</v>
      </c>
      <c r="AT88" s="54">
        <f t="shared" si="48"/>
        <v>17.887534432858054</v>
      </c>
      <c r="AU88" s="49"/>
      <c r="AV88" s="57">
        <v>3.9096000000000002</v>
      </c>
      <c r="AW88" s="54">
        <v>0.19</v>
      </c>
      <c r="AX88" s="49"/>
      <c r="AY88" s="58">
        <v>19.5</v>
      </c>
      <c r="AZ88" s="49"/>
      <c r="BA88" s="58">
        <v>0</v>
      </c>
      <c r="BB88" s="49"/>
      <c r="BC88" s="58">
        <f t="shared" si="27"/>
        <v>277.94</v>
      </c>
      <c r="BD88" s="49"/>
      <c r="BE88" s="59">
        <v>257.54000000000002</v>
      </c>
      <c r="BF88" s="51">
        <f t="shared" si="49"/>
        <v>20.399999999999977</v>
      </c>
      <c r="BG88" s="51">
        <f t="shared" si="50"/>
        <v>-13.899999999999977</v>
      </c>
      <c r="BH88" s="51">
        <f t="shared" si="51"/>
        <v>264.04000000000002</v>
      </c>
      <c r="BI88" s="54">
        <f t="shared" si="52"/>
        <v>6.5</v>
      </c>
      <c r="BJ88" s="49"/>
      <c r="BK88" s="59">
        <v>11.88</v>
      </c>
      <c r="BL88" s="51">
        <v>3.18</v>
      </c>
      <c r="BM88" s="51"/>
      <c r="BN88" s="54">
        <f t="shared" si="53"/>
        <v>279.10000000000002</v>
      </c>
      <c r="BO88" s="49"/>
      <c r="BP88" s="58">
        <f t="shared" si="28"/>
        <v>7397266.4000000004</v>
      </c>
    </row>
    <row r="89" spans="1:68" ht="15" x14ac:dyDescent="0.25">
      <c r="A89" s="44" t="s">
        <v>182</v>
      </c>
      <c r="B89" s="45" t="s">
        <v>116</v>
      </c>
      <c r="C89" s="45" t="s">
        <v>71</v>
      </c>
      <c r="D89" s="46">
        <v>927</v>
      </c>
      <c r="E89" s="45" t="s">
        <v>79</v>
      </c>
      <c r="F89" s="47">
        <v>257</v>
      </c>
      <c r="G89" s="47">
        <v>64194</v>
      </c>
      <c r="H89" s="47">
        <v>81217</v>
      </c>
      <c r="I89" s="47">
        <v>84425</v>
      </c>
      <c r="J89" s="48">
        <v>93805</v>
      </c>
      <c r="K89" s="49"/>
      <c r="L89" s="50">
        <v>10335593</v>
      </c>
      <c r="M89" s="49">
        <f t="shared" si="29"/>
        <v>12008925.5067</v>
      </c>
      <c r="N89" s="51">
        <f t="shared" si="30"/>
        <v>142.24371343440924</v>
      </c>
      <c r="O89" s="52">
        <v>1.0249999999999999</v>
      </c>
      <c r="P89" s="51">
        <f t="shared" si="31"/>
        <v>138.77435457015537</v>
      </c>
      <c r="Q89" s="51">
        <v>188.57</v>
      </c>
      <c r="R89" s="51">
        <f t="shared" si="32"/>
        <v>138.77435457015537</v>
      </c>
      <c r="S89" s="52">
        <v>1.2950999999999999</v>
      </c>
      <c r="T89" s="53">
        <v>1</v>
      </c>
      <c r="U89" s="52">
        <f t="shared" si="33"/>
        <v>1.2950999999999999</v>
      </c>
      <c r="V89" s="54">
        <f t="shared" si="34"/>
        <v>179.73</v>
      </c>
      <c r="W89" s="55"/>
      <c r="X89" s="50">
        <v>5710515</v>
      </c>
      <c r="Y89" s="49">
        <f t="shared" si="35"/>
        <v>6635047.3784999996</v>
      </c>
      <c r="Z89" s="51">
        <f t="shared" si="36"/>
        <v>78.591026100088826</v>
      </c>
      <c r="AA89" s="51">
        <v>74.430000000000007</v>
      </c>
      <c r="AB89" s="51">
        <f t="shared" si="37"/>
        <v>74.430000000000007</v>
      </c>
      <c r="AC89" s="51">
        <f t="shared" si="38"/>
        <v>0</v>
      </c>
      <c r="AD89" s="54">
        <f t="shared" si="39"/>
        <v>74.430000000000007</v>
      </c>
      <c r="AE89" s="49"/>
      <c r="AF89" s="50">
        <v>2887649</v>
      </c>
      <c r="AG89" s="49">
        <f t="shared" si="40"/>
        <v>3355159.3731</v>
      </c>
      <c r="AH89" s="51">
        <f t="shared" si="41"/>
        <v>39.741301428486821</v>
      </c>
      <c r="AI89" s="51">
        <v>40.479999999999997</v>
      </c>
      <c r="AJ89" s="51">
        <f t="shared" si="42"/>
        <v>39.741301428486821</v>
      </c>
      <c r="AK89" s="51">
        <f t="shared" si="43"/>
        <v>0.18467464287829394</v>
      </c>
      <c r="AL89" s="54">
        <f t="shared" si="44"/>
        <v>39.925976071365113</v>
      </c>
      <c r="AM89" s="49"/>
      <c r="AN89" s="50">
        <v>842674</v>
      </c>
      <c r="AO89" s="49">
        <f t="shared" si="45"/>
        <v>979102.92059999995</v>
      </c>
      <c r="AP89" s="54">
        <f t="shared" si="46"/>
        <v>11.59731028249926</v>
      </c>
      <c r="AQ89" s="49"/>
      <c r="AR89" s="50">
        <v>1188216</v>
      </c>
      <c r="AS89" s="49">
        <f t="shared" si="47"/>
        <v>1380588.1703999999</v>
      </c>
      <c r="AT89" s="54">
        <f t="shared" si="48"/>
        <v>16.352835894580988</v>
      </c>
      <c r="AU89" s="49"/>
      <c r="AV89" s="57">
        <v>3.9096000000000002</v>
      </c>
      <c r="AW89" s="54">
        <v>0.93</v>
      </c>
      <c r="AX89" s="49"/>
      <c r="AY89" s="58">
        <v>22.479999999999997</v>
      </c>
      <c r="AZ89" s="49"/>
      <c r="BA89" s="58">
        <v>0</v>
      </c>
      <c r="BB89" s="49"/>
      <c r="BC89" s="58">
        <f t="shared" si="27"/>
        <v>349.36</v>
      </c>
      <c r="BD89" s="49"/>
      <c r="BE89" s="59">
        <v>297.29000000000002</v>
      </c>
      <c r="BF89" s="51">
        <f t="shared" si="49"/>
        <v>52.069999999999993</v>
      </c>
      <c r="BG89" s="51">
        <f t="shared" si="50"/>
        <v>-45.569999999999993</v>
      </c>
      <c r="BH89" s="51">
        <f t="shared" si="51"/>
        <v>303.79000000000002</v>
      </c>
      <c r="BI89" s="54">
        <f t="shared" si="52"/>
        <v>6.5</v>
      </c>
      <c r="BJ89" s="49"/>
      <c r="BK89" s="59">
        <v>13.67</v>
      </c>
      <c r="BL89" s="51">
        <v>28.45</v>
      </c>
      <c r="BM89" s="51"/>
      <c r="BN89" s="54">
        <f t="shared" si="53"/>
        <v>345.91</v>
      </c>
      <c r="BO89" s="49"/>
      <c r="BP89" s="58">
        <f t="shared" si="28"/>
        <v>22205346.540000003</v>
      </c>
    </row>
    <row r="90" spans="1:68" ht="15" x14ac:dyDescent="0.25">
      <c r="A90" s="44" t="s">
        <v>183</v>
      </c>
      <c r="B90" s="45" t="s">
        <v>81</v>
      </c>
      <c r="C90" s="45" t="s">
        <v>71</v>
      </c>
      <c r="D90" s="46">
        <v>5876</v>
      </c>
      <c r="E90" s="45" t="s">
        <v>93</v>
      </c>
      <c r="F90" s="47">
        <v>160</v>
      </c>
      <c r="G90" s="47">
        <v>31375</v>
      </c>
      <c r="H90" s="47">
        <v>37988</v>
      </c>
      <c r="I90" s="47">
        <v>52560</v>
      </c>
      <c r="J90" s="48">
        <v>58400</v>
      </c>
      <c r="K90" s="49"/>
      <c r="L90" s="50">
        <v>4081431</v>
      </c>
      <c r="M90" s="49">
        <f t="shared" si="29"/>
        <v>4742214.6788999997</v>
      </c>
      <c r="N90" s="51">
        <f t="shared" si="30"/>
        <v>90.224784606164377</v>
      </c>
      <c r="O90" s="52">
        <v>0.95389999999999997</v>
      </c>
      <c r="P90" s="51">
        <f t="shared" si="31"/>
        <v>94.585160505466376</v>
      </c>
      <c r="Q90" s="51">
        <v>210.67</v>
      </c>
      <c r="R90" s="51">
        <f t="shared" si="32"/>
        <v>94.585160505466376</v>
      </c>
      <c r="S90" s="52">
        <v>0.9859</v>
      </c>
      <c r="T90" s="53">
        <v>1</v>
      </c>
      <c r="U90" s="52">
        <f t="shared" si="33"/>
        <v>0.9859</v>
      </c>
      <c r="V90" s="54">
        <f t="shared" si="34"/>
        <v>93.25</v>
      </c>
      <c r="W90" s="55"/>
      <c r="X90" s="50">
        <v>1849102</v>
      </c>
      <c r="Y90" s="49">
        <f t="shared" si="35"/>
        <v>2148471.6137999999</v>
      </c>
      <c r="Z90" s="51">
        <f t="shared" si="36"/>
        <v>40.876552773972598</v>
      </c>
      <c r="AA90" s="51">
        <v>74.430000000000007</v>
      </c>
      <c r="AB90" s="51">
        <f t="shared" si="37"/>
        <v>40.876552773972598</v>
      </c>
      <c r="AC90" s="51">
        <f t="shared" si="38"/>
        <v>5.9608618065068502</v>
      </c>
      <c r="AD90" s="54">
        <f t="shared" si="39"/>
        <v>46.837414580479447</v>
      </c>
      <c r="AE90" s="49"/>
      <c r="AF90" s="50">
        <v>1580333</v>
      </c>
      <c r="AG90" s="49">
        <f t="shared" si="40"/>
        <v>1836188.9127</v>
      </c>
      <c r="AH90" s="51">
        <f t="shared" si="41"/>
        <v>34.935101078767126</v>
      </c>
      <c r="AI90" s="51">
        <v>40.479999999999997</v>
      </c>
      <c r="AJ90" s="51">
        <f t="shared" si="42"/>
        <v>34.935101078767126</v>
      </c>
      <c r="AK90" s="51">
        <f t="shared" si="43"/>
        <v>1.3862247303082178</v>
      </c>
      <c r="AL90" s="54">
        <f t="shared" si="44"/>
        <v>36.321325809075347</v>
      </c>
      <c r="AM90" s="49"/>
      <c r="AN90" s="50">
        <v>260652</v>
      </c>
      <c r="AO90" s="49">
        <f t="shared" si="45"/>
        <v>302851.5588</v>
      </c>
      <c r="AP90" s="54">
        <f t="shared" si="46"/>
        <v>5.7620159589041098</v>
      </c>
      <c r="AQ90" s="49"/>
      <c r="AR90" s="50">
        <v>733344</v>
      </c>
      <c r="AS90" s="49">
        <f t="shared" si="47"/>
        <v>852072.39359999995</v>
      </c>
      <c r="AT90" s="54">
        <f t="shared" si="48"/>
        <v>16.211423013698628</v>
      </c>
      <c r="AU90" s="49"/>
      <c r="AV90" s="57">
        <v>12.873108029999999</v>
      </c>
      <c r="AW90" s="54">
        <v>0.08</v>
      </c>
      <c r="AX90" s="49"/>
      <c r="AY90" s="58">
        <v>19.149999999999999</v>
      </c>
      <c r="AZ90" s="49"/>
      <c r="BA90" s="58">
        <v>0</v>
      </c>
      <c r="BB90" s="49"/>
      <c r="BC90" s="58">
        <f t="shared" si="27"/>
        <v>230.49</v>
      </c>
      <c r="BD90" s="49"/>
      <c r="BE90" s="59">
        <v>253.08</v>
      </c>
      <c r="BF90" s="51">
        <f t="shared" si="49"/>
        <v>-22.590000000000003</v>
      </c>
      <c r="BG90" s="51">
        <f t="shared" si="50"/>
        <v>22.590000000000003</v>
      </c>
      <c r="BH90" s="51">
        <f t="shared" si="51"/>
        <v>253.08</v>
      </c>
      <c r="BI90" s="54">
        <f t="shared" si="52"/>
        <v>0</v>
      </c>
      <c r="BJ90" s="49"/>
      <c r="BK90" s="59">
        <v>11.39</v>
      </c>
      <c r="BL90" s="51">
        <v>5.17</v>
      </c>
      <c r="BM90" s="51"/>
      <c r="BN90" s="54">
        <f t="shared" si="53"/>
        <v>269.64000000000004</v>
      </c>
      <c r="BO90" s="49"/>
      <c r="BP90" s="58">
        <f t="shared" si="28"/>
        <v>8459955.0000000019</v>
      </c>
    </row>
    <row r="91" spans="1:68" ht="15" x14ac:dyDescent="0.25">
      <c r="A91" s="44" t="s">
        <v>184</v>
      </c>
      <c r="B91" s="45" t="s">
        <v>77</v>
      </c>
      <c r="C91" s="45" t="s">
        <v>71</v>
      </c>
      <c r="D91" s="46">
        <v>2089</v>
      </c>
      <c r="E91" s="45" t="s">
        <v>79</v>
      </c>
      <c r="F91" s="47">
        <v>170</v>
      </c>
      <c r="G91" s="47">
        <v>33938</v>
      </c>
      <c r="H91" s="47">
        <v>49126</v>
      </c>
      <c r="I91" s="47">
        <v>55845</v>
      </c>
      <c r="J91" s="48">
        <v>62050</v>
      </c>
      <c r="K91" s="49"/>
      <c r="L91" s="50">
        <v>7297425</v>
      </c>
      <c r="M91" s="49">
        <f t="shared" si="29"/>
        <v>8478878.1074999999</v>
      </c>
      <c r="N91" s="51">
        <f t="shared" si="30"/>
        <v>151.8287780016116</v>
      </c>
      <c r="O91" s="52">
        <v>1.0434000000000001</v>
      </c>
      <c r="P91" s="51">
        <f t="shared" si="31"/>
        <v>145.51349243014337</v>
      </c>
      <c r="Q91" s="51">
        <v>188.57</v>
      </c>
      <c r="R91" s="51">
        <f t="shared" si="32"/>
        <v>145.51349243014337</v>
      </c>
      <c r="S91" s="52">
        <v>0.98050000000000004</v>
      </c>
      <c r="T91" s="53">
        <v>1</v>
      </c>
      <c r="U91" s="52">
        <f t="shared" si="33"/>
        <v>0.98050000000000004</v>
      </c>
      <c r="V91" s="54">
        <f t="shared" si="34"/>
        <v>142.68</v>
      </c>
      <c r="W91" s="55"/>
      <c r="X91" s="50">
        <v>3147741</v>
      </c>
      <c r="Y91" s="49">
        <f t="shared" si="35"/>
        <v>3657360.2678999999</v>
      </c>
      <c r="Z91" s="51">
        <f t="shared" si="36"/>
        <v>65.491275278001609</v>
      </c>
      <c r="AA91" s="51">
        <v>74.430000000000007</v>
      </c>
      <c r="AB91" s="51">
        <f t="shared" si="37"/>
        <v>65.491275278001609</v>
      </c>
      <c r="AC91" s="51">
        <f t="shared" si="38"/>
        <v>0</v>
      </c>
      <c r="AD91" s="54">
        <f t="shared" si="39"/>
        <v>65.491275278001609</v>
      </c>
      <c r="AE91" s="49"/>
      <c r="AF91" s="50">
        <v>2120637</v>
      </c>
      <c r="AG91" s="49">
        <f t="shared" si="40"/>
        <v>2463968.1302999998</v>
      </c>
      <c r="AH91" s="51">
        <f t="shared" si="41"/>
        <v>44.121553053988713</v>
      </c>
      <c r="AI91" s="51">
        <v>40.479999999999997</v>
      </c>
      <c r="AJ91" s="51">
        <f t="shared" si="42"/>
        <v>40.479999999999997</v>
      </c>
      <c r="AK91" s="51">
        <f t="shared" si="43"/>
        <v>0</v>
      </c>
      <c r="AL91" s="54">
        <f t="shared" si="44"/>
        <v>40.479999999999997</v>
      </c>
      <c r="AM91" s="49"/>
      <c r="AN91" s="50">
        <v>320080</v>
      </c>
      <c r="AO91" s="49">
        <f t="shared" si="45"/>
        <v>371900.95199999999</v>
      </c>
      <c r="AP91" s="54">
        <f t="shared" si="46"/>
        <v>6.6595210314262694</v>
      </c>
      <c r="AQ91" s="49"/>
      <c r="AR91" s="50">
        <v>910712</v>
      </c>
      <c r="AS91" s="49">
        <f t="shared" si="47"/>
        <v>1058156.2727999999</v>
      </c>
      <c r="AT91" s="54">
        <f t="shared" si="48"/>
        <v>18.948093344077357</v>
      </c>
      <c r="AU91" s="49"/>
      <c r="AV91" s="57">
        <v>3.9096000000000002</v>
      </c>
      <c r="AW91" s="54">
        <v>0.91</v>
      </c>
      <c r="AX91" s="49"/>
      <c r="AY91" s="58">
        <v>20.259999999999998</v>
      </c>
      <c r="AZ91" s="49"/>
      <c r="BA91" s="58">
        <v>0</v>
      </c>
      <c r="BB91" s="49"/>
      <c r="BC91" s="58">
        <f t="shared" si="27"/>
        <v>299.33999999999997</v>
      </c>
      <c r="BD91" s="49"/>
      <c r="BE91" s="59">
        <v>267.68</v>
      </c>
      <c r="BF91" s="51">
        <f t="shared" si="49"/>
        <v>31.659999999999968</v>
      </c>
      <c r="BG91" s="51">
        <f t="shared" si="50"/>
        <v>-25.159999999999968</v>
      </c>
      <c r="BH91" s="51">
        <f t="shared" si="51"/>
        <v>274.18</v>
      </c>
      <c r="BI91" s="54">
        <f t="shared" si="52"/>
        <v>6.5</v>
      </c>
      <c r="BJ91" s="49"/>
      <c r="BK91" s="59">
        <v>12.34</v>
      </c>
      <c r="BL91" s="51">
        <v>0</v>
      </c>
      <c r="BM91" s="51"/>
      <c r="BN91" s="54">
        <f t="shared" si="53"/>
        <v>286.52</v>
      </c>
      <c r="BO91" s="49"/>
      <c r="BP91" s="58">
        <f t="shared" si="28"/>
        <v>9723915.7599999998</v>
      </c>
    </row>
    <row r="92" spans="1:68" ht="15" x14ac:dyDescent="0.25">
      <c r="A92" s="44" t="s">
        <v>185</v>
      </c>
      <c r="B92" s="45" t="s">
        <v>77</v>
      </c>
      <c r="C92" s="45" t="s">
        <v>71</v>
      </c>
      <c r="D92" s="46">
        <v>20561</v>
      </c>
      <c r="E92" s="45" t="s">
        <v>79</v>
      </c>
      <c r="F92" s="47">
        <v>128</v>
      </c>
      <c r="G92" s="47">
        <v>27867</v>
      </c>
      <c r="H92" s="47">
        <v>43314</v>
      </c>
      <c r="I92" s="47">
        <v>43314</v>
      </c>
      <c r="J92" s="48">
        <v>46720</v>
      </c>
      <c r="K92" s="49"/>
      <c r="L92" s="50">
        <v>5995372</v>
      </c>
      <c r="M92" s="49">
        <f t="shared" si="29"/>
        <v>6966022.7267999994</v>
      </c>
      <c r="N92" s="51">
        <f t="shared" si="30"/>
        <v>160.82612381216234</v>
      </c>
      <c r="O92" s="52">
        <v>1.0691999999999999</v>
      </c>
      <c r="P92" s="51">
        <f t="shared" si="31"/>
        <v>150.41725010490305</v>
      </c>
      <c r="Q92" s="51">
        <v>188.57</v>
      </c>
      <c r="R92" s="51">
        <f t="shared" si="32"/>
        <v>150.41725010490305</v>
      </c>
      <c r="S92" s="52">
        <v>1.0452999999999999</v>
      </c>
      <c r="T92" s="53">
        <v>1</v>
      </c>
      <c r="U92" s="52">
        <f t="shared" si="33"/>
        <v>1.0452999999999999</v>
      </c>
      <c r="V92" s="54">
        <f t="shared" si="34"/>
        <v>157.22999999999999</v>
      </c>
      <c r="W92" s="55"/>
      <c r="X92" s="50">
        <v>2600013</v>
      </c>
      <c r="Y92" s="49">
        <f t="shared" si="35"/>
        <v>3020955.1047</v>
      </c>
      <c r="Z92" s="51">
        <f t="shared" si="36"/>
        <v>69.745465777808562</v>
      </c>
      <c r="AA92" s="51">
        <v>74.430000000000007</v>
      </c>
      <c r="AB92" s="51">
        <f t="shared" si="37"/>
        <v>69.745465777808562</v>
      </c>
      <c r="AC92" s="51">
        <f t="shared" si="38"/>
        <v>0</v>
      </c>
      <c r="AD92" s="54">
        <f t="shared" si="39"/>
        <v>69.745465777808562</v>
      </c>
      <c r="AE92" s="49"/>
      <c r="AF92" s="50">
        <v>1354144</v>
      </c>
      <c r="AG92" s="49">
        <f t="shared" si="40"/>
        <v>1573379.9135999999</v>
      </c>
      <c r="AH92" s="51">
        <f t="shared" si="41"/>
        <v>36.324973763679175</v>
      </c>
      <c r="AI92" s="51">
        <v>40.479999999999997</v>
      </c>
      <c r="AJ92" s="51">
        <f t="shared" si="42"/>
        <v>36.324973763679175</v>
      </c>
      <c r="AK92" s="51">
        <f t="shared" si="43"/>
        <v>1.0387565590802055</v>
      </c>
      <c r="AL92" s="54">
        <f t="shared" si="44"/>
        <v>37.36373032275938</v>
      </c>
      <c r="AM92" s="49"/>
      <c r="AN92" s="50">
        <v>229635</v>
      </c>
      <c r="AO92" s="49">
        <f t="shared" si="45"/>
        <v>266812.90649999998</v>
      </c>
      <c r="AP92" s="54">
        <f t="shared" si="46"/>
        <v>6.1599692131874217</v>
      </c>
      <c r="AQ92" s="49"/>
      <c r="AR92" s="50">
        <v>826653</v>
      </c>
      <c r="AS92" s="49">
        <f t="shared" si="47"/>
        <v>960488.12069999997</v>
      </c>
      <c r="AT92" s="54">
        <f t="shared" si="48"/>
        <v>22.175003940989058</v>
      </c>
      <c r="AU92" s="49"/>
      <c r="AV92" s="57">
        <v>3.9096000000000002</v>
      </c>
      <c r="AW92" s="54">
        <v>0</v>
      </c>
      <c r="AX92" s="49"/>
      <c r="AY92" s="58">
        <v>18.850000000000001</v>
      </c>
      <c r="AZ92" s="49"/>
      <c r="BA92" s="58">
        <v>0</v>
      </c>
      <c r="BB92" s="49"/>
      <c r="BC92" s="58">
        <f t="shared" si="27"/>
        <v>315.43</v>
      </c>
      <c r="BD92" s="49"/>
      <c r="BE92" s="59">
        <v>263.45</v>
      </c>
      <c r="BF92" s="51">
        <f t="shared" si="49"/>
        <v>51.980000000000018</v>
      </c>
      <c r="BG92" s="51">
        <f t="shared" si="50"/>
        <v>-45.480000000000018</v>
      </c>
      <c r="BH92" s="51">
        <f t="shared" si="51"/>
        <v>269.95</v>
      </c>
      <c r="BI92" s="54">
        <f t="shared" si="52"/>
        <v>6.5</v>
      </c>
      <c r="BJ92" s="49"/>
      <c r="BK92" s="59">
        <v>12.15</v>
      </c>
      <c r="BL92" s="51">
        <v>0</v>
      </c>
      <c r="BM92" s="51"/>
      <c r="BN92" s="54">
        <f t="shared" si="53"/>
        <v>282.09999999999997</v>
      </c>
      <c r="BO92" s="49"/>
      <c r="BP92" s="58">
        <f t="shared" si="28"/>
        <v>7861280.6999999993</v>
      </c>
    </row>
    <row r="93" spans="1:68" ht="15" x14ac:dyDescent="0.25">
      <c r="A93" s="44" t="s">
        <v>186</v>
      </c>
      <c r="B93" s="45" t="s">
        <v>187</v>
      </c>
      <c r="C93" s="45" t="s">
        <v>71</v>
      </c>
      <c r="D93" s="46">
        <v>20454</v>
      </c>
      <c r="E93" s="45" t="s">
        <v>140</v>
      </c>
      <c r="F93" s="47">
        <v>190</v>
      </c>
      <c r="G93" s="47">
        <v>44908</v>
      </c>
      <c r="H93" s="47">
        <v>60457</v>
      </c>
      <c r="I93" s="47">
        <v>62415</v>
      </c>
      <c r="J93" s="48">
        <v>69350</v>
      </c>
      <c r="K93" s="49"/>
      <c r="L93" s="50">
        <v>8284794</v>
      </c>
      <c r="M93" s="49">
        <f t="shared" si="29"/>
        <v>9626102.148599999</v>
      </c>
      <c r="N93" s="51">
        <f t="shared" si="30"/>
        <v>154.22738361932227</v>
      </c>
      <c r="O93" s="52">
        <v>0.97529999999999994</v>
      </c>
      <c r="P93" s="51">
        <f t="shared" si="31"/>
        <v>158.13327552478447</v>
      </c>
      <c r="Q93" s="51">
        <v>188.57</v>
      </c>
      <c r="R93" s="51">
        <f t="shared" si="32"/>
        <v>158.13327552478447</v>
      </c>
      <c r="S93" s="52">
        <v>0.87709999999999999</v>
      </c>
      <c r="T93" s="53">
        <v>1</v>
      </c>
      <c r="U93" s="52">
        <f t="shared" si="33"/>
        <v>0.87709999999999999</v>
      </c>
      <c r="V93" s="54">
        <f t="shared" si="34"/>
        <v>138.69999999999999</v>
      </c>
      <c r="W93" s="55"/>
      <c r="X93" s="50">
        <v>3093850</v>
      </c>
      <c r="Y93" s="49">
        <f t="shared" si="35"/>
        <v>3594744.3149999999</v>
      </c>
      <c r="Z93" s="51">
        <f t="shared" si="36"/>
        <v>57.594237202595529</v>
      </c>
      <c r="AA93" s="51">
        <v>74.430000000000007</v>
      </c>
      <c r="AB93" s="51">
        <f t="shared" si="37"/>
        <v>57.594237202595529</v>
      </c>
      <c r="AC93" s="51">
        <f t="shared" si="38"/>
        <v>1.7814406993511174</v>
      </c>
      <c r="AD93" s="54">
        <f t="shared" si="39"/>
        <v>59.375677901946645</v>
      </c>
      <c r="AE93" s="49"/>
      <c r="AF93" s="50">
        <v>1963299</v>
      </c>
      <c r="AG93" s="49">
        <f t="shared" si="40"/>
        <v>2281157.1080999998</v>
      </c>
      <c r="AH93" s="51">
        <f t="shared" si="41"/>
        <v>36.548219307858687</v>
      </c>
      <c r="AI93" s="51">
        <v>40.479999999999997</v>
      </c>
      <c r="AJ93" s="51">
        <f t="shared" si="42"/>
        <v>36.548219307858687</v>
      </c>
      <c r="AK93" s="51">
        <f t="shared" si="43"/>
        <v>0.98294517303532736</v>
      </c>
      <c r="AL93" s="54">
        <f t="shared" si="44"/>
        <v>37.531164480894013</v>
      </c>
      <c r="AM93" s="49"/>
      <c r="AN93" s="50">
        <v>290064</v>
      </c>
      <c r="AO93" s="49">
        <f t="shared" si="45"/>
        <v>337025.3616</v>
      </c>
      <c r="AP93" s="54">
        <f t="shared" si="46"/>
        <v>5.3997494448449892</v>
      </c>
      <c r="AQ93" s="49"/>
      <c r="AR93" s="50">
        <v>1065321</v>
      </c>
      <c r="AS93" s="49">
        <f t="shared" si="47"/>
        <v>1237796.4698999999</v>
      </c>
      <c r="AT93" s="54">
        <f t="shared" si="48"/>
        <v>19.831714650324439</v>
      </c>
      <c r="AU93" s="49"/>
      <c r="AV93" s="57">
        <v>9.5747015900000001</v>
      </c>
      <c r="AW93" s="54">
        <v>0.1</v>
      </c>
      <c r="AX93" s="49"/>
      <c r="AY93" s="58">
        <v>20.549999999999997</v>
      </c>
      <c r="AZ93" s="49"/>
      <c r="BA93" s="58">
        <v>0</v>
      </c>
      <c r="BB93" s="49"/>
      <c r="BC93" s="58">
        <f t="shared" si="27"/>
        <v>291.06</v>
      </c>
      <c r="BD93" s="49"/>
      <c r="BE93" s="59">
        <v>271.37</v>
      </c>
      <c r="BF93" s="51">
        <f t="shared" si="49"/>
        <v>19.689999999999998</v>
      </c>
      <c r="BG93" s="51">
        <f t="shared" si="50"/>
        <v>-13.189999999999998</v>
      </c>
      <c r="BH93" s="51">
        <f t="shared" si="51"/>
        <v>277.87</v>
      </c>
      <c r="BI93" s="54">
        <f t="shared" si="52"/>
        <v>6.5</v>
      </c>
      <c r="BJ93" s="49"/>
      <c r="BK93" s="59">
        <v>12.5</v>
      </c>
      <c r="BL93" s="51">
        <v>6.47</v>
      </c>
      <c r="BM93" s="51"/>
      <c r="BN93" s="54">
        <f t="shared" si="53"/>
        <v>296.84000000000003</v>
      </c>
      <c r="BO93" s="49"/>
      <c r="BP93" s="58">
        <f t="shared" si="28"/>
        <v>13330490.720000001</v>
      </c>
    </row>
    <row r="94" spans="1:68" ht="15" x14ac:dyDescent="0.25">
      <c r="A94" s="44" t="s">
        <v>188</v>
      </c>
      <c r="B94" s="45" t="s">
        <v>187</v>
      </c>
      <c r="C94" s="45" t="s">
        <v>71</v>
      </c>
      <c r="D94" s="46">
        <v>20438</v>
      </c>
      <c r="E94" s="45" t="s">
        <v>140</v>
      </c>
      <c r="F94" s="47">
        <v>114</v>
      </c>
      <c r="G94" s="47">
        <v>27826</v>
      </c>
      <c r="H94" s="47">
        <v>32663</v>
      </c>
      <c r="I94" s="47">
        <v>37449</v>
      </c>
      <c r="J94" s="48">
        <v>41610</v>
      </c>
      <c r="K94" s="49"/>
      <c r="L94" s="50">
        <v>4196150</v>
      </c>
      <c r="M94" s="49">
        <f t="shared" si="29"/>
        <v>4875506.6849999996</v>
      </c>
      <c r="N94" s="51">
        <f t="shared" si="30"/>
        <v>130.1905707762557</v>
      </c>
      <c r="O94" s="52">
        <v>0.91459999999999997</v>
      </c>
      <c r="P94" s="51">
        <f t="shared" si="31"/>
        <v>142.3470050035597</v>
      </c>
      <c r="Q94" s="51">
        <v>188.57</v>
      </c>
      <c r="R94" s="51">
        <f t="shared" si="32"/>
        <v>142.3470050035597</v>
      </c>
      <c r="S94" s="52">
        <v>0.8569</v>
      </c>
      <c r="T94" s="53">
        <v>1</v>
      </c>
      <c r="U94" s="52">
        <f t="shared" si="33"/>
        <v>0.8569</v>
      </c>
      <c r="V94" s="54">
        <f t="shared" si="34"/>
        <v>121.98</v>
      </c>
      <c r="W94" s="55"/>
      <c r="X94" s="50">
        <v>2017372</v>
      </c>
      <c r="Y94" s="49">
        <f t="shared" si="35"/>
        <v>2343984.5267999996</v>
      </c>
      <c r="Z94" s="51">
        <f t="shared" si="36"/>
        <v>62.591378322518615</v>
      </c>
      <c r="AA94" s="51">
        <v>74.430000000000007</v>
      </c>
      <c r="AB94" s="51">
        <f t="shared" si="37"/>
        <v>62.591378322518615</v>
      </c>
      <c r="AC94" s="51">
        <f t="shared" si="38"/>
        <v>0.53215541937034594</v>
      </c>
      <c r="AD94" s="54">
        <f t="shared" si="39"/>
        <v>63.123533741888963</v>
      </c>
      <c r="AE94" s="49"/>
      <c r="AF94" s="50">
        <v>1251906</v>
      </c>
      <c r="AG94" s="49">
        <f t="shared" si="40"/>
        <v>1454589.5814</v>
      </c>
      <c r="AH94" s="51">
        <f t="shared" si="41"/>
        <v>38.841880461427543</v>
      </c>
      <c r="AI94" s="51">
        <v>40.479999999999997</v>
      </c>
      <c r="AJ94" s="51">
        <f t="shared" si="42"/>
        <v>38.841880461427543</v>
      </c>
      <c r="AK94" s="51">
        <f t="shared" si="43"/>
        <v>0.40952988464311346</v>
      </c>
      <c r="AL94" s="54">
        <f t="shared" si="44"/>
        <v>39.251410346070656</v>
      </c>
      <c r="AM94" s="49"/>
      <c r="AN94" s="50">
        <v>242223</v>
      </c>
      <c r="AO94" s="49">
        <f t="shared" si="45"/>
        <v>281438.90369999997</v>
      </c>
      <c r="AP94" s="54">
        <f t="shared" si="46"/>
        <v>7.5152581831290544</v>
      </c>
      <c r="AQ94" s="49"/>
      <c r="AR94" s="50">
        <v>613048</v>
      </c>
      <c r="AS94" s="49">
        <f t="shared" si="47"/>
        <v>712300.47119999991</v>
      </c>
      <c r="AT94" s="54">
        <f t="shared" si="48"/>
        <v>19.020547176159575</v>
      </c>
      <c r="AU94" s="49"/>
      <c r="AV94" s="57">
        <v>10.183796630083581</v>
      </c>
      <c r="AW94" s="54">
        <v>7.0000000000000007E-2</v>
      </c>
      <c r="AX94" s="49"/>
      <c r="AY94" s="58">
        <v>17.52</v>
      </c>
      <c r="AZ94" s="49"/>
      <c r="BA94" s="58">
        <v>0</v>
      </c>
      <c r="BB94" s="49"/>
      <c r="BC94" s="58">
        <f t="shared" si="27"/>
        <v>278.66000000000003</v>
      </c>
      <c r="BD94" s="49"/>
      <c r="BE94" s="59">
        <v>254.26</v>
      </c>
      <c r="BF94" s="51">
        <f t="shared" si="49"/>
        <v>24.400000000000034</v>
      </c>
      <c r="BG94" s="51">
        <f t="shared" si="50"/>
        <v>-17.900000000000034</v>
      </c>
      <c r="BH94" s="51">
        <f t="shared" si="51"/>
        <v>260.76</v>
      </c>
      <c r="BI94" s="54">
        <f t="shared" si="52"/>
        <v>6.5</v>
      </c>
      <c r="BJ94" s="49"/>
      <c r="BK94" s="59">
        <v>11.73</v>
      </c>
      <c r="BL94" s="51">
        <v>0</v>
      </c>
      <c r="BM94" s="51"/>
      <c r="BN94" s="54">
        <f t="shared" si="53"/>
        <v>272.49</v>
      </c>
      <c r="BO94" s="49"/>
      <c r="BP94" s="58">
        <f t="shared" si="28"/>
        <v>7582306.7400000002</v>
      </c>
    </row>
    <row r="95" spans="1:68" ht="15" x14ac:dyDescent="0.25">
      <c r="A95" s="44" t="s">
        <v>189</v>
      </c>
      <c r="B95" s="45" t="s">
        <v>77</v>
      </c>
      <c r="C95" s="45" t="s">
        <v>71</v>
      </c>
      <c r="D95" s="46">
        <v>9936</v>
      </c>
      <c r="E95" s="45" t="s">
        <v>79</v>
      </c>
      <c r="F95" s="47">
        <v>104</v>
      </c>
      <c r="G95" s="47">
        <v>22465</v>
      </c>
      <c r="H95" s="47">
        <v>36663</v>
      </c>
      <c r="I95" s="47">
        <v>36663</v>
      </c>
      <c r="J95" s="48">
        <v>37960</v>
      </c>
      <c r="K95" s="49"/>
      <c r="L95" s="50">
        <v>7083703</v>
      </c>
      <c r="M95" s="49">
        <f t="shared" si="29"/>
        <v>8230554.5156999994</v>
      </c>
      <c r="N95" s="51">
        <f t="shared" si="30"/>
        <v>224.49211782178216</v>
      </c>
      <c r="O95" s="52">
        <v>1.1036999999999999</v>
      </c>
      <c r="P95" s="51">
        <f t="shared" si="31"/>
        <v>203.39958124651824</v>
      </c>
      <c r="Q95" s="51">
        <v>188.57</v>
      </c>
      <c r="R95" s="51">
        <f t="shared" si="32"/>
        <v>188.57</v>
      </c>
      <c r="S95" s="52">
        <v>0.98880000000000001</v>
      </c>
      <c r="T95" s="53">
        <v>1</v>
      </c>
      <c r="U95" s="52">
        <f t="shared" si="33"/>
        <v>0.98880000000000001</v>
      </c>
      <c r="V95" s="54">
        <f t="shared" si="34"/>
        <v>186.46</v>
      </c>
      <c r="W95" s="55"/>
      <c r="X95" s="50">
        <v>3376860</v>
      </c>
      <c r="Y95" s="49">
        <f t="shared" si="35"/>
        <v>3923573.6339999996</v>
      </c>
      <c r="Z95" s="51">
        <f t="shared" si="36"/>
        <v>107.01725538008345</v>
      </c>
      <c r="AA95" s="51">
        <v>74.430000000000007</v>
      </c>
      <c r="AB95" s="51">
        <f t="shared" si="37"/>
        <v>74.430000000000007</v>
      </c>
      <c r="AC95" s="51">
        <f t="shared" si="38"/>
        <v>0</v>
      </c>
      <c r="AD95" s="54">
        <f t="shared" si="39"/>
        <v>74.430000000000007</v>
      </c>
      <c r="AE95" s="49"/>
      <c r="AF95" s="50">
        <v>1337297</v>
      </c>
      <c r="AG95" s="49">
        <f t="shared" si="40"/>
        <v>1553805.3842999998</v>
      </c>
      <c r="AH95" s="51">
        <f t="shared" si="41"/>
        <v>42.380748555764661</v>
      </c>
      <c r="AI95" s="51">
        <v>40.479999999999997</v>
      </c>
      <c r="AJ95" s="51">
        <f t="shared" si="42"/>
        <v>40.479999999999997</v>
      </c>
      <c r="AK95" s="51">
        <f t="shared" si="43"/>
        <v>0</v>
      </c>
      <c r="AL95" s="54">
        <f t="shared" si="44"/>
        <v>40.479999999999997</v>
      </c>
      <c r="AM95" s="49"/>
      <c r="AN95" s="50">
        <v>172344</v>
      </c>
      <c r="AO95" s="49">
        <f t="shared" si="45"/>
        <v>200246.49359999999</v>
      </c>
      <c r="AP95" s="54">
        <f t="shared" si="46"/>
        <v>5.4618141886915961</v>
      </c>
      <c r="AQ95" s="49"/>
      <c r="AR95" s="50">
        <v>602748</v>
      </c>
      <c r="AS95" s="49">
        <f t="shared" si="47"/>
        <v>700332.90119999996</v>
      </c>
      <c r="AT95" s="54">
        <f t="shared" si="48"/>
        <v>19.101898404385892</v>
      </c>
      <c r="AU95" s="49"/>
      <c r="AV95" s="57">
        <v>8.3426121000000002</v>
      </c>
      <c r="AW95" s="54">
        <v>0</v>
      </c>
      <c r="AX95" s="49"/>
      <c r="AY95" s="58">
        <v>21.22</v>
      </c>
      <c r="AZ95" s="49"/>
      <c r="BA95" s="58">
        <v>0</v>
      </c>
      <c r="BB95" s="49"/>
      <c r="BC95" s="58">
        <f t="shared" si="27"/>
        <v>355.5</v>
      </c>
      <c r="BD95" s="49"/>
      <c r="BE95" s="59">
        <v>280.57</v>
      </c>
      <c r="BF95" s="51">
        <f t="shared" si="49"/>
        <v>74.930000000000007</v>
      </c>
      <c r="BG95" s="51">
        <f t="shared" si="50"/>
        <v>-68.430000000000007</v>
      </c>
      <c r="BH95" s="51">
        <f t="shared" si="51"/>
        <v>287.07</v>
      </c>
      <c r="BI95" s="54">
        <f t="shared" si="52"/>
        <v>6.5</v>
      </c>
      <c r="BJ95" s="49"/>
      <c r="BK95" s="59">
        <v>12.92</v>
      </c>
      <c r="BL95" s="51">
        <v>0</v>
      </c>
      <c r="BM95" s="51"/>
      <c r="BN95" s="54">
        <f t="shared" si="53"/>
        <v>299.99</v>
      </c>
      <c r="BO95" s="49"/>
      <c r="BP95" s="58">
        <f t="shared" si="28"/>
        <v>6739275.3500000006</v>
      </c>
    </row>
    <row r="96" spans="1:68" ht="15" x14ac:dyDescent="0.25">
      <c r="A96" s="44" t="s">
        <v>190</v>
      </c>
      <c r="B96" s="45" t="s">
        <v>191</v>
      </c>
      <c r="C96" s="45" t="s">
        <v>71</v>
      </c>
      <c r="D96" s="46">
        <v>20652</v>
      </c>
      <c r="E96" s="45" t="s">
        <v>79</v>
      </c>
      <c r="F96" s="47">
        <v>94</v>
      </c>
      <c r="G96" s="47">
        <v>14850</v>
      </c>
      <c r="H96" s="47">
        <v>32842</v>
      </c>
      <c r="I96" s="47">
        <v>32842</v>
      </c>
      <c r="J96" s="48">
        <v>34310</v>
      </c>
      <c r="K96" s="49"/>
      <c r="L96" s="50">
        <v>6152379</v>
      </c>
      <c r="M96" s="49">
        <f t="shared" si="29"/>
        <v>7148449.1601</v>
      </c>
      <c r="N96" s="51">
        <f t="shared" si="30"/>
        <v>217.66180988064065</v>
      </c>
      <c r="O96" s="52">
        <v>1.0819000000000001</v>
      </c>
      <c r="P96" s="51">
        <f t="shared" si="31"/>
        <v>201.1847766712641</v>
      </c>
      <c r="Q96" s="51">
        <v>188.57</v>
      </c>
      <c r="R96" s="51">
        <f t="shared" si="32"/>
        <v>188.57</v>
      </c>
      <c r="S96" s="52">
        <v>1.014</v>
      </c>
      <c r="T96" s="53">
        <v>1</v>
      </c>
      <c r="U96" s="52">
        <f t="shared" si="33"/>
        <v>1.014</v>
      </c>
      <c r="V96" s="54">
        <f t="shared" si="34"/>
        <v>191.21</v>
      </c>
      <c r="W96" s="55"/>
      <c r="X96" s="50">
        <v>2038754</v>
      </c>
      <c r="Y96" s="49">
        <f t="shared" si="35"/>
        <v>2368828.2725999998</v>
      </c>
      <c r="Z96" s="51">
        <f t="shared" si="36"/>
        <v>72.128015120881798</v>
      </c>
      <c r="AA96" s="51">
        <v>74.430000000000007</v>
      </c>
      <c r="AB96" s="51">
        <f t="shared" si="37"/>
        <v>72.128015120881798</v>
      </c>
      <c r="AC96" s="51">
        <f t="shared" si="38"/>
        <v>0</v>
      </c>
      <c r="AD96" s="54">
        <f t="shared" si="39"/>
        <v>72.128015120881798</v>
      </c>
      <c r="AE96" s="49"/>
      <c r="AF96" s="50">
        <v>1450855</v>
      </c>
      <c r="AG96" s="49">
        <f t="shared" si="40"/>
        <v>1685748.4245</v>
      </c>
      <c r="AH96" s="51">
        <f t="shared" si="41"/>
        <v>51.329042826259055</v>
      </c>
      <c r="AI96" s="51">
        <v>40.479999999999997</v>
      </c>
      <c r="AJ96" s="51">
        <f t="shared" si="42"/>
        <v>40.479999999999997</v>
      </c>
      <c r="AK96" s="51">
        <f t="shared" si="43"/>
        <v>0</v>
      </c>
      <c r="AL96" s="54">
        <f t="shared" si="44"/>
        <v>40.479999999999997</v>
      </c>
      <c r="AM96" s="49"/>
      <c r="AN96" s="50">
        <v>176739</v>
      </c>
      <c r="AO96" s="49">
        <f t="shared" si="45"/>
        <v>205353.0441</v>
      </c>
      <c r="AP96" s="54">
        <f t="shared" si="46"/>
        <v>6.2527569605992328</v>
      </c>
      <c r="AQ96" s="49"/>
      <c r="AR96" s="50">
        <v>583995</v>
      </c>
      <c r="AS96" s="49">
        <f t="shared" si="47"/>
        <v>678543.7905</v>
      </c>
      <c r="AT96" s="54">
        <f t="shared" si="48"/>
        <v>20.660854713476645</v>
      </c>
      <c r="AU96" s="49"/>
      <c r="AV96" s="57">
        <v>12.93675086</v>
      </c>
      <c r="AW96" s="54">
        <v>0</v>
      </c>
      <c r="AX96" s="49"/>
      <c r="AY96" s="58">
        <v>20.29</v>
      </c>
      <c r="AZ96" s="49"/>
      <c r="BA96" s="58">
        <v>0</v>
      </c>
      <c r="BB96" s="49"/>
      <c r="BC96" s="58">
        <f t="shared" si="27"/>
        <v>363.96</v>
      </c>
      <c r="BD96" s="49"/>
      <c r="BE96" s="59">
        <v>268.79000000000002</v>
      </c>
      <c r="BF96" s="51">
        <f t="shared" si="49"/>
        <v>95.169999999999959</v>
      </c>
      <c r="BG96" s="51">
        <f t="shared" si="50"/>
        <v>-88.669999999999959</v>
      </c>
      <c r="BH96" s="51">
        <f t="shared" si="51"/>
        <v>275.29000000000002</v>
      </c>
      <c r="BI96" s="54">
        <f t="shared" si="52"/>
        <v>6.5</v>
      </c>
      <c r="BJ96" s="49"/>
      <c r="BK96" s="59">
        <v>12.39</v>
      </c>
      <c r="BL96" s="51">
        <v>0</v>
      </c>
      <c r="BM96" s="51"/>
      <c r="BN96" s="54">
        <f t="shared" si="53"/>
        <v>287.68</v>
      </c>
      <c r="BO96" s="49"/>
      <c r="BP96" s="58">
        <f t="shared" si="28"/>
        <v>4272048</v>
      </c>
    </row>
    <row r="97" spans="1:68" ht="15" x14ac:dyDescent="0.25">
      <c r="A97" s="44" t="s">
        <v>192</v>
      </c>
      <c r="B97" s="45" t="s">
        <v>77</v>
      </c>
      <c r="C97" s="45" t="s">
        <v>71</v>
      </c>
      <c r="D97" s="46">
        <v>9233</v>
      </c>
      <c r="E97" s="45" t="s">
        <v>93</v>
      </c>
      <c r="F97" s="47">
        <v>280</v>
      </c>
      <c r="G97" s="47">
        <v>71815</v>
      </c>
      <c r="H97" s="47">
        <v>99368</v>
      </c>
      <c r="I97" s="47">
        <v>99368</v>
      </c>
      <c r="J97" s="48">
        <v>102200</v>
      </c>
      <c r="K97" s="49"/>
      <c r="L97" s="50">
        <v>15597296</v>
      </c>
      <c r="M97" s="49">
        <f t="shared" si="29"/>
        <v>18122498.222399998</v>
      </c>
      <c r="N97" s="51">
        <f t="shared" si="30"/>
        <v>182.37760871105385</v>
      </c>
      <c r="O97" s="52">
        <v>1.0262</v>
      </c>
      <c r="P97" s="51">
        <f t="shared" si="31"/>
        <v>177.72131037912089</v>
      </c>
      <c r="Q97" s="51">
        <v>210.67</v>
      </c>
      <c r="R97" s="51">
        <f t="shared" si="32"/>
        <v>177.72131037912089</v>
      </c>
      <c r="S97" s="52">
        <v>0.99</v>
      </c>
      <c r="T97" s="53">
        <v>1</v>
      </c>
      <c r="U97" s="52">
        <f t="shared" si="33"/>
        <v>0.99</v>
      </c>
      <c r="V97" s="54">
        <f t="shared" si="34"/>
        <v>175.94</v>
      </c>
      <c r="W97" s="55"/>
      <c r="X97" s="50">
        <v>7532646</v>
      </c>
      <c r="Y97" s="49">
        <f t="shared" si="35"/>
        <v>8752181.3873999994</v>
      </c>
      <c r="Z97" s="51">
        <f t="shared" si="36"/>
        <v>88.07846980315594</v>
      </c>
      <c r="AA97" s="51">
        <v>74.430000000000007</v>
      </c>
      <c r="AB97" s="51">
        <f t="shared" si="37"/>
        <v>74.430000000000007</v>
      </c>
      <c r="AC97" s="51">
        <f t="shared" si="38"/>
        <v>0</v>
      </c>
      <c r="AD97" s="54">
        <f t="shared" si="39"/>
        <v>74.430000000000007</v>
      </c>
      <c r="AE97" s="49"/>
      <c r="AF97" s="50">
        <v>5178431</v>
      </c>
      <c r="AG97" s="49">
        <f t="shared" si="40"/>
        <v>6016818.9788999995</v>
      </c>
      <c r="AH97" s="51">
        <f t="shared" si="41"/>
        <v>60.550871295588109</v>
      </c>
      <c r="AI97" s="51">
        <v>40.479999999999997</v>
      </c>
      <c r="AJ97" s="51">
        <f t="shared" si="42"/>
        <v>40.479999999999997</v>
      </c>
      <c r="AK97" s="51">
        <f t="shared" si="43"/>
        <v>0</v>
      </c>
      <c r="AL97" s="54">
        <f t="shared" si="44"/>
        <v>40.479999999999997</v>
      </c>
      <c r="AM97" s="49"/>
      <c r="AN97" s="50">
        <v>645425</v>
      </c>
      <c r="AO97" s="49">
        <f t="shared" si="45"/>
        <v>749919.3075</v>
      </c>
      <c r="AP97" s="54">
        <f t="shared" si="46"/>
        <v>7.5468894161098143</v>
      </c>
      <c r="AQ97" s="49"/>
      <c r="AR97" s="50">
        <v>1438183</v>
      </c>
      <c r="AS97" s="49">
        <f t="shared" si="47"/>
        <v>1671024.8276999998</v>
      </c>
      <c r="AT97" s="54">
        <f t="shared" si="48"/>
        <v>16.816528738628129</v>
      </c>
      <c r="AU97" s="49"/>
      <c r="AV97" s="57">
        <v>32.41403244</v>
      </c>
      <c r="AW97" s="54">
        <v>0</v>
      </c>
      <c r="AX97" s="49"/>
      <c r="AY97" s="58">
        <v>25</v>
      </c>
      <c r="AZ97" s="49"/>
      <c r="BA97" s="58">
        <v>0</v>
      </c>
      <c r="BB97" s="49"/>
      <c r="BC97" s="58">
        <f t="shared" si="27"/>
        <v>372.63</v>
      </c>
      <c r="BD97" s="49"/>
      <c r="BE97" s="59">
        <v>330.21</v>
      </c>
      <c r="BF97" s="51">
        <f t="shared" si="49"/>
        <v>42.420000000000016</v>
      </c>
      <c r="BG97" s="51">
        <f t="shared" si="50"/>
        <v>-35.920000000000016</v>
      </c>
      <c r="BH97" s="51">
        <f t="shared" si="51"/>
        <v>336.71</v>
      </c>
      <c r="BI97" s="54">
        <f t="shared" si="52"/>
        <v>6.5</v>
      </c>
      <c r="BJ97" s="49"/>
      <c r="BK97" s="59">
        <v>15.15</v>
      </c>
      <c r="BL97" s="51">
        <v>4.1900000000000004</v>
      </c>
      <c r="BM97" s="51"/>
      <c r="BN97" s="54">
        <f t="shared" si="53"/>
        <v>356.04999999999995</v>
      </c>
      <c r="BO97" s="49"/>
      <c r="BP97" s="58">
        <f t="shared" si="28"/>
        <v>25569730.749999996</v>
      </c>
    </row>
    <row r="98" spans="1:68" ht="15" x14ac:dyDescent="0.25">
      <c r="A98" s="44" t="s">
        <v>193</v>
      </c>
      <c r="B98" s="45" t="s">
        <v>98</v>
      </c>
      <c r="C98" s="45" t="s">
        <v>71</v>
      </c>
      <c r="D98" s="46">
        <v>10769</v>
      </c>
      <c r="E98" s="45" t="s">
        <v>79</v>
      </c>
      <c r="F98" s="47">
        <v>150</v>
      </c>
      <c r="G98" s="47">
        <v>41699</v>
      </c>
      <c r="H98" s="47">
        <v>49706</v>
      </c>
      <c r="I98" s="47">
        <v>49706</v>
      </c>
      <c r="J98" s="48">
        <v>54750</v>
      </c>
      <c r="K98" s="49"/>
      <c r="L98" s="50">
        <v>5588877</v>
      </c>
      <c r="M98" s="49">
        <f t="shared" si="29"/>
        <v>6493716.1862999992</v>
      </c>
      <c r="N98" s="51">
        <f t="shared" si="30"/>
        <v>130.64250163561741</v>
      </c>
      <c r="O98" s="52">
        <v>0.85150000000000003</v>
      </c>
      <c r="P98" s="51">
        <f t="shared" si="31"/>
        <v>153.42630843877558</v>
      </c>
      <c r="Q98" s="51">
        <v>188.57</v>
      </c>
      <c r="R98" s="51">
        <f t="shared" si="32"/>
        <v>153.42630843877558</v>
      </c>
      <c r="S98" s="52">
        <v>0.85870000000000002</v>
      </c>
      <c r="T98" s="53">
        <v>1</v>
      </c>
      <c r="U98" s="52">
        <f t="shared" si="33"/>
        <v>0.85870000000000002</v>
      </c>
      <c r="V98" s="54">
        <f t="shared" si="34"/>
        <v>131.75</v>
      </c>
      <c r="W98" s="55"/>
      <c r="X98" s="50">
        <v>2275898</v>
      </c>
      <c r="Y98" s="49">
        <f t="shared" si="35"/>
        <v>2644365.8862000001</v>
      </c>
      <c r="Z98" s="51">
        <f t="shared" si="36"/>
        <v>53.200134514947898</v>
      </c>
      <c r="AA98" s="51">
        <v>74.430000000000007</v>
      </c>
      <c r="AB98" s="51">
        <f t="shared" si="37"/>
        <v>53.200134514947898</v>
      </c>
      <c r="AC98" s="51">
        <f t="shared" si="38"/>
        <v>2.8799663712630252</v>
      </c>
      <c r="AD98" s="54">
        <f t="shared" si="39"/>
        <v>56.080100886210921</v>
      </c>
      <c r="AE98" s="49"/>
      <c r="AF98" s="50">
        <v>1408515</v>
      </c>
      <c r="AG98" s="49">
        <f t="shared" si="40"/>
        <v>1636553.5784999998</v>
      </c>
      <c r="AH98" s="51">
        <f t="shared" si="41"/>
        <v>32.924668621494384</v>
      </c>
      <c r="AI98" s="51">
        <v>40.479999999999997</v>
      </c>
      <c r="AJ98" s="51">
        <f t="shared" si="42"/>
        <v>32.924668621494384</v>
      </c>
      <c r="AK98" s="51">
        <f t="shared" si="43"/>
        <v>1.8888328446264033</v>
      </c>
      <c r="AL98" s="54">
        <f t="shared" si="44"/>
        <v>34.813501466120783</v>
      </c>
      <c r="AM98" s="49"/>
      <c r="AN98" s="50">
        <v>279812</v>
      </c>
      <c r="AO98" s="49">
        <f t="shared" si="45"/>
        <v>325113.56279999996</v>
      </c>
      <c r="AP98" s="54">
        <f t="shared" si="46"/>
        <v>6.5407307528266196</v>
      </c>
      <c r="AQ98" s="49"/>
      <c r="AR98" s="50">
        <v>1004209</v>
      </c>
      <c r="AS98" s="49">
        <f t="shared" si="47"/>
        <v>1166790.4371</v>
      </c>
      <c r="AT98" s="54">
        <f t="shared" si="48"/>
        <v>23.473834891160021</v>
      </c>
      <c r="AU98" s="49"/>
      <c r="AV98" s="57">
        <v>5.8260172499999996</v>
      </c>
      <c r="AW98" s="54">
        <v>0.14000000000000001</v>
      </c>
      <c r="AX98" s="49"/>
      <c r="AY98" s="58">
        <v>17.5</v>
      </c>
      <c r="AZ98" s="49"/>
      <c r="BA98" s="58">
        <v>0</v>
      </c>
      <c r="BB98" s="49"/>
      <c r="BC98" s="58">
        <f t="shared" si="27"/>
        <v>276.12</v>
      </c>
      <c r="BD98" s="49"/>
      <c r="BE98" s="59">
        <v>231.34</v>
      </c>
      <c r="BF98" s="51">
        <f t="shared" si="49"/>
        <v>44.78</v>
      </c>
      <c r="BG98" s="51">
        <f t="shared" si="50"/>
        <v>-38.28</v>
      </c>
      <c r="BH98" s="51">
        <f t="shared" si="51"/>
        <v>237.84</v>
      </c>
      <c r="BI98" s="54">
        <f t="shared" si="52"/>
        <v>6.5</v>
      </c>
      <c r="BJ98" s="49"/>
      <c r="BK98" s="59">
        <v>10.7</v>
      </c>
      <c r="BL98" s="51">
        <v>0.76</v>
      </c>
      <c r="BM98" s="51"/>
      <c r="BN98" s="54">
        <f t="shared" si="53"/>
        <v>249.29999999999998</v>
      </c>
      <c r="BO98" s="49"/>
      <c r="BP98" s="58">
        <f t="shared" si="28"/>
        <v>10395560.699999999</v>
      </c>
    </row>
    <row r="99" spans="1:68" ht="15" x14ac:dyDescent="0.25">
      <c r="A99" s="44" t="s">
        <v>194</v>
      </c>
      <c r="B99" s="45" t="s">
        <v>98</v>
      </c>
      <c r="C99" s="45" t="s">
        <v>71</v>
      </c>
      <c r="D99" s="46">
        <v>10751</v>
      </c>
      <c r="E99" s="45" t="s">
        <v>79</v>
      </c>
      <c r="F99" s="47">
        <v>110</v>
      </c>
      <c r="G99" s="47">
        <v>24094</v>
      </c>
      <c r="H99" s="47">
        <v>35535</v>
      </c>
      <c r="I99" s="47">
        <v>36135</v>
      </c>
      <c r="J99" s="48">
        <v>40150</v>
      </c>
      <c r="K99" s="49"/>
      <c r="L99" s="50">
        <v>4781331</v>
      </c>
      <c r="M99" s="49">
        <f t="shared" si="29"/>
        <v>5555428.4888999993</v>
      </c>
      <c r="N99" s="51">
        <f t="shared" si="30"/>
        <v>153.74092953922786</v>
      </c>
      <c r="O99" s="52">
        <v>1.038</v>
      </c>
      <c r="P99" s="51">
        <f t="shared" si="31"/>
        <v>148.11264888172241</v>
      </c>
      <c r="Q99" s="51">
        <v>188.57</v>
      </c>
      <c r="R99" s="51">
        <f t="shared" si="32"/>
        <v>148.11264888172241</v>
      </c>
      <c r="S99" s="52">
        <v>1.0084</v>
      </c>
      <c r="T99" s="53">
        <v>1</v>
      </c>
      <c r="U99" s="52">
        <f t="shared" si="33"/>
        <v>1.0084</v>
      </c>
      <c r="V99" s="54">
        <f t="shared" si="34"/>
        <v>149.36000000000001</v>
      </c>
      <c r="W99" s="55"/>
      <c r="X99" s="50">
        <v>1910545</v>
      </c>
      <c r="Y99" s="49">
        <f t="shared" si="35"/>
        <v>2219862.2355</v>
      </c>
      <c r="Z99" s="51">
        <f t="shared" si="36"/>
        <v>61.432468119551679</v>
      </c>
      <c r="AA99" s="51">
        <v>74.430000000000007</v>
      </c>
      <c r="AB99" s="51">
        <f t="shared" si="37"/>
        <v>61.432468119551679</v>
      </c>
      <c r="AC99" s="51">
        <f t="shared" si="38"/>
        <v>0.82188297011208</v>
      </c>
      <c r="AD99" s="54">
        <f t="shared" si="39"/>
        <v>62.254351089663757</v>
      </c>
      <c r="AE99" s="49"/>
      <c r="AF99" s="50">
        <v>1477754</v>
      </c>
      <c r="AG99" s="49">
        <f t="shared" si="40"/>
        <v>1717002.3725999999</v>
      </c>
      <c r="AH99" s="51">
        <f t="shared" si="41"/>
        <v>47.51632413449564</v>
      </c>
      <c r="AI99" s="51">
        <v>40.479999999999997</v>
      </c>
      <c r="AJ99" s="51">
        <f t="shared" si="42"/>
        <v>40.479999999999997</v>
      </c>
      <c r="AK99" s="51">
        <f t="shared" si="43"/>
        <v>0</v>
      </c>
      <c r="AL99" s="54">
        <f t="shared" si="44"/>
        <v>40.479999999999997</v>
      </c>
      <c r="AM99" s="49"/>
      <c r="AN99" s="50">
        <v>253896</v>
      </c>
      <c r="AO99" s="49">
        <f t="shared" si="45"/>
        <v>295001.76240000001</v>
      </c>
      <c r="AP99" s="54">
        <f t="shared" si="46"/>
        <v>8.1638788542963887</v>
      </c>
      <c r="AQ99" s="49"/>
      <c r="AR99" s="50">
        <v>571134</v>
      </c>
      <c r="AS99" s="49">
        <f t="shared" si="47"/>
        <v>663600.59459999995</v>
      </c>
      <c r="AT99" s="54">
        <f t="shared" si="48"/>
        <v>18.364483038605229</v>
      </c>
      <c r="AU99" s="49"/>
      <c r="AV99" s="57">
        <v>7.8264543099999999</v>
      </c>
      <c r="AW99" s="54">
        <v>0.3</v>
      </c>
      <c r="AX99" s="49"/>
      <c r="AY99" s="58">
        <v>17.670000000000002</v>
      </c>
      <c r="AZ99" s="49"/>
      <c r="BA99" s="58">
        <v>0</v>
      </c>
      <c r="BB99" s="49"/>
      <c r="BC99" s="58">
        <f t="shared" si="27"/>
        <v>304.42</v>
      </c>
      <c r="BD99" s="49"/>
      <c r="BE99" s="59">
        <v>233.33</v>
      </c>
      <c r="BF99" s="51">
        <f t="shared" si="49"/>
        <v>71.09</v>
      </c>
      <c r="BG99" s="51">
        <f t="shared" si="50"/>
        <v>-64.59</v>
      </c>
      <c r="BH99" s="51">
        <f t="shared" si="51"/>
        <v>239.83</v>
      </c>
      <c r="BI99" s="54">
        <f t="shared" si="52"/>
        <v>6.5</v>
      </c>
      <c r="BJ99" s="49"/>
      <c r="BK99" s="59">
        <v>10.79</v>
      </c>
      <c r="BL99" s="51">
        <v>0.88</v>
      </c>
      <c r="BM99" s="51"/>
      <c r="BN99" s="54">
        <f t="shared" si="53"/>
        <v>251.5</v>
      </c>
      <c r="BO99" s="49"/>
      <c r="BP99" s="58">
        <f t="shared" si="28"/>
        <v>6059641</v>
      </c>
    </row>
    <row r="100" spans="1:68" ht="15" x14ac:dyDescent="0.25">
      <c r="A100" s="44" t="s">
        <v>195</v>
      </c>
      <c r="B100" s="45" t="s">
        <v>74</v>
      </c>
      <c r="C100" s="45" t="s">
        <v>71</v>
      </c>
      <c r="D100" s="46">
        <v>21262</v>
      </c>
      <c r="E100" s="45" t="s">
        <v>93</v>
      </c>
      <c r="F100" s="47">
        <v>126</v>
      </c>
      <c r="G100" s="47">
        <v>34459</v>
      </c>
      <c r="H100" s="47">
        <v>43653</v>
      </c>
      <c r="I100" s="47">
        <v>43653</v>
      </c>
      <c r="J100" s="48">
        <v>45990</v>
      </c>
      <c r="K100" s="49"/>
      <c r="L100" s="50">
        <v>5809834</v>
      </c>
      <c r="M100" s="49">
        <f t="shared" si="29"/>
        <v>6750446.1245999997</v>
      </c>
      <c r="N100" s="51">
        <f t="shared" si="30"/>
        <v>154.63876765858015</v>
      </c>
      <c r="O100" s="52">
        <v>1.0255000000000001</v>
      </c>
      <c r="P100" s="51">
        <f t="shared" si="31"/>
        <v>150.7935325778451</v>
      </c>
      <c r="Q100" s="51">
        <v>210.67</v>
      </c>
      <c r="R100" s="51">
        <f t="shared" si="32"/>
        <v>150.7935325778451</v>
      </c>
      <c r="S100" s="52">
        <v>0.97509999999999997</v>
      </c>
      <c r="T100" s="53">
        <v>1</v>
      </c>
      <c r="U100" s="52">
        <f t="shared" si="33"/>
        <v>0.97509999999999997</v>
      </c>
      <c r="V100" s="54">
        <f t="shared" si="34"/>
        <v>147.04</v>
      </c>
      <c r="W100" s="55"/>
      <c r="X100" s="50">
        <v>2649671</v>
      </c>
      <c r="Y100" s="49">
        <f t="shared" si="35"/>
        <v>3078652.7349</v>
      </c>
      <c r="Z100" s="51">
        <f t="shared" si="36"/>
        <v>70.525570634320673</v>
      </c>
      <c r="AA100" s="51">
        <v>74.430000000000007</v>
      </c>
      <c r="AB100" s="51">
        <f t="shared" si="37"/>
        <v>70.525570634320673</v>
      </c>
      <c r="AC100" s="51">
        <f t="shared" si="38"/>
        <v>0</v>
      </c>
      <c r="AD100" s="54">
        <f t="shared" si="39"/>
        <v>70.525570634320673</v>
      </c>
      <c r="AE100" s="49"/>
      <c r="AF100" s="50">
        <v>1662416</v>
      </c>
      <c r="AG100" s="49">
        <f t="shared" si="40"/>
        <v>1931561.1503999999</v>
      </c>
      <c r="AH100" s="51">
        <f t="shared" si="41"/>
        <v>44.248073451996426</v>
      </c>
      <c r="AI100" s="51">
        <v>40.479999999999997</v>
      </c>
      <c r="AJ100" s="51">
        <f t="shared" si="42"/>
        <v>40.479999999999997</v>
      </c>
      <c r="AK100" s="51">
        <f t="shared" si="43"/>
        <v>0</v>
      </c>
      <c r="AL100" s="54">
        <f t="shared" si="44"/>
        <v>40.479999999999997</v>
      </c>
      <c r="AM100" s="49"/>
      <c r="AN100" s="50">
        <v>362071</v>
      </c>
      <c r="AO100" s="49">
        <f t="shared" si="45"/>
        <v>420690.29489999998</v>
      </c>
      <c r="AP100" s="54">
        <f t="shared" si="46"/>
        <v>9.637145096556937</v>
      </c>
      <c r="AQ100" s="49"/>
      <c r="AR100" s="50">
        <v>794031</v>
      </c>
      <c r="AS100" s="49">
        <f t="shared" si="47"/>
        <v>922584.6189</v>
      </c>
      <c r="AT100" s="54">
        <f t="shared" si="48"/>
        <v>21.134506652463749</v>
      </c>
      <c r="AU100" s="49"/>
      <c r="AV100" s="57">
        <v>13.978183659999999</v>
      </c>
      <c r="AW100" s="54">
        <v>0.1</v>
      </c>
      <c r="AX100" s="49"/>
      <c r="AY100" s="58">
        <v>22.619999999999997</v>
      </c>
      <c r="AZ100" s="49"/>
      <c r="BA100" s="58">
        <v>0</v>
      </c>
      <c r="BB100" s="49"/>
      <c r="BC100" s="58">
        <f t="shared" si="27"/>
        <v>325.52</v>
      </c>
      <c r="BD100" s="49"/>
      <c r="BE100" s="59">
        <v>298.88</v>
      </c>
      <c r="BF100" s="51">
        <f t="shared" si="49"/>
        <v>26.639999999999986</v>
      </c>
      <c r="BG100" s="51">
        <f t="shared" si="50"/>
        <v>-20.139999999999986</v>
      </c>
      <c r="BH100" s="51">
        <f t="shared" si="51"/>
        <v>305.38</v>
      </c>
      <c r="BI100" s="54">
        <f t="shared" si="52"/>
        <v>6.5</v>
      </c>
      <c r="BJ100" s="49"/>
      <c r="BK100" s="59">
        <v>13.74</v>
      </c>
      <c r="BL100" s="51">
        <v>5.0199999999999996</v>
      </c>
      <c r="BM100" s="51"/>
      <c r="BN100" s="54">
        <f t="shared" si="53"/>
        <v>324.14</v>
      </c>
      <c r="BO100" s="49"/>
      <c r="BP100" s="58">
        <f t="shared" si="28"/>
        <v>11169540.26</v>
      </c>
    </row>
    <row r="101" spans="1:68" ht="15" x14ac:dyDescent="0.25">
      <c r="A101" s="44" t="s">
        <v>196</v>
      </c>
      <c r="B101" s="45" t="s">
        <v>81</v>
      </c>
      <c r="C101" s="45" t="s">
        <v>71</v>
      </c>
      <c r="D101" s="46">
        <v>20462</v>
      </c>
      <c r="E101" s="45" t="s">
        <v>79</v>
      </c>
      <c r="F101" s="47">
        <v>60</v>
      </c>
      <c r="G101" s="47">
        <v>15071</v>
      </c>
      <c r="H101" s="47">
        <v>17958</v>
      </c>
      <c r="I101" s="47">
        <v>19710</v>
      </c>
      <c r="J101" s="48">
        <v>21900</v>
      </c>
      <c r="K101" s="49"/>
      <c r="L101" s="50">
        <v>1736071</v>
      </c>
      <c r="M101" s="49">
        <f t="shared" si="29"/>
        <v>2017140.8949</v>
      </c>
      <c r="N101" s="51">
        <f t="shared" si="30"/>
        <v>102.34098908675799</v>
      </c>
      <c r="O101" s="52">
        <v>1.0530999999999999</v>
      </c>
      <c r="P101" s="51">
        <f t="shared" si="31"/>
        <v>97.180694223490647</v>
      </c>
      <c r="Q101" s="51">
        <v>188.57</v>
      </c>
      <c r="R101" s="51">
        <f t="shared" si="32"/>
        <v>97.180694223490647</v>
      </c>
      <c r="S101" s="52">
        <v>0.9264</v>
      </c>
      <c r="T101" s="53">
        <v>1</v>
      </c>
      <c r="U101" s="52">
        <f t="shared" si="33"/>
        <v>0.9264</v>
      </c>
      <c r="V101" s="54">
        <f t="shared" si="34"/>
        <v>90.03</v>
      </c>
      <c r="W101" s="55"/>
      <c r="X101" s="50">
        <v>872508</v>
      </c>
      <c r="Y101" s="49">
        <f t="shared" si="35"/>
        <v>1013767.0451999999</v>
      </c>
      <c r="Z101" s="51">
        <f t="shared" si="36"/>
        <v>51.434147397260269</v>
      </c>
      <c r="AA101" s="51">
        <v>74.430000000000007</v>
      </c>
      <c r="AB101" s="51">
        <f t="shared" si="37"/>
        <v>51.434147397260269</v>
      </c>
      <c r="AC101" s="51">
        <f t="shared" si="38"/>
        <v>3.3214631506849326</v>
      </c>
      <c r="AD101" s="54">
        <f t="shared" si="39"/>
        <v>54.755610547945203</v>
      </c>
      <c r="AE101" s="49"/>
      <c r="AF101" s="50">
        <v>642012</v>
      </c>
      <c r="AG101" s="49">
        <f t="shared" si="40"/>
        <v>745953.74280000001</v>
      </c>
      <c r="AH101" s="51">
        <f t="shared" si="41"/>
        <v>37.846460821917809</v>
      </c>
      <c r="AI101" s="51">
        <v>40.479999999999997</v>
      </c>
      <c r="AJ101" s="51">
        <f t="shared" si="42"/>
        <v>37.846460821917809</v>
      </c>
      <c r="AK101" s="51">
        <f t="shared" si="43"/>
        <v>0.65838479452054699</v>
      </c>
      <c r="AL101" s="54">
        <f t="shared" si="44"/>
        <v>38.504845616438359</v>
      </c>
      <c r="AM101" s="49"/>
      <c r="AN101" s="50">
        <v>120835</v>
      </c>
      <c r="AO101" s="49">
        <f t="shared" si="45"/>
        <v>140398.18649999998</v>
      </c>
      <c r="AP101" s="54">
        <f t="shared" si="46"/>
        <v>7.1231956621004553</v>
      </c>
      <c r="AQ101" s="49"/>
      <c r="AR101" s="50">
        <v>343949</v>
      </c>
      <c r="AS101" s="49">
        <f t="shared" si="47"/>
        <v>399634.3431</v>
      </c>
      <c r="AT101" s="54">
        <f t="shared" si="48"/>
        <v>20.275715022831051</v>
      </c>
      <c r="AU101" s="49"/>
      <c r="AV101" s="57">
        <v>3.9096000000000002</v>
      </c>
      <c r="AW101" s="54">
        <v>0.02</v>
      </c>
      <c r="AX101" s="49"/>
      <c r="AY101" s="58">
        <v>17.130000000000003</v>
      </c>
      <c r="AZ101" s="49"/>
      <c r="BA101" s="58">
        <v>0</v>
      </c>
      <c r="BB101" s="49"/>
      <c r="BC101" s="58">
        <f t="shared" si="27"/>
        <v>231.75</v>
      </c>
      <c r="BD101" s="49"/>
      <c r="BE101" s="59">
        <v>226.36</v>
      </c>
      <c r="BF101" s="51">
        <f t="shared" si="49"/>
        <v>5.3899999999999864</v>
      </c>
      <c r="BG101" s="51">
        <f t="shared" si="50"/>
        <v>0</v>
      </c>
      <c r="BH101" s="51">
        <f t="shared" si="51"/>
        <v>231.75</v>
      </c>
      <c r="BI101" s="54">
        <f t="shared" si="52"/>
        <v>5.3899999999999864</v>
      </c>
      <c r="BJ101" s="49"/>
      <c r="BK101" s="59">
        <v>10.43</v>
      </c>
      <c r="BL101" s="51">
        <v>4.1500000000000004</v>
      </c>
      <c r="BM101" s="51"/>
      <c r="BN101" s="54">
        <f t="shared" si="53"/>
        <v>246.33</v>
      </c>
      <c r="BO101" s="49"/>
      <c r="BP101" s="58">
        <f t="shared" si="28"/>
        <v>3712439.43</v>
      </c>
    </row>
    <row r="102" spans="1:68" ht="15" x14ac:dyDescent="0.25">
      <c r="A102" s="44" t="s">
        <v>197</v>
      </c>
      <c r="B102" s="45" t="s">
        <v>74</v>
      </c>
      <c r="C102" s="45" t="s">
        <v>100</v>
      </c>
      <c r="D102" s="46" t="s">
        <v>198</v>
      </c>
      <c r="E102" s="45" t="s">
        <v>96</v>
      </c>
      <c r="F102" s="47">
        <v>160</v>
      </c>
      <c r="G102" s="47">
        <v>41816</v>
      </c>
      <c r="H102" s="47">
        <v>56682</v>
      </c>
      <c r="I102" s="47">
        <v>56682</v>
      </c>
      <c r="J102" s="48">
        <v>58400</v>
      </c>
      <c r="K102" s="49"/>
      <c r="L102" s="50">
        <v>6980603</v>
      </c>
      <c r="M102" s="49">
        <f t="shared" si="29"/>
        <v>8110762.6256999997</v>
      </c>
      <c r="N102" s="51">
        <f t="shared" si="30"/>
        <v>143.0923860431883</v>
      </c>
      <c r="O102" s="52">
        <v>1.0662</v>
      </c>
      <c r="P102" s="51">
        <f t="shared" si="31"/>
        <v>134.2078278401691</v>
      </c>
      <c r="Q102" s="51">
        <v>188.57</v>
      </c>
      <c r="R102" s="51">
        <f t="shared" si="32"/>
        <v>134.2078278401691</v>
      </c>
      <c r="S102" s="52">
        <v>0.88560000000000005</v>
      </c>
      <c r="T102" s="53">
        <v>1</v>
      </c>
      <c r="U102" s="52">
        <f t="shared" si="33"/>
        <v>0.88560000000000005</v>
      </c>
      <c r="V102" s="54">
        <f t="shared" si="34"/>
        <v>118.85</v>
      </c>
      <c r="W102" s="55"/>
      <c r="X102" s="50">
        <v>2882050</v>
      </c>
      <c r="Y102" s="49">
        <f t="shared" si="35"/>
        <v>3348653.895</v>
      </c>
      <c r="Z102" s="51">
        <f t="shared" si="36"/>
        <v>59.077906478247066</v>
      </c>
      <c r="AA102" s="51">
        <v>74.430000000000007</v>
      </c>
      <c r="AB102" s="51">
        <f t="shared" si="37"/>
        <v>59.077906478247066</v>
      </c>
      <c r="AC102" s="51">
        <f t="shared" si="38"/>
        <v>1.4105233804382333</v>
      </c>
      <c r="AD102" s="54">
        <f t="shared" si="39"/>
        <v>60.488429858685301</v>
      </c>
      <c r="AE102" s="49"/>
      <c r="AF102" s="50">
        <v>1927713</v>
      </c>
      <c r="AG102" s="49">
        <f t="shared" si="40"/>
        <v>2239809.7346999999</v>
      </c>
      <c r="AH102" s="51">
        <f t="shared" si="41"/>
        <v>39.51536174976183</v>
      </c>
      <c r="AI102" s="51">
        <v>40.479999999999997</v>
      </c>
      <c r="AJ102" s="51">
        <f t="shared" si="42"/>
        <v>39.51536174976183</v>
      </c>
      <c r="AK102" s="51">
        <f t="shared" si="43"/>
        <v>0.24115956255954174</v>
      </c>
      <c r="AL102" s="54">
        <f t="shared" si="44"/>
        <v>39.756521312321368</v>
      </c>
      <c r="AM102" s="49"/>
      <c r="AN102" s="50">
        <v>419898</v>
      </c>
      <c r="AO102" s="49">
        <f t="shared" si="45"/>
        <v>487879.48619999998</v>
      </c>
      <c r="AP102" s="54">
        <f t="shared" si="46"/>
        <v>8.6073089552238802</v>
      </c>
      <c r="AQ102" s="49"/>
      <c r="AR102" s="50">
        <v>970346</v>
      </c>
      <c r="AS102" s="49">
        <f t="shared" si="47"/>
        <v>1127445.0174</v>
      </c>
      <c r="AT102" s="54">
        <f t="shared" si="48"/>
        <v>19.890706351222612</v>
      </c>
      <c r="AU102" s="49"/>
      <c r="AV102" s="57">
        <v>3.9096000000000002</v>
      </c>
      <c r="AW102" s="54">
        <v>0.12</v>
      </c>
      <c r="AX102" s="49"/>
      <c r="AY102" s="58">
        <v>19.36</v>
      </c>
      <c r="AZ102" s="49"/>
      <c r="BA102" s="58">
        <v>0</v>
      </c>
      <c r="BB102" s="49"/>
      <c r="BC102" s="58">
        <f t="shared" si="27"/>
        <v>270.98</v>
      </c>
      <c r="BD102" s="49"/>
      <c r="BE102" s="59">
        <v>255.69</v>
      </c>
      <c r="BF102" s="51">
        <f t="shared" si="49"/>
        <v>15.29000000000002</v>
      </c>
      <c r="BG102" s="51">
        <f t="shared" si="50"/>
        <v>-8.7900000000000205</v>
      </c>
      <c r="BH102" s="51">
        <f t="shared" si="51"/>
        <v>262.19</v>
      </c>
      <c r="BI102" s="54">
        <f t="shared" si="52"/>
        <v>6.5</v>
      </c>
      <c r="BJ102" s="49"/>
      <c r="BK102" s="59">
        <v>11.8</v>
      </c>
      <c r="BL102" s="51">
        <v>3.91</v>
      </c>
      <c r="BM102" s="51"/>
      <c r="BN102" s="54">
        <f t="shared" si="53"/>
        <v>277.90000000000003</v>
      </c>
      <c r="BO102" s="49"/>
      <c r="BP102" s="58">
        <f t="shared" si="28"/>
        <v>11620666.400000002</v>
      </c>
    </row>
    <row r="103" spans="1:68" ht="15" x14ac:dyDescent="0.25">
      <c r="A103" s="44" t="s">
        <v>199</v>
      </c>
      <c r="B103" s="45" t="s">
        <v>77</v>
      </c>
      <c r="C103" s="45" t="s">
        <v>71</v>
      </c>
      <c r="D103" s="46">
        <v>20933</v>
      </c>
      <c r="E103" s="45" t="s">
        <v>72</v>
      </c>
      <c r="F103" s="47">
        <v>120</v>
      </c>
      <c r="G103" s="47">
        <v>26578</v>
      </c>
      <c r="H103" s="47">
        <v>42293</v>
      </c>
      <c r="I103" s="47">
        <v>42293</v>
      </c>
      <c r="J103" s="48">
        <v>43800</v>
      </c>
      <c r="K103" s="49"/>
      <c r="L103" s="50">
        <v>6891799</v>
      </c>
      <c r="M103" s="49">
        <f t="shared" si="29"/>
        <v>8007581.2580999993</v>
      </c>
      <c r="N103" s="51">
        <f t="shared" si="30"/>
        <v>189.33585364244672</v>
      </c>
      <c r="O103" s="52">
        <v>0.92490000000000006</v>
      </c>
      <c r="P103" s="51">
        <f t="shared" si="31"/>
        <v>204.70954010427798</v>
      </c>
      <c r="Q103" s="51">
        <v>188.57</v>
      </c>
      <c r="R103" s="51">
        <f t="shared" si="32"/>
        <v>188.57</v>
      </c>
      <c r="S103" s="52">
        <v>0.93540000000000001</v>
      </c>
      <c r="T103" s="53">
        <v>1</v>
      </c>
      <c r="U103" s="52">
        <f t="shared" si="33"/>
        <v>0.93540000000000001</v>
      </c>
      <c r="V103" s="54">
        <f t="shared" si="34"/>
        <v>176.39</v>
      </c>
      <c r="W103" s="55"/>
      <c r="X103" s="50">
        <v>3073875</v>
      </c>
      <c r="Y103" s="49">
        <f t="shared" si="35"/>
        <v>3571535.3624999998</v>
      </c>
      <c r="Z103" s="51">
        <f t="shared" si="36"/>
        <v>84.447434859196548</v>
      </c>
      <c r="AA103" s="51">
        <v>74.430000000000007</v>
      </c>
      <c r="AB103" s="51">
        <f t="shared" si="37"/>
        <v>74.430000000000007</v>
      </c>
      <c r="AC103" s="51">
        <f t="shared" si="38"/>
        <v>0</v>
      </c>
      <c r="AD103" s="54">
        <f t="shared" si="39"/>
        <v>74.430000000000007</v>
      </c>
      <c r="AE103" s="49"/>
      <c r="AF103" s="50">
        <v>3156518</v>
      </c>
      <c r="AG103" s="49">
        <f t="shared" si="40"/>
        <v>3667558.2641999996</v>
      </c>
      <c r="AH103" s="51">
        <f t="shared" si="41"/>
        <v>86.717855536377172</v>
      </c>
      <c r="AI103" s="51">
        <v>40.479999999999997</v>
      </c>
      <c r="AJ103" s="51">
        <f t="shared" si="42"/>
        <v>40.479999999999997</v>
      </c>
      <c r="AK103" s="51">
        <f t="shared" si="43"/>
        <v>0</v>
      </c>
      <c r="AL103" s="54">
        <f t="shared" si="44"/>
        <v>40.479999999999997</v>
      </c>
      <c r="AM103" s="49"/>
      <c r="AN103" s="50">
        <v>261674</v>
      </c>
      <c r="AO103" s="49">
        <f t="shared" si="45"/>
        <v>304039.02059999999</v>
      </c>
      <c r="AP103" s="54">
        <f t="shared" si="46"/>
        <v>7.1888733501997963</v>
      </c>
      <c r="AQ103" s="49"/>
      <c r="AR103" s="50">
        <v>873329</v>
      </c>
      <c r="AS103" s="49">
        <f t="shared" si="47"/>
        <v>1014720.9650999999</v>
      </c>
      <c r="AT103" s="54">
        <f t="shared" si="48"/>
        <v>23.992645712056365</v>
      </c>
      <c r="AU103" s="49"/>
      <c r="AV103" s="57">
        <v>18.212034599999999</v>
      </c>
      <c r="AW103" s="54">
        <v>0</v>
      </c>
      <c r="AX103" s="49"/>
      <c r="AY103" s="58">
        <v>21.8</v>
      </c>
      <c r="AZ103" s="49"/>
      <c r="BA103" s="58">
        <v>0</v>
      </c>
      <c r="BB103" s="49"/>
      <c r="BC103" s="58">
        <f t="shared" si="27"/>
        <v>362.49</v>
      </c>
      <c r="BD103" s="49"/>
      <c r="BE103" s="59">
        <v>288.24</v>
      </c>
      <c r="BF103" s="51">
        <f t="shared" si="49"/>
        <v>74.25</v>
      </c>
      <c r="BG103" s="51">
        <f t="shared" si="50"/>
        <v>-67.75</v>
      </c>
      <c r="BH103" s="51">
        <f t="shared" si="51"/>
        <v>294.74</v>
      </c>
      <c r="BI103" s="54">
        <f t="shared" si="52"/>
        <v>6.5</v>
      </c>
      <c r="BJ103" s="49"/>
      <c r="BK103" s="59">
        <v>13.26</v>
      </c>
      <c r="BL103" s="51">
        <v>0</v>
      </c>
      <c r="BM103" s="51"/>
      <c r="BN103" s="54">
        <f t="shared" si="53"/>
        <v>308</v>
      </c>
      <c r="BO103" s="49"/>
      <c r="BP103" s="58">
        <f t="shared" si="28"/>
        <v>8186024</v>
      </c>
    </row>
    <row r="104" spans="1:68" ht="15" x14ac:dyDescent="0.25">
      <c r="A104" s="44" t="s">
        <v>200</v>
      </c>
      <c r="B104" s="45" t="s">
        <v>135</v>
      </c>
      <c r="C104" s="45" t="s">
        <v>71</v>
      </c>
      <c r="D104" s="46">
        <v>21197</v>
      </c>
      <c r="E104" s="45" t="s">
        <v>93</v>
      </c>
      <c r="F104" s="47">
        <v>120</v>
      </c>
      <c r="G104" s="47">
        <v>32730</v>
      </c>
      <c r="H104" s="47">
        <v>40405</v>
      </c>
      <c r="I104" s="47">
        <v>40405</v>
      </c>
      <c r="J104" s="48">
        <v>43800</v>
      </c>
      <c r="K104" s="49"/>
      <c r="L104" s="50">
        <v>6642378</v>
      </c>
      <c r="M104" s="49">
        <f t="shared" si="29"/>
        <v>7717778.9981999993</v>
      </c>
      <c r="N104" s="51">
        <f t="shared" si="30"/>
        <v>191.01049370622445</v>
      </c>
      <c r="O104" s="52">
        <v>0.98280000000000001</v>
      </c>
      <c r="P104" s="51">
        <f t="shared" si="31"/>
        <v>194.35337169945507</v>
      </c>
      <c r="Q104" s="51">
        <v>210.67</v>
      </c>
      <c r="R104" s="51">
        <f t="shared" si="32"/>
        <v>194.35337169945507</v>
      </c>
      <c r="S104" s="52">
        <v>0.98319999999999996</v>
      </c>
      <c r="T104" s="53">
        <v>1</v>
      </c>
      <c r="U104" s="52">
        <f t="shared" si="33"/>
        <v>0.98319999999999996</v>
      </c>
      <c r="V104" s="54">
        <f t="shared" si="34"/>
        <v>191.09</v>
      </c>
      <c r="W104" s="55"/>
      <c r="X104" s="50">
        <v>2840605</v>
      </c>
      <c r="Y104" s="49">
        <f t="shared" si="35"/>
        <v>3300498.9494999996</v>
      </c>
      <c r="Z104" s="51">
        <f t="shared" si="36"/>
        <v>81.685408971661914</v>
      </c>
      <c r="AA104" s="51">
        <v>74.430000000000007</v>
      </c>
      <c r="AB104" s="51">
        <f t="shared" si="37"/>
        <v>74.430000000000007</v>
      </c>
      <c r="AC104" s="51">
        <f t="shared" si="38"/>
        <v>0</v>
      </c>
      <c r="AD104" s="54">
        <f t="shared" si="39"/>
        <v>74.430000000000007</v>
      </c>
      <c r="AE104" s="49"/>
      <c r="AF104" s="50">
        <v>1982717</v>
      </c>
      <c r="AG104" s="49">
        <f t="shared" si="40"/>
        <v>2303718.8822999997</v>
      </c>
      <c r="AH104" s="51">
        <f t="shared" si="41"/>
        <v>57.015688214329906</v>
      </c>
      <c r="AI104" s="51">
        <v>40.479999999999997</v>
      </c>
      <c r="AJ104" s="51">
        <f t="shared" si="42"/>
        <v>40.479999999999997</v>
      </c>
      <c r="AK104" s="51">
        <f t="shared" si="43"/>
        <v>0</v>
      </c>
      <c r="AL104" s="54">
        <f t="shared" si="44"/>
        <v>40.479999999999997</v>
      </c>
      <c r="AM104" s="49"/>
      <c r="AN104" s="50">
        <v>282261</v>
      </c>
      <c r="AO104" s="49">
        <f t="shared" si="45"/>
        <v>327959.05589999998</v>
      </c>
      <c r="AP104" s="54">
        <f t="shared" si="46"/>
        <v>8.1167938596708318</v>
      </c>
      <c r="AQ104" s="49"/>
      <c r="AR104" s="50">
        <v>735958</v>
      </c>
      <c r="AS104" s="49">
        <f t="shared" si="47"/>
        <v>855109.60019999999</v>
      </c>
      <c r="AT104" s="54">
        <f t="shared" si="48"/>
        <v>21.163459972775645</v>
      </c>
      <c r="AU104" s="49"/>
      <c r="AV104" s="57">
        <v>13.67222222</v>
      </c>
      <c r="AW104" s="54">
        <v>0.13</v>
      </c>
      <c r="AX104" s="49"/>
      <c r="AY104" s="58">
        <v>24.380000000000003</v>
      </c>
      <c r="AZ104" s="49"/>
      <c r="BA104" s="58">
        <v>1.99</v>
      </c>
      <c r="BB104" s="49"/>
      <c r="BC104" s="58">
        <f t="shared" si="27"/>
        <v>375.45</v>
      </c>
      <c r="BD104" s="49"/>
      <c r="BE104" s="59">
        <v>324.29000000000002</v>
      </c>
      <c r="BF104" s="51">
        <f t="shared" si="49"/>
        <v>51.159999999999968</v>
      </c>
      <c r="BG104" s="51">
        <f t="shared" si="50"/>
        <v>-44.659999999999968</v>
      </c>
      <c r="BH104" s="51">
        <f t="shared" si="51"/>
        <v>330.79</v>
      </c>
      <c r="BI104" s="54">
        <f t="shared" si="52"/>
        <v>6.5</v>
      </c>
      <c r="BJ104" s="49"/>
      <c r="BK104" s="59">
        <v>14.89</v>
      </c>
      <c r="BL104" s="51">
        <v>3.67</v>
      </c>
      <c r="BM104" s="51"/>
      <c r="BN104" s="54">
        <f t="shared" si="53"/>
        <v>349.35</v>
      </c>
      <c r="BO104" s="49"/>
      <c r="BP104" s="58">
        <f t="shared" si="28"/>
        <v>11434225.5</v>
      </c>
    </row>
    <row r="105" spans="1:68" ht="15" x14ac:dyDescent="0.25">
      <c r="A105" s="44" t="s">
        <v>201</v>
      </c>
      <c r="B105" s="45" t="s">
        <v>70</v>
      </c>
      <c r="C105" s="45" t="s">
        <v>71</v>
      </c>
      <c r="D105" s="46">
        <v>9688</v>
      </c>
      <c r="E105" s="45" t="s">
        <v>93</v>
      </c>
      <c r="F105" s="47">
        <v>190</v>
      </c>
      <c r="G105" s="47">
        <v>48575</v>
      </c>
      <c r="H105" s="47">
        <v>68186</v>
      </c>
      <c r="I105" s="47">
        <v>68186</v>
      </c>
      <c r="J105" s="48">
        <v>69350</v>
      </c>
      <c r="K105" s="49"/>
      <c r="L105" s="50">
        <v>10003594</v>
      </c>
      <c r="M105" s="49">
        <f t="shared" si="29"/>
        <v>11623175.8686</v>
      </c>
      <c r="N105" s="51">
        <f t="shared" si="30"/>
        <v>170.46279102161733</v>
      </c>
      <c r="O105" s="52">
        <v>1.0343</v>
      </c>
      <c r="P105" s="51">
        <f t="shared" si="31"/>
        <v>164.80981438810531</v>
      </c>
      <c r="Q105" s="51">
        <v>210.67</v>
      </c>
      <c r="R105" s="51">
        <f t="shared" si="32"/>
        <v>164.80981438810531</v>
      </c>
      <c r="S105" s="52">
        <v>1.0032000000000001</v>
      </c>
      <c r="T105" s="53">
        <v>1</v>
      </c>
      <c r="U105" s="52">
        <f t="shared" si="33"/>
        <v>1.0032000000000001</v>
      </c>
      <c r="V105" s="54">
        <f t="shared" si="34"/>
        <v>165.34</v>
      </c>
      <c r="W105" s="55"/>
      <c r="X105" s="50">
        <v>3872749</v>
      </c>
      <c r="Y105" s="49">
        <f t="shared" si="35"/>
        <v>4499747.0630999999</v>
      </c>
      <c r="Z105" s="51">
        <f t="shared" si="36"/>
        <v>65.992242734578952</v>
      </c>
      <c r="AA105" s="51">
        <v>74.430000000000007</v>
      </c>
      <c r="AB105" s="51">
        <f t="shared" si="37"/>
        <v>65.992242734578952</v>
      </c>
      <c r="AC105" s="51">
        <f t="shared" si="38"/>
        <v>0</v>
      </c>
      <c r="AD105" s="54">
        <f t="shared" si="39"/>
        <v>65.992242734578952</v>
      </c>
      <c r="AE105" s="49"/>
      <c r="AF105" s="50">
        <v>2395543</v>
      </c>
      <c r="AG105" s="49">
        <f t="shared" si="40"/>
        <v>2783381.4117000001</v>
      </c>
      <c r="AH105" s="51">
        <f t="shared" si="41"/>
        <v>40.820423718945236</v>
      </c>
      <c r="AI105" s="51">
        <v>40.479999999999997</v>
      </c>
      <c r="AJ105" s="51">
        <f t="shared" si="42"/>
        <v>40.479999999999997</v>
      </c>
      <c r="AK105" s="51">
        <f t="shared" si="43"/>
        <v>0</v>
      </c>
      <c r="AL105" s="54">
        <f t="shared" si="44"/>
        <v>40.479999999999997</v>
      </c>
      <c r="AM105" s="49"/>
      <c r="AN105" s="50">
        <v>667582</v>
      </c>
      <c r="AO105" s="49">
        <f t="shared" si="45"/>
        <v>775663.52579999994</v>
      </c>
      <c r="AP105" s="54">
        <f t="shared" si="46"/>
        <v>11.375700668758983</v>
      </c>
      <c r="AQ105" s="49"/>
      <c r="AR105" s="50">
        <v>1251860</v>
      </c>
      <c r="AS105" s="49">
        <f t="shared" si="47"/>
        <v>1454536.1339999998</v>
      </c>
      <c r="AT105" s="54">
        <f t="shared" si="48"/>
        <v>21.331888276185726</v>
      </c>
      <c r="AU105" s="49"/>
      <c r="AV105" s="57">
        <v>6.6861491600000003</v>
      </c>
      <c r="AW105" s="54">
        <v>0.28000000000000003</v>
      </c>
      <c r="AX105" s="49"/>
      <c r="AY105" s="58">
        <v>19.34</v>
      </c>
      <c r="AZ105" s="49"/>
      <c r="BA105" s="58">
        <v>0</v>
      </c>
      <c r="BB105" s="49"/>
      <c r="BC105" s="58">
        <f t="shared" si="27"/>
        <v>330.83</v>
      </c>
      <c r="BD105" s="49"/>
      <c r="BE105" s="59">
        <v>255.4</v>
      </c>
      <c r="BF105" s="51">
        <f t="shared" si="49"/>
        <v>75.429999999999978</v>
      </c>
      <c r="BG105" s="51">
        <f t="shared" si="50"/>
        <v>-68.929999999999978</v>
      </c>
      <c r="BH105" s="51">
        <f t="shared" si="51"/>
        <v>261.89999999999998</v>
      </c>
      <c r="BI105" s="54">
        <f t="shared" si="52"/>
        <v>6.4999999999999716</v>
      </c>
      <c r="BJ105" s="49"/>
      <c r="BK105" s="59">
        <v>11.79</v>
      </c>
      <c r="BL105" s="51">
        <v>13.16</v>
      </c>
      <c r="BM105" s="51"/>
      <c r="BN105" s="54">
        <f t="shared" si="53"/>
        <v>286.85000000000002</v>
      </c>
      <c r="BO105" s="49"/>
      <c r="BP105" s="58">
        <f t="shared" si="28"/>
        <v>13933738.750000002</v>
      </c>
    </row>
    <row r="106" spans="1:68" ht="15" x14ac:dyDescent="0.25">
      <c r="A106" s="44" t="s">
        <v>202</v>
      </c>
      <c r="B106" s="45" t="s">
        <v>116</v>
      </c>
      <c r="C106" s="45" t="s">
        <v>71</v>
      </c>
      <c r="D106" s="46">
        <v>6080</v>
      </c>
      <c r="E106" s="45" t="s">
        <v>93</v>
      </c>
      <c r="F106" s="47">
        <v>144</v>
      </c>
      <c r="G106" s="47">
        <v>29224</v>
      </c>
      <c r="H106" s="47">
        <v>50195</v>
      </c>
      <c r="I106" s="47">
        <v>50195</v>
      </c>
      <c r="J106" s="48">
        <v>52560</v>
      </c>
      <c r="K106" s="49"/>
      <c r="L106" s="50">
        <v>7469489</v>
      </c>
      <c r="M106" s="49">
        <f t="shared" si="29"/>
        <v>8678799.2690999992</v>
      </c>
      <c r="N106" s="51">
        <f t="shared" si="30"/>
        <v>172.90166887339376</v>
      </c>
      <c r="O106" s="52">
        <v>1.1422000000000001</v>
      </c>
      <c r="P106" s="51">
        <f t="shared" si="31"/>
        <v>151.37600146506193</v>
      </c>
      <c r="Q106" s="51">
        <v>210.67</v>
      </c>
      <c r="R106" s="51">
        <f t="shared" si="32"/>
        <v>151.37600146506193</v>
      </c>
      <c r="S106" s="52">
        <v>1.2099</v>
      </c>
      <c r="T106" s="53">
        <v>1</v>
      </c>
      <c r="U106" s="52">
        <f t="shared" si="33"/>
        <v>1.2099</v>
      </c>
      <c r="V106" s="54">
        <f t="shared" si="34"/>
        <v>183.15</v>
      </c>
      <c r="W106" s="55"/>
      <c r="X106" s="50">
        <v>3190024</v>
      </c>
      <c r="Y106" s="49">
        <f t="shared" si="35"/>
        <v>3706488.8855999997</v>
      </c>
      <c r="Z106" s="51">
        <f t="shared" si="36"/>
        <v>73.841794712620768</v>
      </c>
      <c r="AA106" s="51">
        <v>74.430000000000007</v>
      </c>
      <c r="AB106" s="51">
        <f t="shared" si="37"/>
        <v>73.841794712620768</v>
      </c>
      <c r="AC106" s="51">
        <f t="shared" si="38"/>
        <v>0</v>
      </c>
      <c r="AD106" s="54">
        <f t="shared" si="39"/>
        <v>73.841794712620768</v>
      </c>
      <c r="AE106" s="49"/>
      <c r="AF106" s="50">
        <v>1624739</v>
      </c>
      <c r="AG106" s="49">
        <f t="shared" si="40"/>
        <v>1887784.2440999998</v>
      </c>
      <c r="AH106" s="51">
        <f t="shared" si="41"/>
        <v>37.609009743998399</v>
      </c>
      <c r="AI106" s="51">
        <v>40.479999999999997</v>
      </c>
      <c r="AJ106" s="51">
        <f t="shared" si="42"/>
        <v>37.609009743998399</v>
      </c>
      <c r="AK106" s="51">
        <f t="shared" si="43"/>
        <v>0.71774756400039941</v>
      </c>
      <c r="AL106" s="54">
        <f t="shared" si="44"/>
        <v>38.326757307998797</v>
      </c>
      <c r="AM106" s="49"/>
      <c r="AN106" s="50">
        <v>674465</v>
      </c>
      <c r="AO106" s="49">
        <f t="shared" si="45"/>
        <v>783660.8835</v>
      </c>
      <c r="AP106" s="54">
        <f t="shared" si="46"/>
        <v>15.612329584619982</v>
      </c>
      <c r="AQ106" s="49"/>
      <c r="AR106" s="50">
        <v>746694</v>
      </c>
      <c r="AS106" s="49">
        <f t="shared" si="47"/>
        <v>867583.75859999994</v>
      </c>
      <c r="AT106" s="54">
        <f t="shared" si="48"/>
        <v>17.284266532523159</v>
      </c>
      <c r="AU106" s="49"/>
      <c r="AV106" s="57">
        <v>24.959580580000001</v>
      </c>
      <c r="AW106" s="54">
        <v>0.93</v>
      </c>
      <c r="AX106" s="49"/>
      <c r="AY106" s="58">
        <v>23.020000000000003</v>
      </c>
      <c r="AZ106" s="49"/>
      <c r="BA106" s="58">
        <v>0</v>
      </c>
      <c r="BB106" s="49"/>
      <c r="BC106" s="58">
        <f t="shared" si="27"/>
        <v>377.12</v>
      </c>
      <c r="BD106" s="49"/>
      <c r="BE106" s="59">
        <v>304.18</v>
      </c>
      <c r="BF106" s="51">
        <f t="shared" si="49"/>
        <v>72.94</v>
      </c>
      <c r="BG106" s="51">
        <f t="shared" si="50"/>
        <v>-66.44</v>
      </c>
      <c r="BH106" s="51">
        <f t="shared" si="51"/>
        <v>310.68</v>
      </c>
      <c r="BI106" s="54">
        <f t="shared" si="52"/>
        <v>6.5</v>
      </c>
      <c r="BJ106" s="49"/>
      <c r="BK106" s="59">
        <v>13.98</v>
      </c>
      <c r="BL106" s="51">
        <v>34.020000000000003</v>
      </c>
      <c r="BM106" s="51"/>
      <c r="BN106" s="54">
        <f t="shared" si="53"/>
        <v>358.68</v>
      </c>
      <c r="BO106" s="49"/>
      <c r="BP106" s="58">
        <f t="shared" si="28"/>
        <v>10482064.32</v>
      </c>
    </row>
    <row r="107" spans="1:68" ht="15" x14ac:dyDescent="0.25">
      <c r="A107" s="44" t="s">
        <v>203</v>
      </c>
      <c r="B107" s="45" t="s">
        <v>204</v>
      </c>
      <c r="C107" s="45" t="s">
        <v>71</v>
      </c>
      <c r="D107" s="46">
        <v>6999</v>
      </c>
      <c r="E107" s="45" t="s">
        <v>75</v>
      </c>
      <c r="F107" s="47">
        <v>120</v>
      </c>
      <c r="G107" s="47">
        <v>27529</v>
      </c>
      <c r="H107" s="47">
        <v>41942</v>
      </c>
      <c r="I107" s="47">
        <v>41942</v>
      </c>
      <c r="J107" s="48">
        <v>43800</v>
      </c>
      <c r="K107" s="49"/>
      <c r="L107" s="50">
        <v>5463763</v>
      </c>
      <c r="M107" s="49">
        <f t="shared" si="29"/>
        <v>6348346.2297</v>
      </c>
      <c r="N107" s="51">
        <f t="shared" si="30"/>
        <v>151.36012182776216</v>
      </c>
      <c r="O107" s="52">
        <v>1.0270999999999999</v>
      </c>
      <c r="P107" s="51">
        <f t="shared" si="31"/>
        <v>147.36648995011407</v>
      </c>
      <c r="Q107" s="51">
        <v>188.57</v>
      </c>
      <c r="R107" s="51">
        <f t="shared" si="32"/>
        <v>147.36648995011407</v>
      </c>
      <c r="S107" s="52">
        <v>0.90390000000000004</v>
      </c>
      <c r="T107" s="53">
        <v>1</v>
      </c>
      <c r="U107" s="52">
        <f t="shared" si="33"/>
        <v>0.90390000000000004</v>
      </c>
      <c r="V107" s="54">
        <f t="shared" si="34"/>
        <v>133.19999999999999</v>
      </c>
      <c r="W107" s="55"/>
      <c r="X107" s="50">
        <v>1730251</v>
      </c>
      <c r="Y107" s="49">
        <f t="shared" si="35"/>
        <v>2010378.6368999998</v>
      </c>
      <c r="Z107" s="51">
        <f t="shared" si="36"/>
        <v>47.932350314720324</v>
      </c>
      <c r="AA107" s="51">
        <v>74.430000000000007</v>
      </c>
      <c r="AB107" s="51">
        <f t="shared" si="37"/>
        <v>47.932350314720324</v>
      </c>
      <c r="AC107" s="51">
        <f t="shared" si="38"/>
        <v>4.1969124213199187</v>
      </c>
      <c r="AD107" s="54">
        <f t="shared" si="39"/>
        <v>52.129262736040246</v>
      </c>
      <c r="AE107" s="49"/>
      <c r="AF107" s="50">
        <v>1640646</v>
      </c>
      <c r="AG107" s="49">
        <f t="shared" si="40"/>
        <v>1906266.5873999998</v>
      </c>
      <c r="AH107" s="51">
        <f t="shared" si="41"/>
        <v>45.450064074197698</v>
      </c>
      <c r="AI107" s="51">
        <v>40.479999999999997</v>
      </c>
      <c r="AJ107" s="51">
        <f t="shared" si="42"/>
        <v>40.479999999999997</v>
      </c>
      <c r="AK107" s="51">
        <f t="shared" si="43"/>
        <v>0</v>
      </c>
      <c r="AL107" s="54">
        <f t="shared" si="44"/>
        <v>40.479999999999997</v>
      </c>
      <c r="AM107" s="49"/>
      <c r="AN107" s="50">
        <v>198042</v>
      </c>
      <c r="AO107" s="49">
        <f t="shared" si="45"/>
        <v>230104.99979999999</v>
      </c>
      <c r="AP107" s="54">
        <f t="shared" si="46"/>
        <v>5.4862667445520001</v>
      </c>
      <c r="AQ107" s="49"/>
      <c r="AR107" s="50">
        <v>748039</v>
      </c>
      <c r="AS107" s="49">
        <f t="shared" si="47"/>
        <v>869146.51409999991</v>
      </c>
      <c r="AT107" s="54">
        <f t="shared" si="48"/>
        <v>20.722581519717703</v>
      </c>
      <c r="AU107" s="49"/>
      <c r="AV107" s="57">
        <v>19.543157078742887</v>
      </c>
      <c r="AW107" s="54">
        <v>0</v>
      </c>
      <c r="AX107" s="49"/>
      <c r="AY107" s="58">
        <v>18.87</v>
      </c>
      <c r="AZ107" s="49"/>
      <c r="BA107" s="58">
        <v>0</v>
      </c>
      <c r="BB107" s="49"/>
      <c r="BC107" s="58">
        <f t="shared" si="27"/>
        <v>290.43</v>
      </c>
      <c r="BD107" s="49"/>
      <c r="BE107" s="59">
        <v>251.71</v>
      </c>
      <c r="BF107" s="51">
        <f t="shared" si="49"/>
        <v>38.72</v>
      </c>
      <c r="BG107" s="51">
        <f t="shared" si="50"/>
        <v>-32.22</v>
      </c>
      <c r="BH107" s="51">
        <f t="shared" si="51"/>
        <v>258.21000000000004</v>
      </c>
      <c r="BI107" s="54">
        <f t="shared" si="52"/>
        <v>6.5000000000000284</v>
      </c>
      <c r="BJ107" s="49"/>
      <c r="BK107" s="59">
        <v>11.62</v>
      </c>
      <c r="BL107" s="51">
        <v>0</v>
      </c>
      <c r="BM107" s="51"/>
      <c r="BN107" s="54">
        <f t="shared" si="53"/>
        <v>269.83000000000004</v>
      </c>
      <c r="BO107" s="49"/>
      <c r="BP107" s="58">
        <f t="shared" si="28"/>
        <v>7428150.0700000012</v>
      </c>
    </row>
    <row r="108" spans="1:68" ht="15" x14ac:dyDescent="0.25">
      <c r="A108" s="44" t="s">
        <v>205</v>
      </c>
      <c r="B108" s="45" t="s">
        <v>98</v>
      </c>
      <c r="C108" s="45" t="s">
        <v>71</v>
      </c>
      <c r="D108" s="46">
        <v>21444</v>
      </c>
      <c r="E108" s="45" t="s">
        <v>75</v>
      </c>
      <c r="F108" s="47">
        <v>89</v>
      </c>
      <c r="G108" s="47">
        <v>18378</v>
      </c>
      <c r="H108" s="47">
        <v>24112</v>
      </c>
      <c r="I108" s="47">
        <v>29482</v>
      </c>
      <c r="J108" s="48">
        <v>32757.983500000002</v>
      </c>
      <c r="K108" s="49"/>
      <c r="L108" s="50">
        <v>3226552</v>
      </c>
      <c r="M108" s="49">
        <f t="shared" si="29"/>
        <v>3748930.7687999997</v>
      </c>
      <c r="N108" s="51">
        <f t="shared" si="30"/>
        <v>127.1599880876467</v>
      </c>
      <c r="O108" s="52">
        <v>0.99019999999999997</v>
      </c>
      <c r="P108" s="51">
        <f t="shared" si="31"/>
        <v>128.41848928261635</v>
      </c>
      <c r="Q108" s="51">
        <v>188.57</v>
      </c>
      <c r="R108" s="51">
        <f t="shared" si="32"/>
        <v>128.41848928261635</v>
      </c>
      <c r="S108" s="52">
        <v>1.0346</v>
      </c>
      <c r="T108" s="53">
        <v>1</v>
      </c>
      <c r="U108" s="52">
        <f t="shared" si="33"/>
        <v>1.0346</v>
      </c>
      <c r="V108" s="54">
        <f t="shared" si="34"/>
        <v>132.86000000000001</v>
      </c>
      <c r="W108" s="55"/>
      <c r="X108" s="50">
        <v>1403604</v>
      </c>
      <c r="Y108" s="49">
        <f t="shared" si="35"/>
        <v>1630847.4875999999</v>
      </c>
      <c r="Z108" s="51">
        <f t="shared" si="36"/>
        <v>55.31671825520656</v>
      </c>
      <c r="AA108" s="51">
        <v>74.430000000000007</v>
      </c>
      <c r="AB108" s="51">
        <f t="shared" si="37"/>
        <v>55.31671825520656</v>
      </c>
      <c r="AC108" s="51">
        <f t="shared" si="38"/>
        <v>2.3508204361983598</v>
      </c>
      <c r="AD108" s="54">
        <f t="shared" si="39"/>
        <v>57.667538691404921</v>
      </c>
      <c r="AE108" s="49"/>
      <c r="AF108" s="50">
        <v>837108</v>
      </c>
      <c r="AG108" s="49">
        <f t="shared" si="40"/>
        <v>972635.78519999993</v>
      </c>
      <c r="AH108" s="51">
        <f t="shared" si="41"/>
        <v>32.99083458381385</v>
      </c>
      <c r="AI108" s="51">
        <v>40.479999999999997</v>
      </c>
      <c r="AJ108" s="51">
        <f t="shared" si="42"/>
        <v>32.99083458381385</v>
      </c>
      <c r="AK108" s="51">
        <f t="shared" si="43"/>
        <v>1.8722913540465367</v>
      </c>
      <c r="AL108" s="54">
        <f t="shared" si="44"/>
        <v>34.863125937860389</v>
      </c>
      <c r="AM108" s="49"/>
      <c r="AN108" s="50">
        <v>214059</v>
      </c>
      <c r="AO108" s="49">
        <f t="shared" si="45"/>
        <v>248715.15209999998</v>
      </c>
      <c r="AP108" s="54">
        <f t="shared" si="46"/>
        <v>8.4361695983990224</v>
      </c>
      <c r="AQ108" s="49"/>
      <c r="AR108" s="50">
        <v>420842</v>
      </c>
      <c r="AS108" s="49">
        <f t="shared" si="47"/>
        <v>488976.3198</v>
      </c>
      <c r="AT108" s="54">
        <f t="shared" si="48"/>
        <v>16.585588487890917</v>
      </c>
      <c r="AU108" s="49"/>
      <c r="AV108" s="57">
        <v>17.79546465</v>
      </c>
      <c r="AW108" s="54">
        <v>7.0000000000000007E-2</v>
      </c>
      <c r="AX108" s="49"/>
      <c r="AY108" s="58">
        <v>20.16</v>
      </c>
      <c r="AZ108" s="49"/>
      <c r="BA108" s="58">
        <v>1.29</v>
      </c>
      <c r="BB108" s="49"/>
      <c r="BC108" s="58">
        <f t="shared" si="27"/>
        <v>289.73</v>
      </c>
      <c r="BD108" s="49"/>
      <c r="BE108" s="59">
        <v>269.11</v>
      </c>
      <c r="BF108" s="51">
        <f t="shared" si="49"/>
        <v>20.620000000000005</v>
      </c>
      <c r="BG108" s="51">
        <f t="shared" si="50"/>
        <v>-14.120000000000005</v>
      </c>
      <c r="BH108" s="51">
        <f t="shared" si="51"/>
        <v>275.61</v>
      </c>
      <c r="BI108" s="54">
        <f t="shared" si="52"/>
        <v>6.5</v>
      </c>
      <c r="BJ108" s="49"/>
      <c r="BK108" s="59">
        <v>12.4</v>
      </c>
      <c r="BL108" s="51">
        <v>0.51</v>
      </c>
      <c r="BM108" s="51"/>
      <c r="BN108" s="54">
        <f t="shared" si="53"/>
        <v>288.52</v>
      </c>
      <c r="BO108" s="49"/>
      <c r="BP108" s="58">
        <f t="shared" si="28"/>
        <v>5302420.5599999996</v>
      </c>
    </row>
    <row r="109" spans="1:68" ht="15" x14ac:dyDescent="0.25">
      <c r="A109" s="44" t="s">
        <v>206</v>
      </c>
      <c r="B109" s="45" t="s">
        <v>74</v>
      </c>
      <c r="C109" s="45" t="s">
        <v>71</v>
      </c>
      <c r="D109" s="46">
        <v>21428</v>
      </c>
      <c r="E109" s="45" t="s">
        <v>93</v>
      </c>
      <c r="F109" s="47">
        <v>134</v>
      </c>
      <c r="G109" s="47">
        <v>39204</v>
      </c>
      <c r="H109" s="47">
        <v>47282</v>
      </c>
      <c r="I109" s="47">
        <v>47282</v>
      </c>
      <c r="J109" s="48">
        <v>48910</v>
      </c>
      <c r="K109" s="49"/>
      <c r="L109" s="50">
        <v>5818603</v>
      </c>
      <c r="M109" s="49">
        <f t="shared" si="29"/>
        <v>6760634.8256999999</v>
      </c>
      <c r="N109" s="51">
        <f t="shared" si="30"/>
        <v>142.98538187259422</v>
      </c>
      <c r="O109" s="52">
        <v>1.0359</v>
      </c>
      <c r="P109" s="51">
        <f t="shared" si="31"/>
        <v>138.03010123814482</v>
      </c>
      <c r="Q109" s="51">
        <v>210.67</v>
      </c>
      <c r="R109" s="51">
        <f t="shared" si="32"/>
        <v>138.03010123814482</v>
      </c>
      <c r="S109" s="52">
        <v>0.94369999999999998</v>
      </c>
      <c r="T109" s="53">
        <v>1</v>
      </c>
      <c r="U109" s="52">
        <f t="shared" si="33"/>
        <v>0.94369999999999998</v>
      </c>
      <c r="V109" s="54">
        <f t="shared" si="34"/>
        <v>130.26</v>
      </c>
      <c r="W109" s="55"/>
      <c r="X109" s="50">
        <v>2709658</v>
      </c>
      <c r="Y109" s="49">
        <f t="shared" si="35"/>
        <v>3148351.6302</v>
      </c>
      <c r="Z109" s="51">
        <f t="shared" si="36"/>
        <v>66.586684789137522</v>
      </c>
      <c r="AA109" s="51">
        <v>74.430000000000007</v>
      </c>
      <c r="AB109" s="51">
        <f t="shared" si="37"/>
        <v>66.586684789137522</v>
      </c>
      <c r="AC109" s="51">
        <f t="shared" si="38"/>
        <v>0</v>
      </c>
      <c r="AD109" s="54">
        <f t="shared" si="39"/>
        <v>66.586684789137522</v>
      </c>
      <c r="AE109" s="49"/>
      <c r="AF109" s="50">
        <v>1597823</v>
      </c>
      <c r="AG109" s="49">
        <f t="shared" si="40"/>
        <v>1856510.5436999998</v>
      </c>
      <c r="AH109" s="51">
        <f t="shared" si="41"/>
        <v>39.264636514952834</v>
      </c>
      <c r="AI109" s="51">
        <v>40.479999999999997</v>
      </c>
      <c r="AJ109" s="51">
        <f t="shared" si="42"/>
        <v>39.264636514952834</v>
      </c>
      <c r="AK109" s="51">
        <f t="shared" si="43"/>
        <v>0.30384087126179082</v>
      </c>
      <c r="AL109" s="54">
        <f t="shared" si="44"/>
        <v>39.568477386214624</v>
      </c>
      <c r="AM109" s="49"/>
      <c r="AN109" s="50">
        <v>345171</v>
      </c>
      <c r="AO109" s="49">
        <f t="shared" si="45"/>
        <v>401054.18489999999</v>
      </c>
      <c r="AP109" s="54">
        <f t="shared" si="46"/>
        <v>8.4821747155365674</v>
      </c>
      <c r="AQ109" s="49"/>
      <c r="AR109" s="50">
        <v>880683</v>
      </c>
      <c r="AS109" s="49">
        <f t="shared" si="47"/>
        <v>1023265.5776999999</v>
      </c>
      <c r="AT109" s="54">
        <f t="shared" si="48"/>
        <v>21.641757491222872</v>
      </c>
      <c r="AU109" s="49"/>
      <c r="AV109" s="57">
        <v>10.52995297</v>
      </c>
      <c r="AW109" s="54">
        <v>0.14000000000000001</v>
      </c>
      <c r="AX109" s="49"/>
      <c r="AY109" s="58">
        <v>20.56</v>
      </c>
      <c r="AZ109" s="49"/>
      <c r="BA109" s="58">
        <v>0</v>
      </c>
      <c r="BB109" s="49"/>
      <c r="BC109" s="58">
        <f t="shared" si="27"/>
        <v>297.77</v>
      </c>
      <c r="BD109" s="49"/>
      <c r="BE109" s="59">
        <v>271.69</v>
      </c>
      <c r="BF109" s="51">
        <f t="shared" si="49"/>
        <v>26.079999999999984</v>
      </c>
      <c r="BG109" s="51">
        <f t="shared" si="50"/>
        <v>-19.579999999999984</v>
      </c>
      <c r="BH109" s="51">
        <f t="shared" si="51"/>
        <v>278.19</v>
      </c>
      <c r="BI109" s="54">
        <f t="shared" si="52"/>
        <v>6.5</v>
      </c>
      <c r="BJ109" s="49"/>
      <c r="BK109" s="59">
        <v>12.52</v>
      </c>
      <c r="BL109" s="51">
        <v>4.5599999999999996</v>
      </c>
      <c r="BM109" s="51"/>
      <c r="BN109" s="54">
        <f t="shared" si="53"/>
        <v>295.27</v>
      </c>
      <c r="BO109" s="49"/>
      <c r="BP109" s="58">
        <f t="shared" si="28"/>
        <v>11575765.08</v>
      </c>
    </row>
    <row r="110" spans="1:68" ht="15" x14ac:dyDescent="0.25">
      <c r="A110" s="44" t="s">
        <v>207</v>
      </c>
      <c r="B110" s="45" t="s">
        <v>77</v>
      </c>
      <c r="C110" s="45" t="s">
        <v>71</v>
      </c>
      <c r="D110" s="46">
        <v>8417</v>
      </c>
      <c r="E110" s="45" t="s">
        <v>79</v>
      </c>
      <c r="F110" s="47">
        <v>126</v>
      </c>
      <c r="G110" s="47">
        <v>25082</v>
      </c>
      <c r="H110" s="47">
        <v>42300</v>
      </c>
      <c r="I110" s="47">
        <v>42300</v>
      </c>
      <c r="J110" s="48">
        <v>45990</v>
      </c>
      <c r="K110" s="49"/>
      <c r="L110" s="50">
        <v>6285422</v>
      </c>
      <c r="M110" s="49">
        <f t="shared" si="29"/>
        <v>7303031.8218</v>
      </c>
      <c r="N110" s="51">
        <f t="shared" si="30"/>
        <v>172.64850642553191</v>
      </c>
      <c r="O110" s="52">
        <v>1.1061000000000001</v>
      </c>
      <c r="P110" s="51">
        <f t="shared" si="31"/>
        <v>156.08761090817458</v>
      </c>
      <c r="Q110" s="51">
        <v>188.57</v>
      </c>
      <c r="R110" s="51">
        <f t="shared" si="32"/>
        <v>156.08761090817458</v>
      </c>
      <c r="S110" s="52">
        <v>0.93640000000000001</v>
      </c>
      <c r="T110" s="53">
        <v>1</v>
      </c>
      <c r="U110" s="52">
        <f t="shared" si="33"/>
        <v>0.93640000000000001</v>
      </c>
      <c r="V110" s="54">
        <f t="shared" si="34"/>
        <v>146.16</v>
      </c>
      <c r="W110" s="55"/>
      <c r="X110" s="50">
        <v>2311909</v>
      </c>
      <c r="Y110" s="49">
        <f t="shared" si="35"/>
        <v>2686207.0670999996</v>
      </c>
      <c r="Z110" s="51">
        <f t="shared" si="36"/>
        <v>63.503713170212755</v>
      </c>
      <c r="AA110" s="51">
        <v>74.430000000000007</v>
      </c>
      <c r="AB110" s="51">
        <f t="shared" si="37"/>
        <v>63.503713170212755</v>
      </c>
      <c r="AC110" s="51">
        <f t="shared" si="38"/>
        <v>0.30407170744681089</v>
      </c>
      <c r="AD110" s="54">
        <f t="shared" si="39"/>
        <v>63.807784877659564</v>
      </c>
      <c r="AE110" s="49"/>
      <c r="AF110" s="50">
        <v>1757762</v>
      </c>
      <c r="AG110" s="49">
        <f t="shared" si="40"/>
        <v>2042343.6677999999</v>
      </c>
      <c r="AH110" s="51">
        <f t="shared" si="41"/>
        <v>48.282356212765954</v>
      </c>
      <c r="AI110" s="51">
        <v>40.479999999999997</v>
      </c>
      <c r="AJ110" s="51">
        <f t="shared" si="42"/>
        <v>40.479999999999997</v>
      </c>
      <c r="AK110" s="51">
        <f t="shared" si="43"/>
        <v>0</v>
      </c>
      <c r="AL110" s="54">
        <f t="shared" si="44"/>
        <v>40.479999999999997</v>
      </c>
      <c r="AM110" s="49"/>
      <c r="AN110" s="50">
        <v>308452</v>
      </c>
      <c r="AO110" s="49">
        <f t="shared" si="45"/>
        <v>358390.37880000001</v>
      </c>
      <c r="AP110" s="54">
        <f t="shared" si="46"/>
        <v>8.472585787234042</v>
      </c>
      <c r="AQ110" s="49"/>
      <c r="AR110" s="50">
        <v>0</v>
      </c>
      <c r="AS110" s="49">
        <f t="shared" si="47"/>
        <v>0</v>
      </c>
      <c r="AT110" s="54">
        <f t="shared" si="48"/>
        <v>0</v>
      </c>
      <c r="AU110" s="49"/>
      <c r="AV110" s="57">
        <v>6.5416394799999997</v>
      </c>
      <c r="AW110" s="54">
        <v>0.55000000000000004</v>
      </c>
      <c r="AX110" s="49"/>
      <c r="AY110" s="58">
        <v>17.62</v>
      </c>
      <c r="AZ110" s="49"/>
      <c r="BA110" s="58">
        <v>0</v>
      </c>
      <c r="BB110" s="49"/>
      <c r="BC110" s="58">
        <f t="shared" si="27"/>
        <v>283.63</v>
      </c>
      <c r="BD110" s="49"/>
      <c r="BE110" s="59">
        <v>233.09</v>
      </c>
      <c r="BF110" s="51">
        <f t="shared" si="49"/>
        <v>50.539999999999992</v>
      </c>
      <c r="BG110" s="51">
        <f t="shared" si="50"/>
        <v>-44.039999999999992</v>
      </c>
      <c r="BH110" s="51">
        <f t="shared" si="51"/>
        <v>239.59</v>
      </c>
      <c r="BI110" s="54">
        <f t="shared" si="52"/>
        <v>6.5</v>
      </c>
      <c r="BJ110" s="49"/>
      <c r="BK110" s="59">
        <v>10.78</v>
      </c>
      <c r="BL110" s="51">
        <v>2.75</v>
      </c>
      <c r="BM110" s="51"/>
      <c r="BN110" s="54">
        <f t="shared" si="53"/>
        <v>253.12</v>
      </c>
      <c r="BO110" s="49"/>
      <c r="BP110" s="58">
        <f t="shared" si="28"/>
        <v>6348755.8399999999</v>
      </c>
    </row>
    <row r="111" spans="1:68" ht="15" x14ac:dyDescent="0.25">
      <c r="A111" s="44" t="s">
        <v>208</v>
      </c>
      <c r="B111" s="45" t="s">
        <v>77</v>
      </c>
      <c r="C111" s="45" t="s">
        <v>71</v>
      </c>
      <c r="D111" s="46">
        <v>21329</v>
      </c>
      <c r="E111" s="45" t="s">
        <v>154</v>
      </c>
      <c r="F111" s="47">
        <v>98</v>
      </c>
      <c r="G111" s="47">
        <v>18701</v>
      </c>
      <c r="H111" s="47">
        <v>31532</v>
      </c>
      <c r="I111" s="47">
        <v>32193</v>
      </c>
      <c r="J111" s="48">
        <v>35770</v>
      </c>
      <c r="K111" s="49"/>
      <c r="L111" s="50">
        <v>4908681</v>
      </c>
      <c r="M111" s="49">
        <f t="shared" si="29"/>
        <v>5703396.4539000001</v>
      </c>
      <c r="N111" s="51">
        <f t="shared" si="30"/>
        <v>177.16262708974</v>
      </c>
      <c r="O111" s="52">
        <v>1.0783</v>
      </c>
      <c r="P111" s="51">
        <f t="shared" si="31"/>
        <v>164.29808688652508</v>
      </c>
      <c r="Q111" s="51">
        <v>188.57</v>
      </c>
      <c r="R111" s="51">
        <f t="shared" si="32"/>
        <v>164.29808688652508</v>
      </c>
      <c r="S111" s="52">
        <v>0.89870000000000005</v>
      </c>
      <c r="T111" s="53">
        <v>1</v>
      </c>
      <c r="U111" s="52">
        <f t="shared" si="33"/>
        <v>0.89870000000000005</v>
      </c>
      <c r="V111" s="54">
        <f t="shared" si="34"/>
        <v>147.65</v>
      </c>
      <c r="W111" s="55"/>
      <c r="X111" s="50">
        <v>2289950</v>
      </c>
      <c r="Y111" s="49">
        <f t="shared" si="35"/>
        <v>2660692.9049999998</v>
      </c>
      <c r="Z111" s="51">
        <f t="shared" si="36"/>
        <v>82.648181436958339</v>
      </c>
      <c r="AA111" s="51">
        <v>74.430000000000007</v>
      </c>
      <c r="AB111" s="51">
        <f t="shared" si="37"/>
        <v>74.430000000000007</v>
      </c>
      <c r="AC111" s="51">
        <f t="shared" si="38"/>
        <v>0</v>
      </c>
      <c r="AD111" s="54">
        <f t="shared" si="39"/>
        <v>74.430000000000007</v>
      </c>
      <c r="AE111" s="49"/>
      <c r="AF111" s="50">
        <v>1273804</v>
      </c>
      <c r="AG111" s="49">
        <f t="shared" si="40"/>
        <v>1480032.8676</v>
      </c>
      <c r="AH111" s="51">
        <f t="shared" si="41"/>
        <v>45.973747945205481</v>
      </c>
      <c r="AI111" s="51">
        <v>40.479999999999997</v>
      </c>
      <c r="AJ111" s="51">
        <f t="shared" si="42"/>
        <v>40.479999999999997</v>
      </c>
      <c r="AK111" s="51">
        <f t="shared" si="43"/>
        <v>0</v>
      </c>
      <c r="AL111" s="54">
        <f t="shared" si="44"/>
        <v>40.479999999999997</v>
      </c>
      <c r="AM111" s="49"/>
      <c r="AN111" s="50">
        <v>328788</v>
      </c>
      <c r="AO111" s="49">
        <f t="shared" si="45"/>
        <v>382018.77719999995</v>
      </c>
      <c r="AP111" s="54">
        <f t="shared" si="46"/>
        <v>11.866516857701983</v>
      </c>
      <c r="AQ111" s="49"/>
      <c r="AR111" s="50">
        <v>560561</v>
      </c>
      <c r="AS111" s="49">
        <f t="shared" si="47"/>
        <v>651315.82589999994</v>
      </c>
      <c r="AT111" s="54">
        <f t="shared" si="48"/>
        <v>20.231597735532567</v>
      </c>
      <c r="AU111" s="49"/>
      <c r="AV111" s="57">
        <v>6.8161466700000002</v>
      </c>
      <c r="AW111" s="54">
        <v>0</v>
      </c>
      <c r="AX111" s="49"/>
      <c r="AY111" s="58">
        <v>19.3</v>
      </c>
      <c r="AZ111" s="49"/>
      <c r="BA111" s="58">
        <v>0</v>
      </c>
      <c r="BB111" s="49"/>
      <c r="BC111" s="58">
        <f t="shared" si="27"/>
        <v>320.77</v>
      </c>
      <c r="BD111" s="49"/>
      <c r="BE111" s="59">
        <v>255.16</v>
      </c>
      <c r="BF111" s="51">
        <f t="shared" si="49"/>
        <v>65.609999999999985</v>
      </c>
      <c r="BG111" s="51">
        <f t="shared" si="50"/>
        <v>-59.109999999999985</v>
      </c>
      <c r="BH111" s="51">
        <f t="shared" si="51"/>
        <v>261.65999999999997</v>
      </c>
      <c r="BI111" s="54">
        <f t="shared" si="52"/>
        <v>6.4999999999999716</v>
      </c>
      <c r="BJ111" s="49"/>
      <c r="BK111" s="59">
        <v>11.77</v>
      </c>
      <c r="BL111" s="51">
        <v>3.32</v>
      </c>
      <c r="BM111" s="51"/>
      <c r="BN111" s="54">
        <f t="shared" si="53"/>
        <v>276.74999999999994</v>
      </c>
      <c r="BO111" s="49"/>
      <c r="BP111" s="58">
        <f t="shared" si="28"/>
        <v>5175501.7499999991</v>
      </c>
    </row>
    <row r="112" spans="1:68" ht="15" x14ac:dyDescent="0.25">
      <c r="A112" s="44" t="s">
        <v>209</v>
      </c>
      <c r="B112" s="45" t="s">
        <v>116</v>
      </c>
      <c r="C112" s="45" t="s">
        <v>71</v>
      </c>
      <c r="D112" s="46">
        <v>9407</v>
      </c>
      <c r="E112" s="45" t="s">
        <v>79</v>
      </c>
      <c r="F112" s="47">
        <v>120</v>
      </c>
      <c r="G112" s="47">
        <v>32148</v>
      </c>
      <c r="H112" s="47">
        <v>40251</v>
      </c>
      <c r="I112" s="47">
        <v>40251</v>
      </c>
      <c r="J112" s="48">
        <v>43800</v>
      </c>
      <c r="K112" s="49"/>
      <c r="L112" s="50">
        <v>4714187</v>
      </c>
      <c r="M112" s="49">
        <f t="shared" si="29"/>
        <v>5477413.8752999995</v>
      </c>
      <c r="N112" s="51">
        <f t="shared" si="30"/>
        <v>136.08143587240068</v>
      </c>
      <c r="O112" s="52">
        <v>1.0662</v>
      </c>
      <c r="P112" s="51">
        <f t="shared" si="31"/>
        <v>127.63218521140561</v>
      </c>
      <c r="Q112" s="51">
        <v>188.57</v>
      </c>
      <c r="R112" s="51">
        <f t="shared" si="32"/>
        <v>127.63218521140561</v>
      </c>
      <c r="S112" s="52">
        <v>1.1796</v>
      </c>
      <c r="T112" s="53">
        <v>1</v>
      </c>
      <c r="U112" s="52">
        <f t="shared" si="33"/>
        <v>1.1796</v>
      </c>
      <c r="V112" s="54">
        <f t="shared" si="34"/>
        <v>150.55000000000001</v>
      </c>
      <c r="W112" s="55"/>
      <c r="X112" s="50">
        <v>2194299</v>
      </c>
      <c r="Y112" s="49">
        <f t="shared" si="35"/>
        <v>2549556.0080999997</v>
      </c>
      <c r="Z112" s="51">
        <f t="shared" si="36"/>
        <v>63.341432712230748</v>
      </c>
      <c r="AA112" s="51">
        <v>74.430000000000007</v>
      </c>
      <c r="AB112" s="51">
        <f t="shared" si="37"/>
        <v>63.341432712230748</v>
      </c>
      <c r="AC112" s="51">
        <f t="shared" si="38"/>
        <v>0.34464182194231263</v>
      </c>
      <c r="AD112" s="54">
        <f t="shared" si="39"/>
        <v>63.686074534173059</v>
      </c>
      <c r="AE112" s="49"/>
      <c r="AF112" s="50">
        <v>1358517</v>
      </c>
      <c r="AG112" s="49">
        <f t="shared" si="40"/>
        <v>1578460.9023</v>
      </c>
      <c r="AH112" s="51">
        <f t="shared" si="41"/>
        <v>39.215445636133261</v>
      </c>
      <c r="AI112" s="51">
        <v>40.479999999999997</v>
      </c>
      <c r="AJ112" s="51">
        <f t="shared" si="42"/>
        <v>39.215445636133261</v>
      </c>
      <c r="AK112" s="51">
        <f t="shared" si="43"/>
        <v>0.31613859096668406</v>
      </c>
      <c r="AL112" s="54">
        <f t="shared" si="44"/>
        <v>39.531584227099941</v>
      </c>
      <c r="AM112" s="49"/>
      <c r="AN112" s="50">
        <v>322666</v>
      </c>
      <c r="AO112" s="49">
        <f t="shared" si="45"/>
        <v>374905.62539999996</v>
      </c>
      <c r="AP112" s="54">
        <f t="shared" si="46"/>
        <v>9.3141940672281418</v>
      </c>
      <c r="AQ112" s="49"/>
      <c r="AR112" s="50">
        <v>745726</v>
      </c>
      <c r="AS112" s="49">
        <f t="shared" si="47"/>
        <v>866459.03939999989</v>
      </c>
      <c r="AT112" s="54">
        <f t="shared" si="48"/>
        <v>21.526397838563014</v>
      </c>
      <c r="AU112" s="49"/>
      <c r="AV112" s="57">
        <v>8.4486047600000003</v>
      </c>
      <c r="AW112" s="54">
        <v>0.41</v>
      </c>
      <c r="AX112" s="49"/>
      <c r="AY112" s="58">
        <v>18.71</v>
      </c>
      <c r="AZ112" s="49"/>
      <c r="BA112" s="58">
        <v>0</v>
      </c>
      <c r="BB112" s="49"/>
      <c r="BC112" s="58">
        <f t="shared" si="27"/>
        <v>312.18</v>
      </c>
      <c r="BD112" s="49"/>
      <c r="BE112" s="59">
        <v>247.72</v>
      </c>
      <c r="BF112" s="51">
        <f t="shared" si="49"/>
        <v>64.460000000000008</v>
      </c>
      <c r="BG112" s="51">
        <f t="shared" si="50"/>
        <v>-57.960000000000008</v>
      </c>
      <c r="BH112" s="51">
        <f t="shared" si="51"/>
        <v>254.22</v>
      </c>
      <c r="BI112" s="54">
        <f t="shared" si="52"/>
        <v>6.5</v>
      </c>
      <c r="BJ112" s="49"/>
      <c r="BK112" s="59">
        <v>11.44</v>
      </c>
      <c r="BL112" s="51">
        <v>29.09</v>
      </c>
      <c r="BM112" s="51"/>
      <c r="BN112" s="54">
        <f t="shared" si="53"/>
        <v>294.75</v>
      </c>
      <c r="BO112" s="49"/>
      <c r="BP112" s="58">
        <f t="shared" si="28"/>
        <v>9475623</v>
      </c>
    </row>
    <row r="113" spans="1:68" ht="15" x14ac:dyDescent="0.25">
      <c r="A113" s="44" t="s">
        <v>210</v>
      </c>
      <c r="B113" s="45" t="s">
        <v>116</v>
      </c>
      <c r="C113" s="45" t="s">
        <v>71</v>
      </c>
      <c r="D113" s="46">
        <v>21056</v>
      </c>
      <c r="E113" s="45" t="s">
        <v>79</v>
      </c>
      <c r="F113" s="47">
        <v>120</v>
      </c>
      <c r="G113" s="47">
        <v>28935</v>
      </c>
      <c r="H113" s="47">
        <v>36931</v>
      </c>
      <c r="I113" s="47">
        <v>39420</v>
      </c>
      <c r="J113" s="48">
        <v>43800</v>
      </c>
      <c r="K113" s="49"/>
      <c r="L113" s="50">
        <v>4171163</v>
      </c>
      <c r="M113" s="49">
        <f t="shared" si="29"/>
        <v>4846474.2896999996</v>
      </c>
      <c r="N113" s="51">
        <f t="shared" si="30"/>
        <v>122.94455326484017</v>
      </c>
      <c r="O113" s="52">
        <v>1.0466</v>
      </c>
      <c r="P113" s="51">
        <f t="shared" si="31"/>
        <v>117.47043117221496</v>
      </c>
      <c r="Q113" s="51">
        <v>188.57</v>
      </c>
      <c r="R113" s="51">
        <f t="shared" si="32"/>
        <v>117.47043117221496</v>
      </c>
      <c r="S113" s="52">
        <v>1.3019000000000001</v>
      </c>
      <c r="T113" s="53">
        <v>1</v>
      </c>
      <c r="U113" s="52">
        <f t="shared" si="33"/>
        <v>1.3019000000000001</v>
      </c>
      <c r="V113" s="54">
        <f t="shared" si="34"/>
        <v>152.93</v>
      </c>
      <c r="W113" s="55"/>
      <c r="X113" s="50">
        <v>1810228</v>
      </c>
      <c r="Y113" s="49">
        <f t="shared" si="35"/>
        <v>2103303.9131999998</v>
      </c>
      <c r="Z113" s="51">
        <f t="shared" si="36"/>
        <v>53.356263652968032</v>
      </c>
      <c r="AA113" s="51">
        <v>74.430000000000007</v>
      </c>
      <c r="AB113" s="51">
        <f t="shared" si="37"/>
        <v>53.356263652968032</v>
      </c>
      <c r="AC113" s="51">
        <f t="shared" si="38"/>
        <v>2.8409340867579918</v>
      </c>
      <c r="AD113" s="54">
        <f t="shared" si="39"/>
        <v>56.197197739726022</v>
      </c>
      <c r="AE113" s="49"/>
      <c r="AF113" s="50">
        <v>1441882</v>
      </c>
      <c r="AG113" s="49">
        <f t="shared" si="40"/>
        <v>1675322.6957999999</v>
      </c>
      <c r="AH113" s="51">
        <f t="shared" si="41"/>
        <v>42.499307351598169</v>
      </c>
      <c r="AI113" s="51">
        <v>40.479999999999997</v>
      </c>
      <c r="AJ113" s="51">
        <f t="shared" si="42"/>
        <v>40.479999999999997</v>
      </c>
      <c r="AK113" s="51">
        <f t="shared" si="43"/>
        <v>0</v>
      </c>
      <c r="AL113" s="54">
        <f t="shared" si="44"/>
        <v>40.479999999999997</v>
      </c>
      <c r="AM113" s="49"/>
      <c r="AN113" s="50">
        <v>280813</v>
      </c>
      <c r="AO113" s="49">
        <f t="shared" si="45"/>
        <v>326276.62469999999</v>
      </c>
      <c r="AP113" s="54">
        <f t="shared" si="46"/>
        <v>8.2769311187214605</v>
      </c>
      <c r="AQ113" s="49"/>
      <c r="AR113" s="50">
        <v>674322</v>
      </c>
      <c r="AS113" s="49">
        <f t="shared" si="47"/>
        <v>783494.73179999995</v>
      </c>
      <c r="AT113" s="54">
        <f t="shared" si="48"/>
        <v>19.875563972602738</v>
      </c>
      <c r="AU113" s="49"/>
      <c r="AV113" s="57">
        <v>6.3308472800000004</v>
      </c>
      <c r="AW113" s="54">
        <v>0.27</v>
      </c>
      <c r="AX113" s="49"/>
      <c r="AY113" s="58">
        <v>18.630000000000003</v>
      </c>
      <c r="AZ113" s="49"/>
      <c r="BA113" s="58">
        <v>0</v>
      </c>
      <c r="BB113" s="49"/>
      <c r="BC113" s="58">
        <f t="shared" si="27"/>
        <v>302.99</v>
      </c>
      <c r="BD113" s="49"/>
      <c r="BE113" s="59">
        <v>246.29</v>
      </c>
      <c r="BF113" s="51">
        <f t="shared" si="49"/>
        <v>56.700000000000017</v>
      </c>
      <c r="BG113" s="51">
        <f t="shared" si="50"/>
        <v>-50.200000000000017</v>
      </c>
      <c r="BH113" s="51">
        <f t="shared" si="51"/>
        <v>252.79</v>
      </c>
      <c r="BI113" s="54">
        <f t="shared" si="52"/>
        <v>6.5</v>
      </c>
      <c r="BJ113" s="49"/>
      <c r="BK113" s="59">
        <v>11.38</v>
      </c>
      <c r="BL113" s="51">
        <v>25.54</v>
      </c>
      <c r="BM113" s="51"/>
      <c r="BN113" s="54">
        <f t="shared" si="53"/>
        <v>289.71000000000004</v>
      </c>
      <c r="BO113" s="49"/>
      <c r="BP113" s="58">
        <f t="shared" si="28"/>
        <v>8382758.8500000015</v>
      </c>
    </row>
    <row r="114" spans="1:68" ht="15" x14ac:dyDescent="0.25">
      <c r="A114" s="44" t="s">
        <v>211</v>
      </c>
      <c r="B114" s="45" t="s">
        <v>77</v>
      </c>
      <c r="C114" s="45" t="s">
        <v>71</v>
      </c>
      <c r="D114" s="46">
        <v>20511</v>
      </c>
      <c r="E114" s="45" t="s">
        <v>75</v>
      </c>
      <c r="F114" s="47">
        <v>94</v>
      </c>
      <c r="G114" s="47">
        <v>22327</v>
      </c>
      <c r="H114" s="47">
        <v>32585</v>
      </c>
      <c r="I114" s="47">
        <v>32585</v>
      </c>
      <c r="J114" s="48">
        <v>34310</v>
      </c>
      <c r="K114" s="49"/>
      <c r="L114" s="50">
        <v>4157767</v>
      </c>
      <c r="M114" s="49">
        <f t="shared" si="29"/>
        <v>4830909.4772999994</v>
      </c>
      <c r="N114" s="51">
        <f t="shared" si="30"/>
        <v>148.25562305662112</v>
      </c>
      <c r="O114" s="52">
        <v>1.0058</v>
      </c>
      <c r="P114" s="51">
        <f t="shared" si="31"/>
        <v>147.40069900240715</v>
      </c>
      <c r="Q114" s="51">
        <v>188.57</v>
      </c>
      <c r="R114" s="51">
        <f t="shared" si="32"/>
        <v>147.40069900240715</v>
      </c>
      <c r="S114" s="52">
        <v>1.0237000000000001</v>
      </c>
      <c r="T114" s="53">
        <v>1</v>
      </c>
      <c r="U114" s="52">
        <f t="shared" si="33"/>
        <v>1.0237000000000001</v>
      </c>
      <c r="V114" s="54">
        <f t="shared" si="34"/>
        <v>150.88999999999999</v>
      </c>
      <c r="W114" s="55"/>
      <c r="X114" s="50">
        <v>1808837</v>
      </c>
      <c r="Y114" s="49">
        <f t="shared" si="35"/>
        <v>2101687.7102999999</v>
      </c>
      <c r="Z114" s="51">
        <f t="shared" si="36"/>
        <v>64.498625450360592</v>
      </c>
      <c r="AA114" s="51">
        <v>74.430000000000007</v>
      </c>
      <c r="AB114" s="51">
        <f t="shared" si="37"/>
        <v>64.498625450360592</v>
      </c>
      <c r="AC114" s="51">
        <f t="shared" si="38"/>
        <v>5.5343637409851709E-2</v>
      </c>
      <c r="AD114" s="54">
        <f t="shared" si="39"/>
        <v>64.55396908777044</v>
      </c>
      <c r="AE114" s="49"/>
      <c r="AF114" s="50">
        <v>1857477</v>
      </c>
      <c r="AG114" s="49">
        <f t="shared" si="40"/>
        <v>2158202.5263</v>
      </c>
      <c r="AH114" s="51">
        <f t="shared" si="41"/>
        <v>66.233006791468469</v>
      </c>
      <c r="AI114" s="51">
        <v>40.479999999999997</v>
      </c>
      <c r="AJ114" s="51">
        <f t="shared" si="42"/>
        <v>40.479999999999997</v>
      </c>
      <c r="AK114" s="51">
        <f t="shared" si="43"/>
        <v>0</v>
      </c>
      <c r="AL114" s="54">
        <f t="shared" si="44"/>
        <v>40.479999999999997</v>
      </c>
      <c r="AM114" s="49"/>
      <c r="AN114" s="50">
        <v>360877</v>
      </c>
      <c r="AO114" s="49">
        <f t="shared" si="45"/>
        <v>419302.98629999999</v>
      </c>
      <c r="AP114" s="54">
        <f t="shared" si="46"/>
        <v>12.867975642166641</v>
      </c>
      <c r="AQ114" s="49"/>
      <c r="AR114" s="50">
        <v>592710</v>
      </c>
      <c r="AS114" s="49">
        <f t="shared" si="47"/>
        <v>688669.74899999995</v>
      </c>
      <c r="AT114" s="54">
        <f t="shared" si="48"/>
        <v>21.134563418750957</v>
      </c>
      <c r="AU114" s="49"/>
      <c r="AV114" s="57">
        <v>18.320832840000001</v>
      </c>
      <c r="AW114" s="54">
        <v>0</v>
      </c>
      <c r="AX114" s="49"/>
      <c r="AY114" s="58">
        <v>21.380000000000003</v>
      </c>
      <c r="AZ114" s="49"/>
      <c r="BA114" s="58">
        <v>1.52</v>
      </c>
      <c r="BB114" s="49"/>
      <c r="BC114" s="58">
        <f t="shared" si="27"/>
        <v>331.15</v>
      </c>
      <c r="BD114" s="49"/>
      <c r="BE114" s="59">
        <v>284</v>
      </c>
      <c r="BF114" s="51">
        <f t="shared" si="49"/>
        <v>47.149999999999977</v>
      </c>
      <c r="BG114" s="51">
        <f t="shared" si="50"/>
        <v>-40.649999999999977</v>
      </c>
      <c r="BH114" s="51">
        <f t="shared" si="51"/>
        <v>290.5</v>
      </c>
      <c r="BI114" s="54">
        <f t="shared" si="52"/>
        <v>6.5</v>
      </c>
      <c r="BJ114" s="49"/>
      <c r="BK114" s="59">
        <v>13.07</v>
      </c>
      <c r="BL114" s="51">
        <v>6.23</v>
      </c>
      <c r="BM114" s="51"/>
      <c r="BN114" s="54">
        <f t="shared" si="53"/>
        <v>309.8</v>
      </c>
      <c r="BO114" s="49"/>
      <c r="BP114" s="58">
        <f t="shared" si="28"/>
        <v>6916904.6000000006</v>
      </c>
    </row>
    <row r="115" spans="1:68" ht="15" x14ac:dyDescent="0.25">
      <c r="A115" s="44" t="s">
        <v>212</v>
      </c>
      <c r="B115" s="45" t="s">
        <v>213</v>
      </c>
      <c r="C115" s="45" t="s">
        <v>71</v>
      </c>
      <c r="D115" s="46">
        <v>1198</v>
      </c>
      <c r="E115" s="45" t="s">
        <v>75</v>
      </c>
      <c r="F115" s="47">
        <v>357</v>
      </c>
      <c r="G115" s="47">
        <v>86511</v>
      </c>
      <c r="H115" s="47">
        <v>122625</v>
      </c>
      <c r="I115" s="47">
        <v>122625</v>
      </c>
      <c r="J115" s="48">
        <v>132761.9975</v>
      </c>
      <c r="K115" s="49"/>
      <c r="L115" s="50">
        <v>20111627</v>
      </c>
      <c r="M115" s="49">
        <f t="shared" si="29"/>
        <v>23367699.4113</v>
      </c>
      <c r="N115" s="51">
        <f t="shared" si="30"/>
        <v>190.56227858348623</v>
      </c>
      <c r="O115" s="52">
        <v>0.9919</v>
      </c>
      <c r="P115" s="51">
        <f t="shared" si="31"/>
        <v>192.11843793072509</v>
      </c>
      <c r="Q115" s="51">
        <v>188.57</v>
      </c>
      <c r="R115" s="51">
        <f t="shared" si="32"/>
        <v>188.57</v>
      </c>
      <c r="S115" s="52">
        <v>0.87839999999999996</v>
      </c>
      <c r="T115" s="53">
        <v>1</v>
      </c>
      <c r="U115" s="52">
        <f t="shared" si="33"/>
        <v>0.87839999999999996</v>
      </c>
      <c r="V115" s="54">
        <f t="shared" si="34"/>
        <v>165.64</v>
      </c>
      <c r="W115" s="55"/>
      <c r="X115" s="50">
        <v>9666438</v>
      </c>
      <c r="Y115" s="49">
        <f t="shared" si="35"/>
        <v>11231434.312199999</v>
      </c>
      <c r="Z115" s="51">
        <f t="shared" si="36"/>
        <v>91.591717122935762</v>
      </c>
      <c r="AA115" s="51">
        <v>74.430000000000007</v>
      </c>
      <c r="AB115" s="51">
        <f t="shared" si="37"/>
        <v>74.430000000000007</v>
      </c>
      <c r="AC115" s="51">
        <f t="shared" si="38"/>
        <v>0</v>
      </c>
      <c r="AD115" s="54">
        <f t="shared" si="39"/>
        <v>74.430000000000007</v>
      </c>
      <c r="AE115" s="49"/>
      <c r="AF115" s="50">
        <v>4189760</v>
      </c>
      <c r="AG115" s="49">
        <f t="shared" si="40"/>
        <v>4868082.1439999994</v>
      </c>
      <c r="AH115" s="51">
        <f t="shared" si="41"/>
        <v>39.698936954128435</v>
      </c>
      <c r="AI115" s="51">
        <v>40.479999999999997</v>
      </c>
      <c r="AJ115" s="51">
        <f t="shared" si="42"/>
        <v>39.698936954128435</v>
      </c>
      <c r="AK115" s="51">
        <f t="shared" si="43"/>
        <v>0.19526576146789054</v>
      </c>
      <c r="AL115" s="54">
        <f t="shared" si="44"/>
        <v>39.894202715596322</v>
      </c>
      <c r="AM115" s="49"/>
      <c r="AN115" s="50">
        <v>285766</v>
      </c>
      <c r="AO115" s="49">
        <f t="shared" si="45"/>
        <v>332031.51539999997</v>
      </c>
      <c r="AP115" s="54">
        <f t="shared" si="46"/>
        <v>2.7076983926605505</v>
      </c>
      <c r="AQ115" s="49"/>
      <c r="AR115" s="50">
        <v>1718490</v>
      </c>
      <c r="AS115" s="49">
        <f t="shared" si="47"/>
        <v>1996713.531</v>
      </c>
      <c r="AT115" s="54">
        <f t="shared" si="48"/>
        <v>16.283086899082569</v>
      </c>
      <c r="AU115" s="49"/>
      <c r="AV115" s="57">
        <v>7.8613083499999998</v>
      </c>
      <c r="AW115" s="54">
        <v>0</v>
      </c>
      <c r="AX115" s="49"/>
      <c r="AY115" s="58">
        <v>20.060000000000002</v>
      </c>
      <c r="AZ115" s="49"/>
      <c r="BA115" s="58">
        <v>0</v>
      </c>
      <c r="BB115" s="49"/>
      <c r="BC115" s="58">
        <f t="shared" si="27"/>
        <v>326.88</v>
      </c>
      <c r="BD115" s="49"/>
      <c r="BE115" s="59">
        <v>265.32</v>
      </c>
      <c r="BF115" s="51">
        <f t="shared" si="49"/>
        <v>61.56</v>
      </c>
      <c r="BG115" s="51">
        <f t="shared" si="50"/>
        <v>-55.06</v>
      </c>
      <c r="BH115" s="51">
        <f t="shared" si="51"/>
        <v>271.82</v>
      </c>
      <c r="BI115" s="54">
        <f t="shared" si="52"/>
        <v>6.5</v>
      </c>
      <c r="BJ115" s="49"/>
      <c r="BK115" s="59">
        <v>12.23</v>
      </c>
      <c r="BL115" s="51">
        <v>0</v>
      </c>
      <c r="BM115" s="51"/>
      <c r="BN115" s="54">
        <f t="shared" si="53"/>
        <v>284.05</v>
      </c>
      <c r="BO115" s="49"/>
      <c r="BP115" s="58">
        <f t="shared" si="28"/>
        <v>24573449.550000001</v>
      </c>
    </row>
    <row r="116" spans="1:68" ht="15" x14ac:dyDescent="0.25">
      <c r="A116" s="44" t="s">
        <v>214</v>
      </c>
      <c r="B116" s="45" t="s">
        <v>74</v>
      </c>
      <c r="C116" s="45" t="s">
        <v>71</v>
      </c>
      <c r="D116" s="46">
        <v>10207</v>
      </c>
      <c r="E116" s="45" t="s">
        <v>93</v>
      </c>
      <c r="F116" s="47">
        <v>154</v>
      </c>
      <c r="G116" s="47">
        <v>36260</v>
      </c>
      <c r="H116" s="47">
        <v>47407</v>
      </c>
      <c r="I116" s="47">
        <v>50589</v>
      </c>
      <c r="J116" s="48">
        <v>56210</v>
      </c>
      <c r="K116" s="49"/>
      <c r="L116" s="50">
        <v>7203767</v>
      </c>
      <c r="M116" s="49">
        <f t="shared" si="29"/>
        <v>8370056.8772999998</v>
      </c>
      <c r="N116" s="51">
        <f t="shared" si="30"/>
        <v>165.45211167052125</v>
      </c>
      <c r="O116" s="52">
        <v>1.0528</v>
      </c>
      <c r="P116" s="51">
        <f t="shared" si="31"/>
        <v>157.15436138917292</v>
      </c>
      <c r="Q116" s="51">
        <v>210.67</v>
      </c>
      <c r="R116" s="51">
        <f t="shared" si="32"/>
        <v>157.15436138917292</v>
      </c>
      <c r="S116" s="52">
        <v>0.91149999999999998</v>
      </c>
      <c r="T116" s="53">
        <v>1</v>
      </c>
      <c r="U116" s="52">
        <f t="shared" si="33"/>
        <v>0.91149999999999998</v>
      </c>
      <c r="V116" s="54">
        <f t="shared" si="34"/>
        <v>143.25</v>
      </c>
      <c r="W116" s="55"/>
      <c r="X116" s="50">
        <v>2784313</v>
      </c>
      <c r="Y116" s="49">
        <f t="shared" si="35"/>
        <v>3235093.2747</v>
      </c>
      <c r="Z116" s="51">
        <f t="shared" si="36"/>
        <v>63.948551556662515</v>
      </c>
      <c r="AA116" s="51">
        <v>74.430000000000007</v>
      </c>
      <c r="AB116" s="51">
        <f t="shared" si="37"/>
        <v>63.948551556662515</v>
      </c>
      <c r="AC116" s="51">
        <f t="shared" si="38"/>
        <v>0.19286211083437088</v>
      </c>
      <c r="AD116" s="54">
        <f t="shared" si="39"/>
        <v>64.141413667496892</v>
      </c>
      <c r="AE116" s="49"/>
      <c r="AF116" s="50">
        <v>1642034</v>
      </c>
      <c r="AG116" s="49">
        <f t="shared" si="40"/>
        <v>1907879.3045999999</v>
      </c>
      <c r="AH116" s="51">
        <f t="shared" si="41"/>
        <v>37.7133231453478</v>
      </c>
      <c r="AI116" s="51">
        <v>40.479999999999997</v>
      </c>
      <c r="AJ116" s="51">
        <f t="shared" si="42"/>
        <v>37.7133231453478</v>
      </c>
      <c r="AK116" s="51">
        <f t="shared" si="43"/>
        <v>0.69166921366304912</v>
      </c>
      <c r="AL116" s="54">
        <f t="shared" si="44"/>
        <v>38.404992359010848</v>
      </c>
      <c r="AM116" s="49"/>
      <c r="AN116" s="50">
        <v>450967</v>
      </c>
      <c r="AO116" s="49">
        <f t="shared" si="45"/>
        <v>523978.55729999999</v>
      </c>
      <c r="AP116" s="54">
        <f t="shared" si="46"/>
        <v>10.357559099804305</v>
      </c>
      <c r="AQ116" s="49"/>
      <c r="AR116" s="50">
        <v>857490</v>
      </c>
      <c r="AS116" s="49">
        <f t="shared" si="47"/>
        <v>996317.63099999994</v>
      </c>
      <c r="AT116" s="54">
        <f t="shared" si="48"/>
        <v>19.694353140010673</v>
      </c>
      <c r="AU116" s="49"/>
      <c r="AV116" s="57">
        <v>13.06655647</v>
      </c>
      <c r="AW116" s="54">
        <v>0.89</v>
      </c>
      <c r="AX116" s="49"/>
      <c r="AY116" s="58">
        <v>20.93</v>
      </c>
      <c r="AZ116" s="49"/>
      <c r="BA116" s="58">
        <v>0</v>
      </c>
      <c r="BB116" s="49"/>
      <c r="BC116" s="58">
        <f t="shared" si="27"/>
        <v>310.73</v>
      </c>
      <c r="BD116" s="49"/>
      <c r="BE116" s="59">
        <v>277.29000000000002</v>
      </c>
      <c r="BF116" s="51">
        <f t="shared" si="49"/>
        <v>33.44</v>
      </c>
      <c r="BG116" s="51">
        <f t="shared" si="50"/>
        <v>-26.939999999999998</v>
      </c>
      <c r="BH116" s="51">
        <f t="shared" si="51"/>
        <v>283.79000000000002</v>
      </c>
      <c r="BI116" s="54">
        <f t="shared" si="52"/>
        <v>6.5</v>
      </c>
      <c r="BJ116" s="49"/>
      <c r="BK116" s="59">
        <v>12.77</v>
      </c>
      <c r="BL116" s="51">
        <v>1.39</v>
      </c>
      <c r="BM116" s="51"/>
      <c r="BN116" s="54">
        <f t="shared" si="53"/>
        <v>297.95</v>
      </c>
      <c r="BO116" s="49"/>
      <c r="BP116" s="58">
        <f t="shared" si="28"/>
        <v>10803667</v>
      </c>
    </row>
    <row r="117" spans="1:68" ht="15" x14ac:dyDescent="0.25">
      <c r="A117" s="44" t="s">
        <v>215</v>
      </c>
      <c r="B117" s="45" t="s">
        <v>77</v>
      </c>
      <c r="C117" s="45" t="s">
        <v>216</v>
      </c>
      <c r="D117" s="46">
        <v>91447</v>
      </c>
      <c r="E117" s="45" t="s">
        <v>75</v>
      </c>
      <c r="F117" s="47">
        <v>43</v>
      </c>
      <c r="G117" s="47">
        <v>13939</v>
      </c>
      <c r="H117" s="47">
        <v>14471</v>
      </c>
      <c r="I117" s="47">
        <v>14471</v>
      </c>
      <c r="J117" s="48">
        <v>15695</v>
      </c>
      <c r="K117" s="49"/>
      <c r="L117" s="50">
        <v>485618</v>
      </c>
      <c r="M117" s="49">
        <f t="shared" si="29"/>
        <v>564239.55420000001</v>
      </c>
      <c r="N117" s="51">
        <f t="shared" si="30"/>
        <v>38.991054813074427</v>
      </c>
      <c r="O117" s="52">
        <v>0.59460000000000002</v>
      </c>
      <c r="P117" s="51">
        <f t="shared" si="31"/>
        <v>65.575268774090858</v>
      </c>
      <c r="Q117" s="51">
        <v>188.57</v>
      </c>
      <c r="R117" s="51">
        <f t="shared" si="32"/>
        <v>65.575268774090858</v>
      </c>
      <c r="S117" s="52">
        <v>0.60450000000000004</v>
      </c>
      <c r="T117" s="53">
        <v>1</v>
      </c>
      <c r="U117" s="52">
        <f t="shared" si="33"/>
        <v>0.60450000000000004</v>
      </c>
      <c r="V117" s="54">
        <f t="shared" si="34"/>
        <v>39.64</v>
      </c>
      <c r="W117" s="55"/>
      <c r="X117" s="50">
        <v>398492</v>
      </c>
      <c r="Y117" s="49">
        <f t="shared" si="35"/>
        <v>463007.85479999997</v>
      </c>
      <c r="Z117" s="51">
        <f t="shared" si="36"/>
        <v>31.995567327758963</v>
      </c>
      <c r="AA117" s="51">
        <v>74.430000000000007</v>
      </c>
      <c r="AB117" s="51">
        <f t="shared" si="37"/>
        <v>31.995567327758963</v>
      </c>
      <c r="AC117" s="51">
        <f t="shared" si="38"/>
        <v>8.1811081680602591</v>
      </c>
      <c r="AD117" s="54">
        <f t="shared" si="39"/>
        <v>40.176675495819225</v>
      </c>
      <c r="AE117" s="49"/>
      <c r="AF117" s="50">
        <v>243660</v>
      </c>
      <c r="AG117" s="49">
        <f t="shared" si="40"/>
        <v>283108.554</v>
      </c>
      <c r="AH117" s="51">
        <f t="shared" si="41"/>
        <v>19.563855573215395</v>
      </c>
      <c r="AI117" s="51">
        <v>40.479999999999997</v>
      </c>
      <c r="AJ117" s="51">
        <f t="shared" si="42"/>
        <v>19.563855573215395</v>
      </c>
      <c r="AK117" s="51">
        <f t="shared" si="43"/>
        <v>5.2290361066961504</v>
      </c>
      <c r="AL117" s="54">
        <f t="shared" si="44"/>
        <v>24.792891679911545</v>
      </c>
      <c r="AM117" s="49"/>
      <c r="AN117" s="50">
        <v>62139</v>
      </c>
      <c r="AO117" s="49">
        <f t="shared" si="45"/>
        <v>72199.304099999994</v>
      </c>
      <c r="AP117" s="54">
        <f t="shared" si="46"/>
        <v>4.9892408333909195</v>
      </c>
      <c r="AQ117" s="49"/>
      <c r="AR117" s="50">
        <v>301763</v>
      </c>
      <c r="AS117" s="49">
        <f t="shared" si="47"/>
        <v>350618.42969999998</v>
      </c>
      <c r="AT117" s="54">
        <f t="shared" si="48"/>
        <v>24.229039437495679</v>
      </c>
      <c r="AU117" s="49"/>
      <c r="AV117" s="57">
        <v>3.9096000000000002</v>
      </c>
      <c r="AW117" s="54">
        <v>0.02</v>
      </c>
      <c r="AX117" s="49"/>
      <c r="AY117" s="58">
        <v>10.559999999999999</v>
      </c>
      <c r="AZ117" s="49"/>
      <c r="BA117" s="58">
        <v>0</v>
      </c>
      <c r="BB117" s="49"/>
      <c r="BC117" s="58">
        <f t="shared" si="27"/>
        <v>148.32</v>
      </c>
      <c r="BD117" s="49"/>
      <c r="BE117" s="59">
        <v>139.74</v>
      </c>
      <c r="BF117" s="51">
        <f t="shared" si="49"/>
        <v>8.5799999999999841</v>
      </c>
      <c r="BG117" s="51">
        <f t="shared" si="50"/>
        <v>-2.0799999999999841</v>
      </c>
      <c r="BH117" s="51">
        <f t="shared" si="51"/>
        <v>146.24</v>
      </c>
      <c r="BI117" s="54">
        <f t="shared" si="52"/>
        <v>6.5</v>
      </c>
      <c r="BJ117" s="49"/>
      <c r="BK117" s="59">
        <v>6.58</v>
      </c>
      <c r="BL117" s="51">
        <v>0</v>
      </c>
      <c r="BM117" s="51"/>
      <c r="BN117" s="54">
        <f t="shared" si="53"/>
        <v>152.82000000000002</v>
      </c>
      <c r="BO117" s="49"/>
      <c r="BP117" s="58">
        <f t="shared" si="28"/>
        <v>2130157.9800000004</v>
      </c>
    </row>
    <row r="118" spans="1:68" ht="15" x14ac:dyDescent="0.25">
      <c r="A118" s="44" t="s">
        <v>217</v>
      </c>
      <c r="B118" s="45" t="s">
        <v>77</v>
      </c>
      <c r="C118" s="45" t="s">
        <v>71</v>
      </c>
      <c r="D118" s="46">
        <v>9894</v>
      </c>
      <c r="E118" s="45" t="s">
        <v>154</v>
      </c>
      <c r="F118" s="47">
        <v>119</v>
      </c>
      <c r="G118" s="47">
        <v>29344</v>
      </c>
      <c r="H118" s="47">
        <v>40500</v>
      </c>
      <c r="I118" s="47">
        <v>40500</v>
      </c>
      <c r="J118" s="48">
        <v>43435</v>
      </c>
      <c r="K118" s="49"/>
      <c r="L118" s="50">
        <v>4895058</v>
      </c>
      <c r="M118" s="49">
        <f t="shared" si="29"/>
        <v>5687567.8901999993</v>
      </c>
      <c r="N118" s="51">
        <f t="shared" si="30"/>
        <v>140.43377506666664</v>
      </c>
      <c r="O118" s="52">
        <v>1.0428999999999999</v>
      </c>
      <c r="P118" s="51">
        <f t="shared" si="31"/>
        <v>134.65699018761785</v>
      </c>
      <c r="Q118" s="51">
        <v>188.57</v>
      </c>
      <c r="R118" s="51">
        <f t="shared" si="32"/>
        <v>134.65699018761785</v>
      </c>
      <c r="S118" s="52">
        <v>0.96919999999999995</v>
      </c>
      <c r="T118" s="53">
        <v>1</v>
      </c>
      <c r="U118" s="52">
        <f t="shared" si="33"/>
        <v>0.96919999999999995</v>
      </c>
      <c r="V118" s="54">
        <f t="shared" si="34"/>
        <v>130.51</v>
      </c>
      <c r="W118" s="55"/>
      <c r="X118" s="50">
        <v>1970455</v>
      </c>
      <c r="Y118" s="49">
        <f t="shared" si="35"/>
        <v>2289471.6645</v>
      </c>
      <c r="Z118" s="51">
        <f t="shared" si="36"/>
        <v>56.530164555555551</v>
      </c>
      <c r="AA118" s="51">
        <v>74.430000000000007</v>
      </c>
      <c r="AB118" s="51">
        <f t="shared" si="37"/>
        <v>56.530164555555551</v>
      </c>
      <c r="AC118" s="51">
        <f t="shared" si="38"/>
        <v>2.047458861111112</v>
      </c>
      <c r="AD118" s="54">
        <f t="shared" si="39"/>
        <v>58.577623416666661</v>
      </c>
      <c r="AE118" s="49"/>
      <c r="AF118" s="50">
        <v>1659822</v>
      </c>
      <c r="AG118" s="49">
        <f t="shared" si="40"/>
        <v>1928547.1817999999</v>
      </c>
      <c r="AH118" s="51">
        <f t="shared" si="41"/>
        <v>47.618448933333333</v>
      </c>
      <c r="AI118" s="51">
        <v>40.479999999999997</v>
      </c>
      <c r="AJ118" s="51">
        <f t="shared" si="42"/>
        <v>40.479999999999997</v>
      </c>
      <c r="AK118" s="51">
        <f t="shared" si="43"/>
        <v>0</v>
      </c>
      <c r="AL118" s="54">
        <f t="shared" si="44"/>
        <v>40.479999999999997</v>
      </c>
      <c r="AM118" s="49"/>
      <c r="AN118" s="50">
        <v>139629</v>
      </c>
      <c r="AO118" s="49">
        <f t="shared" si="45"/>
        <v>162234.9351</v>
      </c>
      <c r="AP118" s="54">
        <f t="shared" si="46"/>
        <v>4.0058008666666671</v>
      </c>
      <c r="AQ118" s="49"/>
      <c r="AR118" s="50">
        <v>773201</v>
      </c>
      <c r="AS118" s="49">
        <f t="shared" si="47"/>
        <v>898382.24189999991</v>
      </c>
      <c r="AT118" s="54">
        <f t="shared" si="48"/>
        <v>22.182277577777775</v>
      </c>
      <c r="AU118" s="49"/>
      <c r="AV118" s="57">
        <v>6.4813516800000004</v>
      </c>
      <c r="AW118" s="54">
        <v>0</v>
      </c>
      <c r="AX118" s="49"/>
      <c r="AY118" s="58">
        <v>17.86</v>
      </c>
      <c r="AZ118" s="49"/>
      <c r="BA118" s="58">
        <v>0</v>
      </c>
      <c r="BB118" s="49"/>
      <c r="BC118" s="58">
        <f t="shared" si="27"/>
        <v>280.10000000000002</v>
      </c>
      <c r="BD118" s="49"/>
      <c r="BE118" s="59">
        <v>236.51</v>
      </c>
      <c r="BF118" s="51">
        <f t="shared" si="49"/>
        <v>43.590000000000032</v>
      </c>
      <c r="BG118" s="51">
        <f t="shared" si="50"/>
        <v>-37.090000000000032</v>
      </c>
      <c r="BH118" s="51">
        <f t="shared" si="51"/>
        <v>243.01</v>
      </c>
      <c r="BI118" s="54">
        <f t="shared" si="52"/>
        <v>6.5</v>
      </c>
      <c r="BJ118" s="49"/>
      <c r="BK118" s="59">
        <v>10.94</v>
      </c>
      <c r="BL118" s="51">
        <v>0</v>
      </c>
      <c r="BM118" s="51"/>
      <c r="BN118" s="54">
        <f t="shared" si="53"/>
        <v>253.95</v>
      </c>
      <c r="BO118" s="49"/>
      <c r="BP118" s="58">
        <f t="shared" si="28"/>
        <v>7451908.7999999998</v>
      </c>
    </row>
    <row r="119" spans="1:68" ht="15" x14ac:dyDescent="0.25">
      <c r="A119" s="44" t="s">
        <v>218</v>
      </c>
      <c r="B119" s="45" t="s">
        <v>77</v>
      </c>
      <c r="C119" s="45" t="s">
        <v>71</v>
      </c>
      <c r="D119" s="46">
        <v>8847</v>
      </c>
      <c r="E119" s="45" t="s">
        <v>79</v>
      </c>
      <c r="F119" s="47">
        <v>89</v>
      </c>
      <c r="G119" s="47">
        <v>12617</v>
      </c>
      <c r="H119" s="47">
        <v>28614</v>
      </c>
      <c r="I119" s="47">
        <v>29237</v>
      </c>
      <c r="J119" s="48">
        <v>32485</v>
      </c>
      <c r="K119" s="49"/>
      <c r="L119" s="50">
        <v>5035741</v>
      </c>
      <c r="M119" s="49">
        <f t="shared" si="29"/>
        <v>5851027.4678999996</v>
      </c>
      <c r="N119" s="51">
        <f t="shared" si="30"/>
        <v>200.12407113930976</v>
      </c>
      <c r="O119" s="52">
        <v>1.1706000000000001</v>
      </c>
      <c r="P119" s="51">
        <f t="shared" si="31"/>
        <v>170.95854360098218</v>
      </c>
      <c r="Q119" s="51">
        <v>188.57</v>
      </c>
      <c r="R119" s="51">
        <f t="shared" si="32"/>
        <v>170.95854360098218</v>
      </c>
      <c r="S119" s="52">
        <v>1.0282</v>
      </c>
      <c r="T119" s="53">
        <v>1</v>
      </c>
      <c r="U119" s="52">
        <f t="shared" si="33"/>
        <v>1.0282</v>
      </c>
      <c r="V119" s="54">
        <f t="shared" si="34"/>
        <v>175.78</v>
      </c>
      <c r="W119" s="55"/>
      <c r="X119" s="50">
        <v>1776081</v>
      </c>
      <c r="Y119" s="49">
        <f t="shared" si="35"/>
        <v>2063628.5138999999</v>
      </c>
      <c r="Z119" s="51">
        <f t="shared" si="36"/>
        <v>70.582772305640106</v>
      </c>
      <c r="AA119" s="51">
        <v>74.430000000000007</v>
      </c>
      <c r="AB119" s="51">
        <f t="shared" si="37"/>
        <v>70.582772305640106</v>
      </c>
      <c r="AC119" s="51">
        <f t="shared" si="38"/>
        <v>0</v>
      </c>
      <c r="AD119" s="54">
        <f t="shared" si="39"/>
        <v>70.582772305640106</v>
      </c>
      <c r="AE119" s="49"/>
      <c r="AF119" s="50">
        <v>1558446</v>
      </c>
      <c r="AG119" s="49">
        <f t="shared" si="40"/>
        <v>1810758.4073999999</v>
      </c>
      <c r="AH119" s="51">
        <f t="shared" si="41"/>
        <v>61.933796470226078</v>
      </c>
      <c r="AI119" s="51">
        <v>40.479999999999997</v>
      </c>
      <c r="AJ119" s="51">
        <f t="shared" si="42"/>
        <v>40.479999999999997</v>
      </c>
      <c r="AK119" s="51">
        <f t="shared" si="43"/>
        <v>0</v>
      </c>
      <c r="AL119" s="54">
        <f t="shared" si="44"/>
        <v>40.479999999999997</v>
      </c>
      <c r="AM119" s="49"/>
      <c r="AN119" s="50">
        <v>112761</v>
      </c>
      <c r="AO119" s="49">
        <f t="shared" si="45"/>
        <v>131017.00589999999</v>
      </c>
      <c r="AP119" s="54">
        <f t="shared" si="46"/>
        <v>4.4812055238225534</v>
      </c>
      <c r="AQ119" s="49"/>
      <c r="AR119" s="50">
        <v>454025</v>
      </c>
      <c r="AS119" s="49">
        <f t="shared" si="47"/>
        <v>527531.64749999996</v>
      </c>
      <c r="AT119" s="54">
        <f t="shared" si="48"/>
        <v>18.043289239662069</v>
      </c>
      <c r="AU119" s="49"/>
      <c r="AV119" s="57">
        <v>21.565569740000001</v>
      </c>
      <c r="AW119" s="54">
        <v>0</v>
      </c>
      <c r="AX119" s="49"/>
      <c r="AY119" s="58">
        <v>21.79</v>
      </c>
      <c r="AZ119" s="49"/>
      <c r="BA119" s="58">
        <v>0</v>
      </c>
      <c r="BB119" s="49"/>
      <c r="BC119" s="58">
        <f t="shared" si="27"/>
        <v>352.72</v>
      </c>
      <c r="BD119" s="49"/>
      <c r="BE119" s="59">
        <v>290</v>
      </c>
      <c r="BF119" s="51">
        <f t="shared" si="49"/>
        <v>62.720000000000027</v>
      </c>
      <c r="BG119" s="51">
        <f t="shared" si="50"/>
        <v>-56.220000000000027</v>
      </c>
      <c r="BH119" s="51">
        <f t="shared" si="51"/>
        <v>296.5</v>
      </c>
      <c r="BI119" s="54">
        <f t="shared" si="52"/>
        <v>6.5</v>
      </c>
      <c r="BJ119" s="49"/>
      <c r="BK119" s="59">
        <v>13.34</v>
      </c>
      <c r="BL119" s="51">
        <v>0</v>
      </c>
      <c r="BM119" s="51"/>
      <c r="BN119" s="54">
        <f t="shared" si="53"/>
        <v>309.83999999999997</v>
      </c>
      <c r="BO119" s="49"/>
      <c r="BP119" s="58">
        <f t="shared" si="28"/>
        <v>3909251.28</v>
      </c>
    </row>
    <row r="120" spans="1:68" ht="15" x14ac:dyDescent="0.25">
      <c r="A120" s="44" t="s">
        <v>219</v>
      </c>
      <c r="B120" s="45" t="s">
        <v>168</v>
      </c>
      <c r="C120" s="45" t="s">
        <v>71</v>
      </c>
      <c r="D120" s="46">
        <v>8995</v>
      </c>
      <c r="E120" s="45" t="s">
        <v>75</v>
      </c>
      <c r="F120" s="47">
        <v>130</v>
      </c>
      <c r="G120" s="47">
        <v>30880</v>
      </c>
      <c r="H120" s="47">
        <v>36977</v>
      </c>
      <c r="I120" s="47">
        <v>42705</v>
      </c>
      <c r="J120" s="48">
        <v>47450</v>
      </c>
      <c r="K120" s="49"/>
      <c r="L120" s="50">
        <v>4186333</v>
      </c>
      <c r="M120" s="49">
        <f t="shared" si="29"/>
        <v>4864100.3126999997</v>
      </c>
      <c r="N120" s="51">
        <f t="shared" si="30"/>
        <v>113.90001903055847</v>
      </c>
      <c r="O120" s="52">
        <v>1.0066999999999999</v>
      </c>
      <c r="P120" s="51">
        <f t="shared" si="31"/>
        <v>113.14196784599034</v>
      </c>
      <c r="Q120" s="51">
        <v>188.57</v>
      </c>
      <c r="R120" s="51">
        <f t="shared" si="32"/>
        <v>113.14196784599034</v>
      </c>
      <c r="S120" s="52">
        <v>1.0238</v>
      </c>
      <c r="T120" s="53">
        <v>1</v>
      </c>
      <c r="U120" s="52">
        <f t="shared" si="33"/>
        <v>1.0238</v>
      </c>
      <c r="V120" s="54">
        <f t="shared" si="34"/>
        <v>115.83</v>
      </c>
      <c r="W120" s="55"/>
      <c r="X120" s="50">
        <v>1781963</v>
      </c>
      <c r="Y120" s="49">
        <f t="shared" si="35"/>
        <v>2070462.8096999999</v>
      </c>
      <c r="Z120" s="51">
        <f t="shared" si="36"/>
        <v>48.482913234984188</v>
      </c>
      <c r="AA120" s="51">
        <v>74.430000000000007</v>
      </c>
      <c r="AB120" s="51">
        <f t="shared" si="37"/>
        <v>48.482913234984188</v>
      </c>
      <c r="AC120" s="51">
        <f t="shared" si="38"/>
        <v>4.0592716912539526</v>
      </c>
      <c r="AD120" s="54">
        <f t="shared" si="39"/>
        <v>52.542184926238143</v>
      </c>
      <c r="AE120" s="49"/>
      <c r="AF120" s="50">
        <v>1135469</v>
      </c>
      <c r="AG120" s="49">
        <f t="shared" si="40"/>
        <v>1319301.4310999999</v>
      </c>
      <c r="AH120" s="51">
        <f t="shared" si="41"/>
        <v>30.893371527924128</v>
      </c>
      <c r="AI120" s="51">
        <v>40.479999999999997</v>
      </c>
      <c r="AJ120" s="51">
        <f t="shared" si="42"/>
        <v>30.893371527924128</v>
      </c>
      <c r="AK120" s="51">
        <f t="shared" si="43"/>
        <v>2.3966571180189673</v>
      </c>
      <c r="AL120" s="54">
        <f t="shared" si="44"/>
        <v>33.290028645943096</v>
      </c>
      <c r="AM120" s="49"/>
      <c r="AN120" s="50">
        <v>383858</v>
      </c>
      <c r="AO120" s="49">
        <f t="shared" si="45"/>
        <v>446004.6102</v>
      </c>
      <c r="AP120" s="54">
        <f t="shared" si="46"/>
        <v>10.443849905163329</v>
      </c>
      <c r="AQ120" s="49"/>
      <c r="AR120" s="50">
        <v>698264</v>
      </c>
      <c r="AS120" s="49">
        <f t="shared" si="47"/>
        <v>811312.9415999999</v>
      </c>
      <c r="AT120" s="54">
        <f t="shared" si="48"/>
        <v>18.998078482613273</v>
      </c>
      <c r="AU120" s="49"/>
      <c r="AV120" s="57">
        <v>5.129979916865163</v>
      </c>
      <c r="AW120" s="54">
        <v>0.08</v>
      </c>
      <c r="AX120" s="49"/>
      <c r="AY120" s="58">
        <v>17.45</v>
      </c>
      <c r="AZ120" s="49"/>
      <c r="BA120" s="58">
        <v>0</v>
      </c>
      <c r="BB120" s="49"/>
      <c r="BC120" s="58">
        <f t="shared" si="27"/>
        <v>253.76</v>
      </c>
      <c r="BD120" s="49"/>
      <c r="BE120" s="59">
        <v>230.6</v>
      </c>
      <c r="BF120" s="51">
        <f t="shared" si="49"/>
        <v>23.159999999999997</v>
      </c>
      <c r="BG120" s="51">
        <f t="shared" si="50"/>
        <v>-16.659999999999997</v>
      </c>
      <c r="BH120" s="51">
        <f t="shared" si="51"/>
        <v>237.1</v>
      </c>
      <c r="BI120" s="54">
        <f t="shared" si="52"/>
        <v>6.5</v>
      </c>
      <c r="BJ120" s="49"/>
      <c r="BK120" s="59">
        <v>10.67</v>
      </c>
      <c r="BL120" s="51">
        <v>0.69</v>
      </c>
      <c r="BM120" s="51"/>
      <c r="BN120" s="54">
        <f t="shared" si="53"/>
        <v>248.45999999999998</v>
      </c>
      <c r="BO120" s="49"/>
      <c r="BP120" s="58">
        <f t="shared" si="28"/>
        <v>7672444.7999999998</v>
      </c>
    </row>
    <row r="121" spans="1:68" ht="15" x14ac:dyDescent="0.25">
      <c r="A121" s="44" t="s">
        <v>220</v>
      </c>
      <c r="B121" s="45" t="s">
        <v>77</v>
      </c>
      <c r="C121" s="45" t="s">
        <v>71</v>
      </c>
      <c r="D121" s="46">
        <v>7047</v>
      </c>
      <c r="E121" s="45" t="s">
        <v>75</v>
      </c>
      <c r="F121" s="47">
        <v>58</v>
      </c>
      <c r="G121" s="47">
        <v>11934</v>
      </c>
      <c r="H121" s="47">
        <v>19890</v>
      </c>
      <c r="I121" s="47">
        <v>19890</v>
      </c>
      <c r="J121" s="48">
        <v>21170</v>
      </c>
      <c r="K121" s="49"/>
      <c r="L121" s="50">
        <v>2515694</v>
      </c>
      <c r="M121" s="49">
        <f t="shared" si="29"/>
        <v>2922984.8585999999</v>
      </c>
      <c r="N121" s="51">
        <f t="shared" si="30"/>
        <v>146.95750923076923</v>
      </c>
      <c r="O121" s="52">
        <v>1.0602</v>
      </c>
      <c r="P121" s="51">
        <f t="shared" si="31"/>
        <v>138.61300625426261</v>
      </c>
      <c r="Q121" s="51">
        <v>188.57</v>
      </c>
      <c r="R121" s="51">
        <f t="shared" si="32"/>
        <v>138.61300625426261</v>
      </c>
      <c r="S121" s="52">
        <v>0.84909999999999997</v>
      </c>
      <c r="T121" s="53">
        <v>1</v>
      </c>
      <c r="U121" s="52">
        <f t="shared" si="33"/>
        <v>0.84909999999999997</v>
      </c>
      <c r="V121" s="54">
        <f t="shared" si="34"/>
        <v>117.7</v>
      </c>
      <c r="W121" s="55"/>
      <c r="X121" s="50">
        <v>1335784</v>
      </c>
      <c r="Y121" s="49">
        <f t="shared" si="35"/>
        <v>1552047.4295999999</v>
      </c>
      <c r="Z121" s="51">
        <f t="shared" si="36"/>
        <v>78.03154497737556</v>
      </c>
      <c r="AA121" s="51">
        <v>74.430000000000007</v>
      </c>
      <c r="AB121" s="51">
        <f t="shared" si="37"/>
        <v>74.430000000000007</v>
      </c>
      <c r="AC121" s="51">
        <f t="shared" si="38"/>
        <v>0</v>
      </c>
      <c r="AD121" s="54">
        <f t="shared" si="39"/>
        <v>74.430000000000007</v>
      </c>
      <c r="AE121" s="49"/>
      <c r="AF121" s="50">
        <v>775653</v>
      </c>
      <c r="AG121" s="49">
        <f t="shared" si="40"/>
        <v>901231.22069999995</v>
      </c>
      <c r="AH121" s="51">
        <f t="shared" si="41"/>
        <v>45.310770271493212</v>
      </c>
      <c r="AI121" s="51">
        <v>40.479999999999997</v>
      </c>
      <c r="AJ121" s="51">
        <f t="shared" si="42"/>
        <v>40.479999999999997</v>
      </c>
      <c r="AK121" s="51">
        <f t="shared" si="43"/>
        <v>0</v>
      </c>
      <c r="AL121" s="54">
        <f t="shared" si="44"/>
        <v>40.479999999999997</v>
      </c>
      <c r="AM121" s="49"/>
      <c r="AN121" s="50">
        <v>167839</v>
      </c>
      <c r="AO121" s="49">
        <f t="shared" si="45"/>
        <v>195012.1341</v>
      </c>
      <c r="AP121" s="54">
        <f t="shared" si="46"/>
        <v>9.8045316289592765</v>
      </c>
      <c r="AQ121" s="49"/>
      <c r="AR121" s="50">
        <v>374883</v>
      </c>
      <c r="AS121" s="49">
        <f t="shared" si="47"/>
        <v>435576.55769999995</v>
      </c>
      <c r="AT121" s="54">
        <f t="shared" si="48"/>
        <v>21.899273891402711</v>
      </c>
      <c r="AU121" s="49"/>
      <c r="AV121" s="57">
        <v>5.5868891999999999</v>
      </c>
      <c r="AW121" s="54">
        <v>1.2</v>
      </c>
      <c r="AX121" s="49"/>
      <c r="AY121" s="58">
        <v>18.399999999999999</v>
      </c>
      <c r="AZ121" s="49"/>
      <c r="BA121" s="58">
        <v>0</v>
      </c>
      <c r="BB121" s="49"/>
      <c r="BC121" s="58">
        <f t="shared" si="27"/>
        <v>289.5</v>
      </c>
      <c r="BD121" s="49"/>
      <c r="BE121" s="59">
        <v>243.26</v>
      </c>
      <c r="BF121" s="51">
        <f t="shared" si="49"/>
        <v>46.240000000000009</v>
      </c>
      <c r="BG121" s="51">
        <f t="shared" si="50"/>
        <v>-39.740000000000009</v>
      </c>
      <c r="BH121" s="51">
        <f t="shared" si="51"/>
        <v>249.76</v>
      </c>
      <c r="BI121" s="54">
        <f t="shared" si="52"/>
        <v>6.5</v>
      </c>
      <c r="BJ121" s="49"/>
      <c r="BK121" s="59">
        <v>11.24</v>
      </c>
      <c r="BL121" s="51">
        <v>0</v>
      </c>
      <c r="BM121" s="51"/>
      <c r="BN121" s="54">
        <f t="shared" si="53"/>
        <v>261</v>
      </c>
      <c r="BO121" s="49"/>
      <c r="BP121" s="58">
        <f t="shared" si="28"/>
        <v>3114774</v>
      </c>
    </row>
    <row r="122" spans="1:68" ht="15" x14ac:dyDescent="0.25">
      <c r="A122" s="44" t="s">
        <v>221</v>
      </c>
      <c r="B122" s="45" t="s">
        <v>74</v>
      </c>
      <c r="C122" s="45" t="s">
        <v>71</v>
      </c>
      <c r="D122" s="46">
        <v>9472</v>
      </c>
      <c r="E122" s="45" t="s">
        <v>72</v>
      </c>
      <c r="F122" s="47">
        <v>150</v>
      </c>
      <c r="G122" s="47">
        <v>40798</v>
      </c>
      <c r="H122" s="47">
        <v>51948</v>
      </c>
      <c r="I122" s="47">
        <v>51948</v>
      </c>
      <c r="J122" s="48">
        <v>54750</v>
      </c>
      <c r="K122" s="49"/>
      <c r="L122" s="50">
        <v>6209752</v>
      </c>
      <c r="M122" s="49">
        <f t="shared" si="29"/>
        <v>7215110.8487999998</v>
      </c>
      <c r="N122" s="51">
        <f t="shared" si="30"/>
        <v>138.89102273042272</v>
      </c>
      <c r="O122" s="52">
        <v>0.91810000000000003</v>
      </c>
      <c r="P122" s="51">
        <f t="shared" si="31"/>
        <v>151.28093097747816</v>
      </c>
      <c r="Q122" s="51">
        <v>188.57</v>
      </c>
      <c r="R122" s="51">
        <f t="shared" si="32"/>
        <v>151.28093097747816</v>
      </c>
      <c r="S122" s="52">
        <v>0.87050000000000005</v>
      </c>
      <c r="T122" s="53">
        <v>1</v>
      </c>
      <c r="U122" s="52">
        <f t="shared" si="33"/>
        <v>0.87050000000000005</v>
      </c>
      <c r="V122" s="54">
        <f t="shared" si="34"/>
        <v>131.69</v>
      </c>
      <c r="W122" s="55"/>
      <c r="X122" s="50">
        <v>2488147</v>
      </c>
      <c r="Y122" s="49">
        <f t="shared" si="35"/>
        <v>2890977.9992999998</v>
      </c>
      <c r="Z122" s="51">
        <f t="shared" si="36"/>
        <v>55.651382137907135</v>
      </c>
      <c r="AA122" s="51">
        <v>74.430000000000007</v>
      </c>
      <c r="AB122" s="51">
        <f t="shared" si="37"/>
        <v>55.651382137907135</v>
      </c>
      <c r="AC122" s="51">
        <f t="shared" si="38"/>
        <v>2.2671544655232161</v>
      </c>
      <c r="AD122" s="54">
        <f t="shared" si="39"/>
        <v>57.918536603430354</v>
      </c>
      <c r="AE122" s="49"/>
      <c r="AF122" s="50">
        <v>1578225</v>
      </c>
      <c r="AG122" s="49">
        <f t="shared" si="40"/>
        <v>1833739.6274999999</v>
      </c>
      <c r="AH122" s="51">
        <f t="shared" si="41"/>
        <v>35.29952312889813</v>
      </c>
      <c r="AI122" s="51">
        <v>40.479999999999997</v>
      </c>
      <c r="AJ122" s="51">
        <f t="shared" si="42"/>
        <v>35.29952312889813</v>
      </c>
      <c r="AK122" s="51">
        <f t="shared" si="43"/>
        <v>1.2951192177754667</v>
      </c>
      <c r="AL122" s="54">
        <f t="shared" si="44"/>
        <v>36.594642346673595</v>
      </c>
      <c r="AM122" s="49"/>
      <c r="AN122" s="50">
        <v>203539</v>
      </c>
      <c r="AO122" s="49">
        <f t="shared" si="45"/>
        <v>236491.96409999998</v>
      </c>
      <c r="AP122" s="54">
        <f t="shared" si="46"/>
        <v>4.5524748613998609</v>
      </c>
      <c r="AQ122" s="49"/>
      <c r="AR122" s="50">
        <v>1001624</v>
      </c>
      <c r="AS122" s="49">
        <f t="shared" si="47"/>
        <v>1163786.9256</v>
      </c>
      <c r="AT122" s="54">
        <f t="shared" si="48"/>
        <v>22.402920720720719</v>
      </c>
      <c r="AU122" s="49"/>
      <c r="AV122" s="57">
        <v>5.3954540800000004</v>
      </c>
      <c r="AW122" s="54">
        <v>0.09</v>
      </c>
      <c r="AX122" s="49"/>
      <c r="AY122" s="58">
        <v>17.940000000000001</v>
      </c>
      <c r="AZ122" s="49"/>
      <c r="BA122" s="58">
        <v>0</v>
      </c>
      <c r="BB122" s="49"/>
      <c r="BC122" s="58">
        <f t="shared" si="27"/>
        <v>276.58</v>
      </c>
      <c r="BD122" s="49"/>
      <c r="BE122" s="59">
        <v>237.2</v>
      </c>
      <c r="BF122" s="51">
        <f t="shared" si="49"/>
        <v>39.379999999999995</v>
      </c>
      <c r="BG122" s="51">
        <f t="shared" si="50"/>
        <v>-32.879999999999995</v>
      </c>
      <c r="BH122" s="51">
        <f t="shared" si="51"/>
        <v>243.7</v>
      </c>
      <c r="BI122" s="54">
        <f t="shared" si="52"/>
        <v>6.5</v>
      </c>
      <c r="BJ122" s="49"/>
      <c r="BK122" s="59">
        <v>10.97</v>
      </c>
      <c r="BL122" s="51">
        <v>4</v>
      </c>
      <c r="BM122" s="51"/>
      <c r="BN122" s="54">
        <f t="shared" si="53"/>
        <v>258.66999999999996</v>
      </c>
      <c r="BO122" s="49"/>
      <c r="BP122" s="58">
        <f t="shared" si="28"/>
        <v>10553218.659999998</v>
      </c>
    </row>
    <row r="123" spans="1:68" ht="15" x14ac:dyDescent="0.25">
      <c r="A123" s="44" t="s">
        <v>222</v>
      </c>
      <c r="B123" s="45" t="s">
        <v>116</v>
      </c>
      <c r="C123" s="45" t="s">
        <v>71</v>
      </c>
      <c r="D123" s="46">
        <v>10561</v>
      </c>
      <c r="E123" s="45" t="s">
        <v>75</v>
      </c>
      <c r="F123" s="47">
        <v>120</v>
      </c>
      <c r="G123" s="47">
        <v>29487</v>
      </c>
      <c r="H123" s="47">
        <v>42440</v>
      </c>
      <c r="I123" s="47">
        <v>42440</v>
      </c>
      <c r="J123" s="48">
        <v>43800</v>
      </c>
      <c r="K123" s="49"/>
      <c r="L123" s="50">
        <v>5549654</v>
      </c>
      <c r="M123" s="49">
        <f t="shared" si="29"/>
        <v>6448142.9825999998</v>
      </c>
      <c r="N123" s="51">
        <f t="shared" si="30"/>
        <v>151.93550854382659</v>
      </c>
      <c r="O123" s="52">
        <v>1.1632</v>
      </c>
      <c r="P123" s="51">
        <f t="shared" si="31"/>
        <v>130.6185596147065</v>
      </c>
      <c r="Q123" s="51">
        <v>188.57</v>
      </c>
      <c r="R123" s="51">
        <f t="shared" si="32"/>
        <v>130.6185596147065</v>
      </c>
      <c r="S123" s="52">
        <v>1.1942999999999999</v>
      </c>
      <c r="T123" s="53">
        <v>1</v>
      </c>
      <c r="U123" s="52">
        <f t="shared" si="33"/>
        <v>1.1942999999999999</v>
      </c>
      <c r="V123" s="54">
        <f t="shared" si="34"/>
        <v>156</v>
      </c>
      <c r="W123" s="55"/>
      <c r="X123" s="50">
        <v>2514988</v>
      </c>
      <c r="Y123" s="49">
        <f t="shared" si="35"/>
        <v>2922164.5571999997</v>
      </c>
      <c r="Z123" s="51">
        <f t="shared" si="36"/>
        <v>68.854018784165874</v>
      </c>
      <c r="AA123" s="51">
        <v>74.430000000000007</v>
      </c>
      <c r="AB123" s="51">
        <f t="shared" si="37"/>
        <v>68.854018784165874</v>
      </c>
      <c r="AC123" s="51">
        <f t="shared" si="38"/>
        <v>0</v>
      </c>
      <c r="AD123" s="54">
        <f t="shared" si="39"/>
        <v>68.854018784165874</v>
      </c>
      <c r="AE123" s="49"/>
      <c r="AF123" s="50">
        <v>1354346</v>
      </c>
      <c r="AG123" s="49">
        <f t="shared" si="40"/>
        <v>1573614.6173999999</v>
      </c>
      <c r="AH123" s="51">
        <f t="shared" si="41"/>
        <v>37.078572511781339</v>
      </c>
      <c r="AI123" s="51">
        <v>40.479999999999997</v>
      </c>
      <c r="AJ123" s="51">
        <f t="shared" si="42"/>
        <v>37.078572511781339</v>
      </c>
      <c r="AK123" s="51">
        <f t="shared" si="43"/>
        <v>0.85035687205466459</v>
      </c>
      <c r="AL123" s="54">
        <f t="shared" si="44"/>
        <v>37.928929383836007</v>
      </c>
      <c r="AM123" s="49"/>
      <c r="AN123" s="50">
        <v>411252</v>
      </c>
      <c r="AO123" s="49">
        <f t="shared" si="45"/>
        <v>477833.69879999995</v>
      </c>
      <c r="AP123" s="54">
        <f t="shared" si="46"/>
        <v>11.25904097078228</v>
      </c>
      <c r="AQ123" s="49"/>
      <c r="AR123" s="50">
        <v>678378</v>
      </c>
      <c r="AS123" s="49">
        <f t="shared" si="47"/>
        <v>788207.39819999994</v>
      </c>
      <c r="AT123" s="54">
        <f t="shared" si="48"/>
        <v>18.572276112158338</v>
      </c>
      <c r="AU123" s="49"/>
      <c r="AV123" s="57">
        <v>11.94000507</v>
      </c>
      <c r="AW123" s="54">
        <v>0.63</v>
      </c>
      <c r="AX123" s="49"/>
      <c r="AY123" s="58">
        <v>20.85</v>
      </c>
      <c r="AZ123" s="49"/>
      <c r="BA123" s="58">
        <v>0</v>
      </c>
      <c r="BB123" s="49"/>
      <c r="BC123" s="58">
        <f t="shared" si="27"/>
        <v>326.02999999999997</v>
      </c>
      <c r="BD123" s="49"/>
      <c r="BE123" s="59">
        <v>275.68</v>
      </c>
      <c r="BF123" s="51">
        <f t="shared" si="49"/>
        <v>50.349999999999966</v>
      </c>
      <c r="BG123" s="51">
        <f t="shared" si="50"/>
        <v>-43.849999999999966</v>
      </c>
      <c r="BH123" s="51">
        <f t="shared" si="51"/>
        <v>282.18</v>
      </c>
      <c r="BI123" s="54">
        <f t="shared" si="52"/>
        <v>6.5</v>
      </c>
      <c r="BJ123" s="49"/>
      <c r="BK123" s="59">
        <v>12.7</v>
      </c>
      <c r="BL123" s="51">
        <v>31.59</v>
      </c>
      <c r="BM123" s="51"/>
      <c r="BN123" s="54">
        <f t="shared" si="53"/>
        <v>326.46999999999997</v>
      </c>
      <c r="BO123" s="49"/>
      <c r="BP123" s="58">
        <f t="shared" si="28"/>
        <v>9626620.8899999987</v>
      </c>
    </row>
    <row r="124" spans="1:68" ht="15" x14ac:dyDescent="0.25">
      <c r="A124" s="44" t="s">
        <v>223</v>
      </c>
      <c r="B124" s="45" t="s">
        <v>77</v>
      </c>
      <c r="C124" s="45" t="s">
        <v>71</v>
      </c>
      <c r="D124" s="46">
        <v>9928</v>
      </c>
      <c r="E124" s="45" t="s">
        <v>75</v>
      </c>
      <c r="F124" s="47">
        <v>85</v>
      </c>
      <c r="G124" s="47">
        <v>20723</v>
      </c>
      <c r="H124" s="47">
        <v>25553</v>
      </c>
      <c r="I124" s="47">
        <v>27923</v>
      </c>
      <c r="J124" s="48">
        <v>31025</v>
      </c>
      <c r="K124" s="49"/>
      <c r="L124" s="50">
        <v>3614513</v>
      </c>
      <c r="M124" s="49">
        <f t="shared" si="29"/>
        <v>4199702.6546999998</v>
      </c>
      <c r="N124" s="51">
        <f t="shared" si="30"/>
        <v>150.40298874404613</v>
      </c>
      <c r="O124" s="52">
        <v>0.85760000000000003</v>
      </c>
      <c r="P124" s="51">
        <f t="shared" si="31"/>
        <v>175.37661933774035</v>
      </c>
      <c r="Q124" s="51">
        <v>188.57</v>
      </c>
      <c r="R124" s="51">
        <f t="shared" si="32"/>
        <v>175.37661933774035</v>
      </c>
      <c r="S124" s="52">
        <v>0.91800000000000004</v>
      </c>
      <c r="T124" s="53">
        <v>1</v>
      </c>
      <c r="U124" s="52">
        <f t="shared" si="33"/>
        <v>0.91800000000000004</v>
      </c>
      <c r="V124" s="54">
        <f t="shared" si="34"/>
        <v>161</v>
      </c>
      <c r="W124" s="55"/>
      <c r="X124" s="50">
        <v>1652565</v>
      </c>
      <c r="Y124" s="49">
        <f t="shared" si="35"/>
        <v>1920115.2734999999</v>
      </c>
      <c r="Z124" s="51">
        <f t="shared" si="36"/>
        <v>68.764648264871255</v>
      </c>
      <c r="AA124" s="51">
        <v>74.430000000000007</v>
      </c>
      <c r="AB124" s="51">
        <f t="shared" si="37"/>
        <v>68.764648264871255</v>
      </c>
      <c r="AC124" s="51">
        <f t="shared" si="38"/>
        <v>0</v>
      </c>
      <c r="AD124" s="54">
        <f t="shared" si="39"/>
        <v>68.764648264871255</v>
      </c>
      <c r="AE124" s="49"/>
      <c r="AF124" s="50">
        <v>1294170</v>
      </c>
      <c r="AG124" s="49">
        <f t="shared" si="40"/>
        <v>1503696.1229999999</v>
      </c>
      <c r="AH124" s="51">
        <f t="shared" si="41"/>
        <v>53.851524657092718</v>
      </c>
      <c r="AI124" s="51">
        <v>40.479999999999997</v>
      </c>
      <c r="AJ124" s="51">
        <f t="shared" si="42"/>
        <v>40.479999999999997</v>
      </c>
      <c r="AK124" s="51">
        <f t="shared" si="43"/>
        <v>0</v>
      </c>
      <c r="AL124" s="54">
        <f t="shared" si="44"/>
        <v>40.479999999999997</v>
      </c>
      <c r="AM124" s="49"/>
      <c r="AN124" s="50">
        <v>199885</v>
      </c>
      <c r="AO124" s="49">
        <f t="shared" si="45"/>
        <v>232246.38149999999</v>
      </c>
      <c r="AP124" s="54">
        <f t="shared" si="46"/>
        <v>8.3173864377036839</v>
      </c>
      <c r="AQ124" s="49"/>
      <c r="AR124" s="50">
        <v>481106</v>
      </c>
      <c r="AS124" s="49">
        <f t="shared" si="47"/>
        <v>558997.06140000001</v>
      </c>
      <c r="AT124" s="54">
        <f t="shared" si="48"/>
        <v>20.019233656842029</v>
      </c>
      <c r="AU124" s="49"/>
      <c r="AV124" s="57">
        <v>3.9096000000000002</v>
      </c>
      <c r="AW124" s="54">
        <v>0</v>
      </c>
      <c r="AX124" s="49"/>
      <c r="AY124" s="58">
        <v>20.490000000000002</v>
      </c>
      <c r="AZ124" s="49"/>
      <c r="BA124" s="58">
        <v>0</v>
      </c>
      <c r="BB124" s="49"/>
      <c r="BC124" s="58">
        <f t="shared" si="27"/>
        <v>322.98</v>
      </c>
      <c r="BD124" s="49"/>
      <c r="BE124" s="59">
        <v>271.02</v>
      </c>
      <c r="BF124" s="51">
        <f t="shared" si="49"/>
        <v>51.960000000000036</v>
      </c>
      <c r="BG124" s="51">
        <f t="shared" si="50"/>
        <v>-45.460000000000036</v>
      </c>
      <c r="BH124" s="51">
        <f t="shared" si="51"/>
        <v>277.52</v>
      </c>
      <c r="BI124" s="54">
        <f t="shared" si="52"/>
        <v>6.5</v>
      </c>
      <c r="BJ124" s="49"/>
      <c r="BK124" s="59">
        <v>12.49</v>
      </c>
      <c r="BL124" s="51">
        <v>0</v>
      </c>
      <c r="BM124" s="51"/>
      <c r="BN124" s="54">
        <f t="shared" si="53"/>
        <v>290.01</v>
      </c>
      <c r="BO124" s="49"/>
      <c r="BP124" s="58">
        <f t="shared" si="28"/>
        <v>6009877.2299999995</v>
      </c>
    </row>
    <row r="125" spans="1:68" ht="15" x14ac:dyDescent="0.25">
      <c r="A125" s="44" t="s">
        <v>224</v>
      </c>
      <c r="B125" s="45" t="s">
        <v>77</v>
      </c>
      <c r="C125" s="45" t="s">
        <v>71</v>
      </c>
      <c r="D125" s="46">
        <v>9332</v>
      </c>
      <c r="E125" s="45" t="s">
        <v>79</v>
      </c>
      <c r="F125" s="47">
        <v>60</v>
      </c>
      <c r="G125" s="47">
        <v>11656</v>
      </c>
      <c r="H125" s="47">
        <v>18803</v>
      </c>
      <c r="I125" s="47">
        <v>19710</v>
      </c>
      <c r="J125" s="48">
        <v>21900</v>
      </c>
      <c r="K125" s="49"/>
      <c r="L125" s="50">
        <v>2799236</v>
      </c>
      <c r="M125" s="49">
        <f t="shared" si="29"/>
        <v>3252432.3084</v>
      </c>
      <c r="N125" s="51">
        <f t="shared" si="30"/>
        <v>165.01432310502284</v>
      </c>
      <c r="O125" s="52">
        <v>1.1404000000000001</v>
      </c>
      <c r="P125" s="51">
        <f t="shared" si="31"/>
        <v>144.69863478167557</v>
      </c>
      <c r="Q125" s="51">
        <v>188.57</v>
      </c>
      <c r="R125" s="51">
        <f t="shared" si="32"/>
        <v>144.69863478167557</v>
      </c>
      <c r="S125" s="52">
        <v>1.0638000000000001</v>
      </c>
      <c r="T125" s="53">
        <v>1</v>
      </c>
      <c r="U125" s="52">
        <f t="shared" si="33"/>
        <v>1.0638000000000001</v>
      </c>
      <c r="V125" s="54">
        <f t="shared" si="34"/>
        <v>153.93</v>
      </c>
      <c r="W125" s="55"/>
      <c r="X125" s="50">
        <v>1374307</v>
      </c>
      <c r="Y125" s="49">
        <f t="shared" si="35"/>
        <v>1596807.3032999998</v>
      </c>
      <c r="Z125" s="51">
        <f t="shared" si="36"/>
        <v>81.015083881278528</v>
      </c>
      <c r="AA125" s="51">
        <v>74.430000000000007</v>
      </c>
      <c r="AB125" s="51">
        <f t="shared" si="37"/>
        <v>74.430000000000007</v>
      </c>
      <c r="AC125" s="51">
        <f t="shared" si="38"/>
        <v>0</v>
      </c>
      <c r="AD125" s="54">
        <f t="shared" si="39"/>
        <v>74.430000000000007</v>
      </c>
      <c r="AE125" s="49"/>
      <c r="AF125" s="50">
        <v>883528</v>
      </c>
      <c r="AG125" s="49">
        <f t="shared" si="40"/>
        <v>1026571.1832</v>
      </c>
      <c r="AH125" s="51">
        <f t="shared" si="41"/>
        <v>52.083773881278539</v>
      </c>
      <c r="AI125" s="51">
        <v>40.479999999999997</v>
      </c>
      <c r="AJ125" s="51">
        <f t="shared" si="42"/>
        <v>40.479999999999997</v>
      </c>
      <c r="AK125" s="51">
        <f t="shared" si="43"/>
        <v>0</v>
      </c>
      <c r="AL125" s="54">
        <f t="shared" si="44"/>
        <v>40.479999999999997</v>
      </c>
      <c r="AM125" s="49"/>
      <c r="AN125" s="50">
        <v>119374</v>
      </c>
      <c r="AO125" s="49">
        <f t="shared" si="45"/>
        <v>138700.65059999999</v>
      </c>
      <c r="AP125" s="54">
        <f t="shared" si="46"/>
        <v>7.0370700456620998</v>
      </c>
      <c r="AQ125" s="49"/>
      <c r="AR125" s="50">
        <v>347524</v>
      </c>
      <c r="AS125" s="49">
        <f t="shared" si="47"/>
        <v>403788.13559999998</v>
      </c>
      <c r="AT125" s="54">
        <f t="shared" si="48"/>
        <v>20.486460456621003</v>
      </c>
      <c r="AU125" s="49"/>
      <c r="AV125" s="57">
        <v>10.496397760000001</v>
      </c>
      <c r="AW125" s="54">
        <v>0</v>
      </c>
      <c r="AX125" s="49"/>
      <c r="AY125" s="58">
        <v>17.009999999999998</v>
      </c>
      <c r="AZ125" s="49"/>
      <c r="BA125" s="58">
        <v>0</v>
      </c>
      <c r="BB125" s="49"/>
      <c r="BC125" s="58">
        <f t="shared" si="27"/>
        <v>323.87</v>
      </c>
      <c r="BD125" s="49"/>
      <c r="BE125" s="59">
        <v>262.42</v>
      </c>
      <c r="BF125" s="51">
        <f t="shared" si="49"/>
        <v>61.449999999999989</v>
      </c>
      <c r="BG125" s="51">
        <f t="shared" si="50"/>
        <v>-54.949999999999989</v>
      </c>
      <c r="BH125" s="51">
        <f t="shared" si="51"/>
        <v>268.92</v>
      </c>
      <c r="BI125" s="54">
        <f t="shared" si="52"/>
        <v>6.5</v>
      </c>
      <c r="BJ125" s="49"/>
      <c r="BK125" s="59">
        <v>12.1</v>
      </c>
      <c r="BL125" s="51">
        <v>0</v>
      </c>
      <c r="BM125" s="51"/>
      <c r="BN125" s="54">
        <f t="shared" si="53"/>
        <v>281.02000000000004</v>
      </c>
      <c r="BO125" s="49"/>
      <c r="BP125" s="58">
        <f t="shared" si="28"/>
        <v>3275569.1200000006</v>
      </c>
    </row>
    <row r="126" spans="1:68" ht="15" x14ac:dyDescent="0.25">
      <c r="A126" s="44" t="s">
        <v>225</v>
      </c>
      <c r="B126" s="45" t="s">
        <v>74</v>
      </c>
      <c r="C126" s="45" t="s">
        <v>71</v>
      </c>
      <c r="D126" s="46">
        <v>10157</v>
      </c>
      <c r="E126" s="45" t="s">
        <v>75</v>
      </c>
      <c r="F126" s="47">
        <v>120</v>
      </c>
      <c r="G126" s="47">
        <v>19290</v>
      </c>
      <c r="H126" s="47">
        <v>39537</v>
      </c>
      <c r="I126" s="47">
        <v>39537</v>
      </c>
      <c r="J126" s="48">
        <v>43800</v>
      </c>
      <c r="K126" s="49"/>
      <c r="L126" s="50">
        <v>6709260</v>
      </c>
      <c r="M126" s="49">
        <f t="shared" si="29"/>
        <v>7795489.1939999992</v>
      </c>
      <c r="N126" s="51">
        <f t="shared" si="30"/>
        <v>197.16946642385611</v>
      </c>
      <c r="O126" s="52">
        <v>1.2327999999999999</v>
      </c>
      <c r="P126" s="51">
        <f t="shared" si="31"/>
        <v>159.93629658002607</v>
      </c>
      <c r="Q126" s="51">
        <v>188.57</v>
      </c>
      <c r="R126" s="51">
        <f t="shared" si="32"/>
        <v>159.93629658002607</v>
      </c>
      <c r="S126" s="52">
        <v>1.0569</v>
      </c>
      <c r="T126" s="53">
        <v>1</v>
      </c>
      <c r="U126" s="52">
        <f t="shared" si="33"/>
        <v>1.0569</v>
      </c>
      <c r="V126" s="54">
        <f t="shared" si="34"/>
        <v>169.04</v>
      </c>
      <c r="W126" s="55"/>
      <c r="X126" s="50">
        <v>3195590</v>
      </c>
      <c r="Y126" s="49">
        <f t="shared" si="35"/>
        <v>3712956.0209999997</v>
      </c>
      <c r="Z126" s="51">
        <f t="shared" si="36"/>
        <v>93.910919417254718</v>
      </c>
      <c r="AA126" s="51">
        <v>74.430000000000007</v>
      </c>
      <c r="AB126" s="51">
        <f t="shared" si="37"/>
        <v>74.430000000000007</v>
      </c>
      <c r="AC126" s="51">
        <f t="shared" si="38"/>
        <v>0</v>
      </c>
      <c r="AD126" s="54">
        <f t="shared" si="39"/>
        <v>74.430000000000007</v>
      </c>
      <c r="AE126" s="49"/>
      <c r="AF126" s="50">
        <v>1713815</v>
      </c>
      <c r="AG126" s="49">
        <f t="shared" si="40"/>
        <v>1991281.6484999999</v>
      </c>
      <c r="AH126" s="51">
        <f t="shared" si="41"/>
        <v>50.365016275893467</v>
      </c>
      <c r="AI126" s="51">
        <v>40.479999999999997</v>
      </c>
      <c r="AJ126" s="51">
        <f t="shared" si="42"/>
        <v>40.479999999999997</v>
      </c>
      <c r="AK126" s="51">
        <f t="shared" si="43"/>
        <v>0</v>
      </c>
      <c r="AL126" s="54">
        <f t="shared" si="44"/>
        <v>40.479999999999997</v>
      </c>
      <c r="AM126" s="49"/>
      <c r="AN126" s="50">
        <v>323256</v>
      </c>
      <c r="AO126" s="49">
        <f t="shared" si="45"/>
        <v>375591.14639999997</v>
      </c>
      <c r="AP126" s="54">
        <f t="shared" si="46"/>
        <v>9.4997381288413383</v>
      </c>
      <c r="AQ126" s="49"/>
      <c r="AR126" s="50">
        <v>491153</v>
      </c>
      <c r="AS126" s="49">
        <f t="shared" si="47"/>
        <v>570670.67070000002</v>
      </c>
      <c r="AT126" s="54">
        <f t="shared" si="48"/>
        <v>14.433838447530162</v>
      </c>
      <c r="AU126" s="49"/>
      <c r="AV126" s="57">
        <v>5.1304160300000001</v>
      </c>
      <c r="AW126" s="54">
        <v>0.2</v>
      </c>
      <c r="AX126" s="49"/>
      <c r="AY126" s="58">
        <v>20.310000000000002</v>
      </c>
      <c r="AZ126" s="49"/>
      <c r="BA126" s="58">
        <v>0</v>
      </c>
      <c r="BB126" s="49"/>
      <c r="BC126" s="58">
        <f t="shared" si="27"/>
        <v>333.52</v>
      </c>
      <c r="BD126" s="49"/>
      <c r="BE126" s="59">
        <v>268.17</v>
      </c>
      <c r="BF126" s="51">
        <f t="shared" si="49"/>
        <v>65.349999999999966</v>
      </c>
      <c r="BG126" s="51">
        <f t="shared" si="50"/>
        <v>-58.849999999999966</v>
      </c>
      <c r="BH126" s="51">
        <f t="shared" si="51"/>
        <v>274.67</v>
      </c>
      <c r="BI126" s="54">
        <f t="shared" si="52"/>
        <v>6.5</v>
      </c>
      <c r="BJ126" s="49"/>
      <c r="BK126" s="59">
        <v>12.36</v>
      </c>
      <c r="BL126" s="51">
        <v>2.82</v>
      </c>
      <c r="BM126" s="51"/>
      <c r="BN126" s="54">
        <f t="shared" si="53"/>
        <v>289.85000000000002</v>
      </c>
      <c r="BO126" s="49"/>
      <c r="BP126" s="58">
        <f t="shared" si="28"/>
        <v>5591206.5</v>
      </c>
    </row>
    <row r="127" spans="1:68" ht="15" x14ac:dyDescent="0.25">
      <c r="A127" s="44" t="s">
        <v>226</v>
      </c>
      <c r="B127" s="45" t="s">
        <v>70</v>
      </c>
      <c r="C127" s="45" t="s">
        <v>71</v>
      </c>
      <c r="D127" s="46">
        <v>8391</v>
      </c>
      <c r="E127" s="45" t="s">
        <v>83</v>
      </c>
      <c r="F127" s="47">
        <v>100</v>
      </c>
      <c r="G127" s="47">
        <v>22135</v>
      </c>
      <c r="H127" s="47">
        <v>30057</v>
      </c>
      <c r="I127" s="47">
        <v>32850</v>
      </c>
      <c r="J127" s="48">
        <v>36500</v>
      </c>
      <c r="K127" s="49"/>
      <c r="L127" s="50">
        <v>3739586</v>
      </c>
      <c r="M127" s="49">
        <f t="shared" si="29"/>
        <v>4345024.9733999996</v>
      </c>
      <c r="N127" s="51">
        <f t="shared" si="30"/>
        <v>132.2686445479452</v>
      </c>
      <c r="O127" s="52">
        <v>1.0545</v>
      </c>
      <c r="P127" s="51">
        <f t="shared" si="31"/>
        <v>125.43256950966828</v>
      </c>
      <c r="Q127" s="51">
        <v>188.57</v>
      </c>
      <c r="R127" s="51">
        <f t="shared" si="32"/>
        <v>125.43256950966828</v>
      </c>
      <c r="S127" s="52">
        <v>0.9929</v>
      </c>
      <c r="T127" s="53">
        <v>1</v>
      </c>
      <c r="U127" s="52">
        <f t="shared" si="33"/>
        <v>0.9929</v>
      </c>
      <c r="V127" s="54">
        <f t="shared" si="34"/>
        <v>124.54</v>
      </c>
      <c r="W127" s="55"/>
      <c r="X127" s="50">
        <v>1507119</v>
      </c>
      <c r="Y127" s="49">
        <f t="shared" si="35"/>
        <v>1751121.5660999999</v>
      </c>
      <c r="Z127" s="51">
        <f t="shared" si="36"/>
        <v>53.306592575342464</v>
      </c>
      <c r="AA127" s="51">
        <v>74.430000000000007</v>
      </c>
      <c r="AB127" s="51">
        <f t="shared" si="37"/>
        <v>53.306592575342464</v>
      </c>
      <c r="AC127" s="51">
        <f t="shared" si="38"/>
        <v>2.8533518561643838</v>
      </c>
      <c r="AD127" s="54">
        <f t="shared" si="39"/>
        <v>56.159944431506844</v>
      </c>
      <c r="AE127" s="49"/>
      <c r="AF127" s="50">
        <v>1186897</v>
      </c>
      <c r="AG127" s="49">
        <f t="shared" si="40"/>
        <v>1379055.6243</v>
      </c>
      <c r="AH127" s="51">
        <f t="shared" si="41"/>
        <v>41.980384301369867</v>
      </c>
      <c r="AI127" s="51">
        <v>40.479999999999997</v>
      </c>
      <c r="AJ127" s="51">
        <f t="shared" si="42"/>
        <v>40.479999999999997</v>
      </c>
      <c r="AK127" s="51">
        <f t="shared" si="43"/>
        <v>0</v>
      </c>
      <c r="AL127" s="54">
        <f t="shared" si="44"/>
        <v>40.479999999999997</v>
      </c>
      <c r="AM127" s="49"/>
      <c r="AN127" s="50">
        <v>199612</v>
      </c>
      <c r="AO127" s="49">
        <f t="shared" si="45"/>
        <v>231929.18279999998</v>
      </c>
      <c r="AP127" s="54">
        <f t="shared" si="46"/>
        <v>7.0602490958904101</v>
      </c>
      <c r="AQ127" s="49"/>
      <c r="AR127" s="50">
        <v>537608</v>
      </c>
      <c r="AS127" s="49">
        <f t="shared" si="47"/>
        <v>624646.7352</v>
      </c>
      <c r="AT127" s="54">
        <f t="shared" si="48"/>
        <v>19.015121315068495</v>
      </c>
      <c r="AU127" s="49"/>
      <c r="AV127" s="57">
        <v>9.39841704</v>
      </c>
      <c r="AW127" s="54">
        <v>0.3</v>
      </c>
      <c r="AX127" s="49"/>
      <c r="AY127" s="58">
        <v>18.630000000000003</v>
      </c>
      <c r="AZ127" s="49"/>
      <c r="BA127" s="58">
        <v>0</v>
      </c>
      <c r="BB127" s="49"/>
      <c r="BC127" s="58">
        <f t="shared" si="27"/>
        <v>275.58</v>
      </c>
      <c r="BD127" s="49"/>
      <c r="BE127" s="59">
        <v>246.52</v>
      </c>
      <c r="BF127" s="51">
        <f t="shared" si="49"/>
        <v>29.059999999999974</v>
      </c>
      <c r="BG127" s="51">
        <f t="shared" si="50"/>
        <v>-22.559999999999974</v>
      </c>
      <c r="BH127" s="51">
        <f t="shared" si="51"/>
        <v>253.02</v>
      </c>
      <c r="BI127" s="54">
        <f t="shared" si="52"/>
        <v>6.5</v>
      </c>
      <c r="BJ127" s="49"/>
      <c r="BK127" s="59">
        <v>11.39</v>
      </c>
      <c r="BL127" s="51">
        <v>7.57</v>
      </c>
      <c r="BM127" s="51"/>
      <c r="BN127" s="54">
        <f t="shared" si="53"/>
        <v>271.98</v>
      </c>
      <c r="BO127" s="49"/>
      <c r="BP127" s="58">
        <f t="shared" si="28"/>
        <v>6020277.3000000007</v>
      </c>
    </row>
    <row r="128" spans="1:68" ht="15" x14ac:dyDescent="0.25">
      <c r="A128" s="44" t="s">
        <v>227</v>
      </c>
      <c r="B128" s="45" t="s">
        <v>228</v>
      </c>
      <c r="C128" s="45" t="s">
        <v>71</v>
      </c>
      <c r="D128" s="46">
        <v>5645</v>
      </c>
      <c r="E128" s="45" t="s">
        <v>93</v>
      </c>
      <c r="F128" s="47">
        <v>202</v>
      </c>
      <c r="G128" s="47">
        <v>42363</v>
      </c>
      <c r="H128" s="47">
        <v>67737</v>
      </c>
      <c r="I128" s="47">
        <v>67737</v>
      </c>
      <c r="J128" s="48">
        <v>73730</v>
      </c>
      <c r="K128" s="49"/>
      <c r="L128" s="50">
        <v>15220655</v>
      </c>
      <c r="M128" s="49">
        <f t="shared" si="29"/>
        <v>17684879.044500001</v>
      </c>
      <c r="N128" s="51">
        <f t="shared" si="30"/>
        <v>261.08152183444793</v>
      </c>
      <c r="O128" s="52">
        <v>1.0577000000000001</v>
      </c>
      <c r="P128" s="51">
        <f t="shared" si="31"/>
        <v>246.83891636044996</v>
      </c>
      <c r="Q128" s="51">
        <v>210.67</v>
      </c>
      <c r="R128" s="51">
        <f t="shared" si="32"/>
        <v>210.67</v>
      </c>
      <c r="S128" s="52">
        <v>0.99319999999999997</v>
      </c>
      <c r="T128" s="53">
        <v>1</v>
      </c>
      <c r="U128" s="52">
        <f t="shared" si="33"/>
        <v>0.99319999999999997</v>
      </c>
      <c r="V128" s="54">
        <f t="shared" si="34"/>
        <v>209.24</v>
      </c>
      <c r="W128" s="55"/>
      <c r="X128" s="50">
        <v>5983886</v>
      </c>
      <c r="Y128" s="49">
        <f t="shared" si="35"/>
        <v>6952677.1433999995</v>
      </c>
      <c r="Z128" s="51">
        <f t="shared" si="36"/>
        <v>102.64223605119801</v>
      </c>
      <c r="AA128" s="51">
        <v>74.430000000000007</v>
      </c>
      <c r="AB128" s="51">
        <f t="shared" si="37"/>
        <v>74.430000000000007</v>
      </c>
      <c r="AC128" s="51">
        <f t="shared" si="38"/>
        <v>0</v>
      </c>
      <c r="AD128" s="54">
        <f t="shared" si="39"/>
        <v>74.430000000000007</v>
      </c>
      <c r="AE128" s="49"/>
      <c r="AF128" s="50">
        <v>3485489</v>
      </c>
      <c r="AG128" s="49">
        <f t="shared" si="40"/>
        <v>4049789.6690999996</v>
      </c>
      <c r="AH128" s="51">
        <f t="shared" si="41"/>
        <v>59.786965308472467</v>
      </c>
      <c r="AI128" s="51">
        <v>40.479999999999997</v>
      </c>
      <c r="AJ128" s="51">
        <f t="shared" si="42"/>
        <v>40.479999999999997</v>
      </c>
      <c r="AK128" s="51">
        <f t="shared" si="43"/>
        <v>0</v>
      </c>
      <c r="AL128" s="54">
        <f t="shared" si="44"/>
        <v>40.479999999999997</v>
      </c>
      <c r="AM128" s="49"/>
      <c r="AN128" s="50">
        <v>394704</v>
      </c>
      <c r="AO128" s="49">
        <f t="shared" si="45"/>
        <v>458606.57759999996</v>
      </c>
      <c r="AP128" s="54">
        <f t="shared" si="46"/>
        <v>6.7703998937065411</v>
      </c>
      <c r="AQ128" s="49"/>
      <c r="AR128" s="50">
        <v>918217</v>
      </c>
      <c r="AS128" s="49">
        <f t="shared" si="47"/>
        <v>1066876.3322999999</v>
      </c>
      <c r="AT128" s="54">
        <f t="shared" si="48"/>
        <v>15.750274330129765</v>
      </c>
      <c r="AU128" s="49"/>
      <c r="AV128" s="57">
        <v>16.47324321</v>
      </c>
      <c r="AW128" s="54">
        <v>0</v>
      </c>
      <c r="AX128" s="49"/>
      <c r="AY128" s="58">
        <v>22.310000000000002</v>
      </c>
      <c r="AZ128" s="49"/>
      <c r="BA128" s="58">
        <v>0</v>
      </c>
      <c r="BB128" s="49"/>
      <c r="BC128" s="58">
        <f t="shared" si="27"/>
        <v>385.45</v>
      </c>
      <c r="BD128" s="49"/>
      <c r="BE128" s="59">
        <v>304.68</v>
      </c>
      <c r="BF128" s="51">
        <f t="shared" si="49"/>
        <v>80.769999999999982</v>
      </c>
      <c r="BG128" s="51">
        <f t="shared" si="50"/>
        <v>-74.269999999999982</v>
      </c>
      <c r="BH128" s="51">
        <f t="shared" si="51"/>
        <v>311.18</v>
      </c>
      <c r="BI128" s="54">
        <f t="shared" si="52"/>
        <v>6.5</v>
      </c>
      <c r="BJ128" s="49"/>
      <c r="BK128" s="59">
        <v>14</v>
      </c>
      <c r="BL128" s="51">
        <v>0</v>
      </c>
      <c r="BM128" s="51"/>
      <c r="BN128" s="54">
        <f t="shared" si="53"/>
        <v>325.18</v>
      </c>
      <c r="BO128" s="49"/>
      <c r="BP128" s="58">
        <f t="shared" si="28"/>
        <v>13775600.34</v>
      </c>
    </row>
    <row r="129" spans="1:68" ht="15" x14ac:dyDescent="0.25">
      <c r="A129" s="44" t="s">
        <v>229</v>
      </c>
      <c r="B129" s="45" t="s">
        <v>77</v>
      </c>
      <c r="C129" s="45" t="s">
        <v>71</v>
      </c>
      <c r="D129" s="46">
        <v>10488</v>
      </c>
      <c r="E129" s="45" t="s">
        <v>83</v>
      </c>
      <c r="F129" s="47">
        <v>120</v>
      </c>
      <c r="G129" s="47">
        <v>28361</v>
      </c>
      <c r="H129" s="47">
        <v>38227</v>
      </c>
      <c r="I129" s="47">
        <v>39420</v>
      </c>
      <c r="J129" s="48">
        <v>43800</v>
      </c>
      <c r="K129" s="49"/>
      <c r="L129" s="50">
        <v>3962424</v>
      </c>
      <c r="M129" s="49">
        <f t="shared" si="29"/>
        <v>4603940.4455999993</v>
      </c>
      <c r="N129" s="51">
        <f t="shared" si="30"/>
        <v>116.79199506849314</v>
      </c>
      <c r="O129" s="52">
        <v>0.89690000000000003</v>
      </c>
      <c r="P129" s="51">
        <f t="shared" si="31"/>
        <v>130.21741004403293</v>
      </c>
      <c r="Q129" s="51">
        <v>188.57</v>
      </c>
      <c r="R129" s="51">
        <f t="shared" si="32"/>
        <v>130.21741004403293</v>
      </c>
      <c r="S129" s="52">
        <v>0.8911</v>
      </c>
      <c r="T129" s="53">
        <v>1</v>
      </c>
      <c r="U129" s="52">
        <f t="shared" si="33"/>
        <v>0.8911</v>
      </c>
      <c r="V129" s="54">
        <f t="shared" si="34"/>
        <v>116.04</v>
      </c>
      <c r="W129" s="55"/>
      <c r="X129" s="50">
        <v>1566291</v>
      </c>
      <c r="Y129" s="49">
        <f t="shared" si="35"/>
        <v>1819873.5129</v>
      </c>
      <c r="Z129" s="51">
        <f t="shared" si="36"/>
        <v>46.166248424657532</v>
      </c>
      <c r="AA129" s="51">
        <v>74.430000000000007</v>
      </c>
      <c r="AB129" s="51">
        <f t="shared" si="37"/>
        <v>46.166248424657532</v>
      </c>
      <c r="AC129" s="51">
        <f t="shared" si="38"/>
        <v>4.6384378938356168</v>
      </c>
      <c r="AD129" s="54">
        <f t="shared" si="39"/>
        <v>50.804686318493147</v>
      </c>
      <c r="AE129" s="49"/>
      <c r="AF129" s="50">
        <v>1083034</v>
      </c>
      <c r="AG129" s="49">
        <f t="shared" si="40"/>
        <v>1258377.2045999998</v>
      </c>
      <c r="AH129" s="51">
        <f t="shared" si="41"/>
        <v>31.922303515981731</v>
      </c>
      <c r="AI129" s="51">
        <v>40.479999999999997</v>
      </c>
      <c r="AJ129" s="51">
        <f t="shared" si="42"/>
        <v>31.922303515981731</v>
      </c>
      <c r="AK129" s="51">
        <f t="shared" si="43"/>
        <v>2.1394241210045664</v>
      </c>
      <c r="AL129" s="54">
        <f t="shared" si="44"/>
        <v>34.061727636986298</v>
      </c>
      <c r="AM129" s="49"/>
      <c r="AN129" s="50">
        <v>177561</v>
      </c>
      <c r="AO129" s="49">
        <f t="shared" si="45"/>
        <v>206308.12589999998</v>
      </c>
      <c r="AP129" s="54">
        <f t="shared" si="46"/>
        <v>5.2335902054794516</v>
      </c>
      <c r="AQ129" s="49"/>
      <c r="AR129" s="50">
        <v>697780</v>
      </c>
      <c r="AS129" s="49">
        <f t="shared" si="47"/>
        <v>810750.58199999994</v>
      </c>
      <c r="AT129" s="54">
        <f t="shared" si="48"/>
        <v>20.566985844748856</v>
      </c>
      <c r="AU129" s="49"/>
      <c r="AV129" s="57">
        <v>3.9096000000000002</v>
      </c>
      <c r="AW129" s="54">
        <v>0.15</v>
      </c>
      <c r="AX129" s="49"/>
      <c r="AY129" s="58">
        <v>16.240000000000002</v>
      </c>
      <c r="AZ129" s="49"/>
      <c r="BA129" s="58">
        <v>0</v>
      </c>
      <c r="BB129" s="49"/>
      <c r="BC129" s="58">
        <f t="shared" si="27"/>
        <v>247.01</v>
      </c>
      <c r="BD129" s="49"/>
      <c r="BE129" s="59">
        <v>214.67</v>
      </c>
      <c r="BF129" s="51">
        <f t="shared" si="49"/>
        <v>32.340000000000003</v>
      </c>
      <c r="BG129" s="51">
        <f t="shared" si="50"/>
        <v>-25.840000000000003</v>
      </c>
      <c r="BH129" s="51">
        <f t="shared" si="51"/>
        <v>221.17</v>
      </c>
      <c r="BI129" s="54">
        <f t="shared" si="52"/>
        <v>6.5</v>
      </c>
      <c r="BJ129" s="49"/>
      <c r="BK129" s="59">
        <v>9.9499999999999993</v>
      </c>
      <c r="BL129" s="51">
        <v>1.24</v>
      </c>
      <c r="BM129" s="51"/>
      <c r="BN129" s="54">
        <f t="shared" si="53"/>
        <v>232.35999999999999</v>
      </c>
      <c r="BO129" s="49"/>
      <c r="BP129" s="58">
        <f t="shared" si="28"/>
        <v>6589961.96</v>
      </c>
    </row>
    <row r="130" spans="1:68" ht="15" x14ac:dyDescent="0.25">
      <c r="A130" s="44" t="s">
        <v>230</v>
      </c>
      <c r="B130" s="45" t="s">
        <v>175</v>
      </c>
      <c r="C130" s="45" t="s">
        <v>71</v>
      </c>
      <c r="D130" s="46">
        <v>9266</v>
      </c>
      <c r="E130" s="45" t="s">
        <v>96</v>
      </c>
      <c r="F130" s="47">
        <v>148</v>
      </c>
      <c r="G130" s="47">
        <v>29278</v>
      </c>
      <c r="H130" s="47">
        <v>47470</v>
      </c>
      <c r="I130" s="47">
        <v>48618</v>
      </c>
      <c r="J130" s="48">
        <v>54020</v>
      </c>
      <c r="K130" s="49"/>
      <c r="L130" s="50">
        <v>7090268</v>
      </c>
      <c r="M130" s="49">
        <f t="shared" si="29"/>
        <v>8238182.3891999992</v>
      </c>
      <c r="N130" s="51">
        <f t="shared" si="30"/>
        <v>169.44716749352091</v>
      </c>
      <c r="O130" s="52">
        <v>1.0851999999999999</v>
      </c>
      <c r="P130" s="51">
        <f t="shared" si="31"/>
        <v>156.14372234935581</v>
      </c>
      <c r="Q130" s="51">
        <v>188.57</v>
      </c>
      <c r="R130" s="51">
        <f t="shared" si="32"/>
        <v>156.14372234935581</v>
      </c>
      <c r="S130" s="52">
        <v>0.98780000000000001</v>
      </c>
      <c r="T130" s="53">
        <v>1</v>
      </c>
      <c r="U130" s="52">
        <f t="shared" si="33"/>
        <v>0.98780000000000001</v>
      </c>
      <c r="V130" s="54">
        <f t="shared" si="34"/>
        <v>154.24</v>
      </c>
      <c r="W130" s="55"/>
      <c r="X130" s="50">
        <v>2479587</v>
      </c>
      <c r="Y130" s="49">
        <f t="shared" si="35"/>
        <v>2881032.1352999997</v>
      </c>
      <c r="Z130" s="51">
        <f t="shared" si="36"/>
        <v>59.25854900037023</v>
      </c>
      <c r="AA130" s="51">
        <v>74.430000000000007</v>
      </c>
      <c r="AB130" s="51">
        <f t="shared" si="37"/>
        <v>59.25854900037023</v>
      </c>
      <c r="AC130" s="51">
        <f t="shared" si="38"/>
        <v>1.3653627499074421</v>
      </c>
      <c r="AD130" s="54">
        <f t="shared" si="39"/>
        <v>60.623911750277671</v>
      </c>
      <c r="AE130" s="49"/>
      <c r="AF130" s="50">
        <v>1261353</v>
      </c>
      <c r="AG130" s="49">
        <f t="shared" si="40"/>
        <v>1465566.0507</v>
      </c>
      <c r="AH130" s="51">
        <f t="shared" si="41"/>
        <v>30.144515420214734</v>
      </c>
      <c r="AI130" s="51">
        <v>40.479999999999997</v>
      </c>
      <c r="AJ130" s="51">
        <f t="shared" si="42"/>
        <v>30.144515420214734</v>
      </c>
      <c r="AK130" s="51">
        <f t="shared" si="43"/>
        <v>2.5838711449463156</v>
      </c>
      <c r="AL130" s="54">
        <f t="shared" si="44"/>
        <v>32.728386565161053</v>
      </c>
      <c r="AM130" s="49"/>
      <c r="AN130" s="50">
        <v>316740</v>
      </c>
      <c r="AO130" s="49">
        <f t="shared" si="45"/>
        <v>368020.20600000001</v>
      </c>
      <c r="AP130" s="54">
        <f t="shared" si="46"/>
        <v>7.5696286560533137</v>
      </c>
      <c r="AQ130" s="49"/>
      <c r="AR130" s="50">
        <v>815282</v>
      </c>
      <c r="AS130" s="49">
        <f t="shared" si="47"/>
        <v>947276.15579999995</v>
      </c>
      <c r="AT130" s="54">
        <f t="shared" si="48"/>
        <v>19.484062606442059</v>
      </c>
      <c r="AU130" s="49"/>
      <c r="AV130" s="57">
        <v>8.7984285599999996</v>
      </c>
      <c r="AW130" s="54">
        <v>0.97</v>
      </c>
      <c r="AX130" s="49"/>
      <c r="AY130" s="58">
        <v>18.899999999999999</v>
      </c>
      <c r="AZ130" s="49"/>
      <c r="BA130" s="58">
        <v>0</v>
      </c>
      <c r="BB130" s="49"/>
      <c r="BC130" s="58">
        <f t="shared" si="27"/>
        <v>303.31</v>
      </c>
      <c r="BD130" s="49"/>
      <c r="BE130" s="59">
        <v>249.8</v>
      </c>
      <c r="BF130" s="51">
        <f t="shared" si="49"/>
        <v>53.509999999999991</v>
      </c>
      <c r="BG130" s="51">
        <f t="shared" si="50"/>
        <v>-47.009999999999991</v>
      </c>
      <c r="BH130" s="51">
        <f t="shared" si="51"/>
        <v>256.3</v>
      </c>
      <c r="BI130" s="54">
        <f t="shared" si="52"/>
        <v>6.5</v>
      </c>
      <c r="BJ130" s="49"/>
      <c r="BK130" s="59">
        <v>11.53</v>
      </c>
      <c r="BL130" s="51">
        <v>3.77</v>
      </c>
      <c r="BM130" s="51"/>
      <c r="BN130" s="54">
        <f t="shared" si="53"/>
        <v>271.59999999999997</v>
      </c>
      <c r="BO130" s="49"/>
      <c r="BP130" s="58">
        <f t="shared" si="28"/>
        <v>7951904.7999999989</v>
      </c>
    </row>
    <row r="131" spans="1:68" ht="15" x14ac:dyDescent="0.25">
      <c r="A131" s="44" t="s">
        <v>231</v>
      </c>
      <c r="B131" s="45" t="s">
        <v>135</v>
      </c>
      <c r="C131" s="45" t="s">
        <v>71</v>
      </c>
      <c r="D131" s="46">
        <v>10397</v>
      </c>
      <c r="E131" s="45" t="s">
        <v>79</v>
      </c>
      <c r="F131" s="47">
        <v>180</v>
      </c>
      <c r="G131" s="47">
        <v>47882</v>
      </c>
      <c r="H131" s="47">
        <v>57990</v>
      </c>
      <c r="I131" s="47">
        <v>59130</v>
      </c>
      <c r="J131" s="48">
        <v>65700</v>
      </c>
      <c r="K131" s="49"/>
      <c r="L131" s="50">
        <v>8230426</v>
      </c>
      <c r="M131" s="49">
        <f t="shared" si="29"/>
        <v>9562931.9693999998</v>
      </c>
      <c r="N131" s="51">
        <f t="shared" si="30"/>
        <v>161.72724453576865</v>
      </c>
      <c r="O131" s="52">
        <v>0.97099999999999997</v>
      </c>
      <c r="P131" s="51">
        <f t="shared" si="31"/>
        <v>166.55740940861858</v>
      </c>
      <c r="Q131" s="51">
        <v>188.57</v>
      </c>
      <c r="R131" s="51">
        <f t="shared" si="32"/>
        <v>166.55740940861858</v>
      </c>
      <c r="S131" s="52">
        <v>0.8841</v>
      </c>
      <c r="T131" s="53">
        <v>1</v>
      </c>
      <c r="U131" s="52">
        <f t="shared" si="33"/>
        <v>0.8841</v>
      </c>
      <c r="V131" s="54">
        <f t="shared" si="34"/>
        <v>147.25</v>
      </c>
      <c r="W131" s="55"/>
      <c r="X131" s="50">
        <v>3390223</v>
      </c>
      <c r="Y131" s="49">
        <f t="shared" si="35"/>
        <v>3939100.1036999999</v>
      </c>
      <c r="Z131" s="51">
        <f t="shared" si="36"/>
        <v>66.61762394216133</v>
      </c>
      <c r="AA131" s="51">
        <v>74.430000000000007</v>
      </c>
      <c r="AB131" s="51">
        <f t="shared" si="37"/>
        <v>66.61762394216133</v>
      </c>
      <c r="AC131" s="51">
        <f t="shared" si="38"/>
        <v>0</v>
      </c>
      <c r="AD131" s="54">
        <f t="shared" si="39"/>
        <v>66.61762394216133</v>
      </c>
      <c r="AE131" s="49"/>
      <c r="AF131" s="50">
        <v>2040460</v>
      </c>
      <c r="AG131" s="49">
        <f t="shared" si="40"/>
        <v>2370810.4739999999</v>
      </c>
      <c r="AH131" s="51">
        <f t="shared" si="41"/>
        <v>40.094883713850834</v>
      </c>
      <c r="AI131" s="51">
        <v>40.479999999999997</v>
      </c>
      <c r="AJ131" s="51">
        <f t="shared" si="42"/>
        <v>40.094883713850834</v>
      </c>
      <c r="AK131" s="51">
        <f t="shared" si="43"/>
        <v>9.6279071537290761E-2</v>
      </c>
      <c r="AL131" s="54">
        <f t="shared" si="44"/>
        <v>40.191162785388123</v>
      </c>
      <c r="AM131" s="49"/>
      <c r="AN131" s="50">
        <v>388620</v>
      </c>
      <c r="AO131" s="49">
        <f t="shared" si="45"/>
        <v>451537.57799999998</v>
      </c>
      <c r="AP131" s="54">
        <f t="shared" si="46"/>
        <v>7.6363534246575338</v>
      </c>
      <c r="AQ131" s="49"/>
      <c r="AR131" s="50">
        <v>1098126</v>
      </c>
      <c r="AS131" s="49">
        <f t="shared" si="47"/>
        <v>1275912.5993999999</v>
      </c>
      <c r="AT131" s="54">
        <f t="shared" si="48"/>
        <v>21.578092328767124</v>
      </c>
      <c r="AU131" s="49"/>
      <c r="AV131" s="57">
        <v>3.9096000000000002</v>
      </c>
      <c r="AW131" s="54">
        <v>0.19</v>
      </c>
      <c r="AX131" s="49"/>
      <c r="AY131" s="58">
        <v>20.350000000000001</v>
      </c>
      <c r="AZ131" s="49"/>
      <c r="BA131" s="58">
        <v>0</v>
      </c>
      <c r="BB131" s="49"/>
      <c r="BC131" s="58">
        <f t="shared" si="27"/>
        <v>307.72000000000003</v>
      </c>
      <c r="BD131" s="49"/>
      <c r="BE131" s="59">
        <v>268.77999999999997</v>
      </c>
      <c r="BF131" s="51">
        <f t="shared" si="49"/>
        <v>38.940000000000055</v>
      </c>
      <c r="BG131" s="51">
        <f t="shared" si="50"/>
        <v>-32.440000000000055</v>
      </c>
      <c r="BH131" s="51">
        <f t="shared" si="51"/>
        <v>275.27999999999997</v>
      </c>
      <c r="BI131" s="54">
        <f t="shared" si="52"/>
        <v>6.5</v>
      </c>
      <c r="BJ131" s="49"/>
      <c r="BK131" s="59">
        <v>12.39</v>
      </c>
      <c r="BL131" s="51">
        <v>2.78</v>
      </c>
      <c r="BM131" s="51"/>
      <c r="BN131" s="54">
        <f t="shared" si="53"/>
        <v>290.44999999999993</v>
      </c>
      <c r="BO131" s="49"/>
      <c r="BP131" s="58">
        <f t="shared" si="28"/>
        <v>13907326.899999997</v>
      </c>
    </row>
    <row r="132" spans="1:68" ht="15" x14ac:dyDescent="0.25">
      <c r="A132" s="44" t="s">
        <v>232</v>
      </c>
      <c r="B132" s="45" t="s">
        <v>108</v>
      </c>
      <c r="C132" s="45" t="s">
        <v>100</v>
      </c>
      <c r="D132" s="46" t="s">
        <v>233</v>
      </c>
      <c r="E132" s="45" t="s">
        <v>79</v>
      </c>
      <c r="F132" s="47">
        <v>91</v>
      </c>
      <c r="G132" s="47">
        <v>19444</v>
      </c>
      <c r="H132" s="47">
        <v>29398</v>
      </c>
      <c r="I132" s="47">
        <v>29894</v>
      </c>
      <c r="J132" s="48">
        <v>33215</v>
      </c>
      <c r="K132" s="49"/>
      <c r="L132" s="50">
        <v>4380137</v>
      </c>
      <c r="M132" s="49">
        <f t="shared" si="29"/>
        <v>5089281.1803000001</v>
      </c>
      <c r="N132" s="51">
        <f t="shared" si="30"/>
        <v>170.24423564260388</v>
      </c>
      <c r="O132" s="52">
        <v>0.92090000000000005</v>
      </c>
      <c r="P132" s="51">
        <f t="shared" si="31"/>
        <v>184.86723383929186</v>
      </c>
      <c r="Q132" s="51">
        <v>188.57</v>
      </c>
      <c r="R132" s="51">
        <f t="shared" si="32"/>
        <v>184.86723383929186</v>
      </c>
      <c r="S132" s="52">
        <v>1.0012000000000001</v>
      </c>
      <c r="T132" s="53">
        <v>1</v>
      </c>
      <c r="U132" s="52">
        <f t="shared" si="33"/>
        <v>1.0012000000000001</v>
      </c>
      <c r="V132" s="54">
        <f t="shared" si="34"/>
        <v>185.09</v>
      </c>
      <c r="W132" s="55"/>
      <c r="X132" s="50">
        <v>1877073</v>
      </c>
      <c r="Y132" s="49">
        <f t="shared" si="35"/>
        <v>2180971.1187</v>
      </c>
      <c r="Z132" s="51">
        <f t="shared" si="36"/>
        <v>72.956818047099759</v>
      </c>
      <c r="AA132" s="51">
        <v>74.430000000000007</v>
      </c>
      <c r="AB132" s="51">
        <f t="shared" si="37"/>
        <v>72.956818047099759</v>
      </c>
      <c r="AC132" s="51">
        <f t="shared" si="38"/>
        <v>0</v>
      </c>
      <c r="AD132" s="54">
        <f t="shared" si="39"/>
        <v>72.956818047099759</v>
      </c>
      <c r="AE132" s="49"/>
      <c r="AF132" s="50">
        <v>1794369</v>
      </c>
      <c r="AG132" s="49">
        <f t="shared" si="40"/>
        <v>2084877.3410999998</v>
      </c>
      <c r="AH132" s="51">
        <f t="shared" si="41"/>
        <v>69.742334284471795</v>
      </c>
      <c r="AI132" s="51">
        <v>40.479999999999997</v>
      </c>
      <c r="AJ132" s="51">
        <f t="shared" si="42"/>
        <v>40.479999999999997</v>
      </c>
      <c r="AK132" s="51">
        <f t="shared" si="43"/>
        <v>0</v>
      </c>
      <c r="AL132" s="54">
        <f t="shared" si="44"/>
        <v>40.479999999999997</v>
      </c>
      <c r="AM132" s="49"/>
      <c r="AN132" s="50">
        <v>136248</v>
      </c>
      <c r="AO132" s="49">
        <f t="shared" si="45"/>
        <v>158306.55119999999</v>
      </c>
      <c r="AP132" s="54">
        <f t="shared" si="46"/>
        <v>5.2955961463838896</v>
      </c>
      <c r="AQ132" s="49"/>
      <c r="AR132" s="50">
        <v>552237</v>
      </c>
      <c r="AS132" s="49">
        <f t="shared" si="47"/>
        <v>641644.1703</v>
      </c>
      <c r="AT132" s="54">
        <f t="shared" si="48"/>
        <v>21.463978400347894</v>
      </c>
      <c r="AU132" s="49"/>
      <c r="AV132" s="57">
        <v>20.5154</v>
      </c>
      <c r="AW132" s="54">
        <v>0</v>
      </c>
      <c r="AX132" s="49"/>
      <c r="AY132" s="58">
        <v>20.64</v>
      </c>
      <c r="AZ132" s="49"/>
      <c r="BA132" s="58">
        <v>0</v>
      </c>
      <c r="BB132" s="49"/>
      <c r="BC132" s="58">
        <f t="shared" si="27"/>
        <v>366.44</v>
      </c>
      <c r="BD132" s="49"/>
      <c r="BE132" s="59">
        <v>272.98</v>
      </c>
      <c r="BF132" s="51">
        <f t="shared" si="49"/>
        <v>93.45999999999998</v>
      </c>
      <c r="BG132" s="51">
        <f t="shared" si="50"/>
        <v>-86.95999999999998</v>
      </c>
      <c r="BH132" s="51">
        <f t="shared" si="51"/>
        <v>279.48</v>
      </c>
      <c r="BI132" s="54">
        <f t="shared" si="52"/>
        <v>6.5</v>
      </c>
      <c r="BJ132" s="49"/>
      <c r="BK132" s="59">
        <v>12.58</v>
      </c>
      <c r="BL132" s="51">
        <v>1.27</v>
      </c>
      <c r="BM132" s="51"/>
      <c r="BN132" s="54">
        <f t="shared" si="53"/>
        <v>293.33</v>
      </c>
      <c r="BO132" s="49"/>
      <c r="BP132" s="58">
        <f t="shared" si="28"/>
        <v>5703508.5199999996</v>
      </c>
    </row>
    <row r="133" spans="1:68" ht="15" x14ac:dyDescent="0.25">
      <c r="A133" s="44" t="s">
        <v>234</v>
      </c>
      <c r="B133" s="45" t="s">
        <v>74</v>
      </c>
      <c r="C133" s="45" t="s">
        <v>71</v>
      </c>
      <c r="D133" s="46">
        <v>10835</v>
      </c>
      <c r="E133" s="45" t="s">
        <v>93</v>
      </c>
      <c r="F133" s="47">
        <v>145</v>
      </c>
      <c r="G133" s="47">
        <v>45698</v>
      </c>
      <c r="H133" s="47">
        <v>50984</v>
      </c>
      <c r="I133" s="47">
        <v>50984</v>
      </c>
      <c r="J133" s="48">
        <v>52925</v>
      </c>
      <c r="K133" s="49"/>
      <c r="L133" s="50">
        <v>6214286</v>
      </c>
      <c r="M133" s="49">
        <f t="shared" si="29"/>
        <v>7220378.9033999993</v>
      </c>
      <c r="N133" s="51">
        <f t="shared" si="30"/>
        <v>141.62048688608189</v>
      </c>
      <c r="O133" s="52">
        <v>0.95530000000000004</v>
      </c>
      <c r="P133" s="51">
        <f t="shared" si="31"/>
        <v>148.24713376539503</v>
      </c>
      <c r="Q133" s="51">
        <v>210.67</v>
      </c>
      <c r="R133" s="51">
        <f t="shared" si="32"/>
        <v>148.24713376539503</v>
      </c>
      <c r="S133" s="52">
        <v>0.97929999999999995</v>
      </c>
      <c r="T133" s="53">
        <v>1</v>
      </c>
      <c r="U133" s="52">
        <f t="shared" si="33"/>
        <v>0.97929999999999995</v>
      </c>
      <c r="V133" s="54">
        <f t="shared" si="34"/>
        <v>145.18</v>
      </c>
      <c r="W133" s="55"/>
      <c r="X133" s="50">
        <v>3367737</v>
      </c>
      <c r="Y133" s="49">
        <f t="shared" si="35"/>
        <v>3912973.6202999996</v>
      </c>
      <c r="Z133" s="51">
        <f t="shared" si="36"/>
        <v>76.749051080731206</v>
      </c>
      <c r="AA133" s="51">
        <v>74.430000000000007</v>
      </c>
      <c r="AB133" s="51">
        <f t="shared" si="37"/>
        <v>74.430000000000007</v>
      </c>
      <c r="AC133" s="51">
        <f t="shared" si="38"/>
        <v>0</v>
      </c>
      <c r="AD133" s="54">
        <f t="shared" si="39"/>
        <v>74.430000000000007</v>
      </c>
      <c r="AE133" s="49"/>
      <c r="AF133" s="50">
        <v>1638779</v>
      </c>
      <c r="AG133" s="49">
        <f t="shared" si="40"/>
        <v>1904097.3200999999</v>
      </c>
      <c r="AH133" s="51">
        <f t="shared" si="41"/>
        <v>37.346958263376742</v>
      </c>
      <c r="AI133" s="51">
        <v>40.479999999999997</v>
      </c>
      <c r="AJ133" s="51">
        <f t="shared" si="42"/>
        <v>37.346958263376742</v>
      </c>
      <c r="AK133" s="51">
        <f t="shared" si="43"/>
        <v>0.78326043415581381</v>
      </c>
      <c r="AL133" s="54">
        <f t="shared" si="44"/>
        <v>38.130218697532555</v>
      </c>
      <c r="AM133" s="49"/>
      <c r="AN133" s="50">
        <v>473799</v>
      </c>
      <c r="AO133" s="49">
        <f t="shared" si="45"/>
        <v>550507.05810000002</v>
      </c>
      <c r="AP133" s="54">
        <f t="shared" si="46"/>
        <v>10.797643537188138</v>
      </c>
      <c r="AQ133" s="49"/>
      <c r="AR133" s="50">
        <v>987709</v>
      </c>
      <c r="AS133" s="49">
        <f t="shared" si="47"/>
        <v>1147619.0870999999</v>
      </c>
      <c r="AT133" s="54">
        <f t="shared" si="48"/>
        <v>22.509396812725559</v>
      </c>
      <c r="AU133" s="49"/>
      <c r="AV133" s="57">
        <v>3.9096000000000002</v>
      </c>
      <c r="AW133" s="54">
        <v>0.12</v>
      </c>
      <c r="AX133" s="49"/>
      <c r="AY133" s="58">
        <v>21.439999999999998</v>
      </c>
      <c r="AZ133" s="49"/>
      <c r="BA133" s="58">
        <v>0</v>
      </c>
      <c r="BB133" s="49"/>
      <c r="BC133" s="58">
        <f t="shared" si="27"/>
        <v>316.52</v>
      </c>
      <c r="BD133" s="49"/>
      <c r="BE133" s="59">
        <v>283.26</v>
      </c>
      <c r="BF133" s="51">
        <f t="shared" si="49"/>
        <v>33.259999999999991</v>
      </c>
      <c r="BG133" s="51">
        <f t="shared" si="50"/>
        <v>-26.759999999999991</v>
      </c>
      <c r="BH133" s="51">
        <f t="shared" si="51"/>
        <v>289.76</v>
      </c>
      <c r="BI133" s="54">
        <f t="shared" si="52"/>
        <v>6.5</v>
      </c>
      <c r="BJ133" s="49"/>
      <c r="BK133" s="59">
        <v>13.04</v>
      </c>
      <c r="BL133" s="51">
        <v>4.55</v>
      </c>
      <c r="BM133" s="51"/>
      <c r="BN133" s="54">
        <f t="shared" si="53"/>
        <v>307.35000000000002</v>
      </c>
      <c r="BO133" s="49"/>
      <c r="BP133" s="58">
        <f t="shared" si="28"/>
        <v>14045280.300000001</v>
      </c>
    </row>
    <row r="134" spans="1:68" ht="15" x14ac:dyDescent="0.25">
      <c r="A134" s="44" t="s">
        <v>235</v>
      </c>
      <c r="B134" s="45" t="s">
        <v>77</v>
      </c>
      <c r="C134" s="45" t="s">
        <v>71</v>
      </c>
      <c r="D134" s="46">
        <v>8599</v>
      </c>
      <c r="E134" s="45" t="s">
        <v>83</v>
      </c>
      <c r="F134" s="47">
        <v>120</v>
      </c>
      <c r="G134" s="47">
        <v>22980</v>
      </c>
      <c r="H134" s="47">
        <v>41168</v>
      </c>
      <c r="I134" s="47">
        <v>41168</v>
      </c>
      <c r="J134" s="48">
        <v>43800</v>
      </c>
      <c r="K134" s="49"/>
      <c r="L134" s="50">
        <v>4164753</v>
      </c>
      <c r="M134" s="49">
        <f t="shared" si="29"/>
        <v>4839026.5106999995</v>
      </c>
      <c r="N134" s="51">
        <f t="shared" si="30"/>
        <v>117.54339561552661</v>
      </c>
      <c r="O134" s="52">
        <v>1.0583</v>
      </c>
      <c r="P134" s="51">
        <f t="shared" si="31"/>
        <v>111.06812398707984</v>
      </c>
      <c r="Q134" s="51">
        <v>188.57</v>
      </c>
      <c r="R134" s="51">
        <f t="shared" si="32"/>
        <v>111.06812398707984</v>
      </c>
      <c r="S134" s="52">
        <v>1.0457000000000001</v>
      </c>
      <c r="T134" s="53">
        <v>1</v>
      </c>
      <c r="U134" s="52">
        <f t="shared" si="33"/>
        <v>1.0457000000000001</v>
      </c>
      <c r="V134" s="54">
        <f t="shared" si="34"/>
        <v>116.14</v>
      </c>
      <c r="W134" s="55"/>
      <c r="X134" s="50">
        <v>1876849</v>
      </c>
      <c r="Y134" s="49">
        <f t="shared" si="35"/>
        <v>2180710.8530999999</v>
      </c>
      <c r="Z134" s="51">
        <f t="shared" si="36"/>
        <v>52.971017613194711</v>
      </c>
      <c r="AA134" s="51">
        <v>74.430000000000007</v>
      </c>
      <c r="AB134" s="51">
        <f t="shared" si="37"/>
        <v>52.971017613194711</v>
      </c>
      <c r="AC134" s="51">
        <f t="shared" si="38"/>
        <v>2.937245596701322</v>
      </c>
      <c r="AD134" s="54">
        <f t="shared" si="39"/>
        <v>55.908263209896035</v>
      </c>
      <c r="AE134" s="49"/>
      <c r="AF134" s="50">
        <v>1290039</v>
      </c>
      <c r="AG134" s="49">
        <f t="shared" si="40"/>
        <v>1498896.3140999998</v>
      </c>
      <c r="AH134" s="51">
        <f t="shared" si="41"/>
        <v>36.409257532549546</v>
      </c>
      <c r="AI134" s="51">
        <v>40.479999999999997</v>
      </c>
      <c r="AJ134" s="51">
        <f t="shared" si="42"/>
        <v>36.409257532549546</v>
      </c>
      <c r="AK134" s="51">
        <f t="shared" si="43"/>
        <v>1.0176856168626127</v>
      </c>
      <c r="AL134" s="54">
        <f t="shared" si="44"/>
        <v>37.42694314941216</v>
      </c>
      <c r="AM134" s="49"/>
      <c r="AN134" s="50">
        <v>245878</v>
      </c>
      <c r="AO134" s="49">
        <f t="shared" si="45"/>
        <v>285685.6482</v>
      </c>
      <c r="AP134" s="54">
        <f t="shared" si="46"/>
        <v>6.9395075835600464</v>
      </c>
      <c r="AQ134" s="49"/>
      <c r="AR134" s="50">
        <v>628793</v>
      </c>
      <c r="AS134" s="49">
        <f t="shared" si="47"/>
        <v>730594.58669999999</v>
      </c>
      <c r="AT134" s="54">
        <f t="shared" si="48"/>
        <v>17.746662133210261</v>
      </c>
      <c r="AU134" s="49"/>
      <c r="AV134" s="57">
        <v>3.9096000000000002</v>
      </c>
      <c r="AW134" s="54">
        <v>0</v>
      </c>
      <c r="AX134" s="49"/>
      <c r="AY134" s="58">
        <v>14.79</v>
      </c>
      <c r="AZ134" s="49"/>
      <c r="BA134" s="58">
        <v>0</v>
      </c>
      <c r="BB134" s="49"/>
      <c r="BC134" s="58">
        <f t="shared" si="27"/>
        <v>252.86</v>
      </c>
      <c r="BD134" s="49"/>
      <c r="BE134" s="59">
        <v>195.48</v>
      </c>
      <c r="BF134" s="51">
        <f t="shared" si="49"/>
        <v>57.380000000000024</v>
      </c>
      <c r="BG134" s="51">
        <f t="shared" si="50"/>
        <v>-50.880000000000024</v>
      </c>
      <c r="BH134" s="51">
        <f t="shared" si="51"/>
        <v>201.98</v>
      </c>
      <c r="BI134" s="54">
        <f t="shared" si="52"/>
        <v>6.5</v>
      </c>
      <c r="BJ134" s="49"/>
      <c r="BK134" s="59">
        <v>9.09</v>
      </c>
      <c r="BL134" s="51">
        <v>2.6</v>
      </c>
      <c r="BM134" s="51"/>
      <c r="BN134" s="54">
        <f t="shared" si="53"/>
        <v>213.67</v>
      </c>
      <c r="BO134" s="49"/>
      <c r="BP134" s="58">
        <f t="shared" si="28"/>
        <v>4910136.5999999996</v>
      </c>
    </row>
    <row r="135" spans="1:68" ht="15" x14ac:dyDescent="0.25">
      <c r="A135" s="44" t="s">
        <v>236</v>
      </c>
      <c r="B135" s="45" t="s">
        <v>77</v>
      </c>
      <c r="C135" s="45" t="s">
        <v>71</v>
      </c>
      <c r="D135" s="46">
        <v>2865</v>
      </c>
      <c r="E135" s="45" t="s">
        <v>93</v>
      </c>
      <c r="F135" s="47">
        <v>60</v>
      </c>
      <c r="G135" s="47">
        <v>14697</v>
      </c>
      <c r="H135" s="47">
        <v>21453</v>
      </c>
      <c r="I135" s="47">
        <v>21453</v>
      </c>
      <c r="J135" s="48">
        <v>21900</v>
      </c>
      <c r="K135" s="49"/>
      <c r="L135" s="50">
        <v>2996903</v>
      </c>
      <c r="M135" s="49">
        <f t="shared" si="29"/>
        <v>3482101.5956999999</v>
      </c>
      <c r="N135" s="51">
        <f t="shared" si="30"/>
        <v>162.31303760313241</v>
      </c>
      <c r="O135" s="52">
        <v>1.0690999999999999</v>
      </c>
      <c r="P135" s="51">
        <f t="shared" si="31"/>
        <v>151.82212852224527</v>
      </c>
      <c r="Q135" s="51">
        <v>210.67</v>
      </c>
      <c r="R135" s="51">
        <f t="shared" si="32"/>
        <v>151.82212852224527</v>
      </c>
      <c r="S135" s="52">
        <v>1.0545</v>
      </c>
      <c r="T135" s="53">
        <v>1</v>
      </c>
      <c r="U135" s="52">
        <f t="shared" si="33"/>
        <v>1.0545</v>
      </c>
      <c r="V135" s="54">
        <f t="shared" si="34"/>
        <v>160.1</v>
      </c>
      <c r="W135" s="55"/>
      <c r="X135" s="50">
        <v>1543499</v>
      </c>
      <c r="Y135" s="49">
        <f t="shared" si="35"/>
        <v>1793391.4881</v>
      </c>
      <c r="Z135" s="51">
        <f t="shared" si="36"/>
        <v>83.596302992588448</v>
      </c>
      <c r="AA135" s="51">
        <v>74.430000000000007</v>
      </c>
      <c r="AB135" s="51">
        <f t="shared" si="37"/>
        <v>74.430000000000007</v>
      </c>
      <c r="AC135" s="51">
        <f t="shared" si="38"/>
        <v>0</v>
      </c>
      <c r="AD135" s="54">
        <f t="shared" si="39"/>
        <v>74.430000000000007</v>
      </c>
      <c r="AE135" s="49"/>
      <c r="AF135" s="50">
        <v>1078580</v>
      </c>
      <c r="AG135" s="49">
        <f t="shared" si="40"/>
        <v>1253202.102</v>
      </c>
      <c r="AH135" s="51">
        <f t="shared" si="41"/>
        <v>58.416170325828553</v>
      </c>
      <c r="AI135" s="51">
        <v>40.479999999999997</v>
      </c>
      <c r="AJ135" s="51">
        <f t="shared" si="42"/>
        <v>40.479999999999997</v>
      </c>
      <c r="AK135" s="51">
        <f t="shared" si="43"/>
        <v>0</v>
      </c>
      <c r="AL135" s="54">
        <f t="shared" si="44"/>
        <v>40.479999999999997</v>
      </c>
      <c r="AM135" s="49"/>
      <c r="AN135" s="50">
        <v>148481</v>
      </c>
      <c r="AO135" s="49">
        <f t="shared" si="45"/>
        <v>172520.07389999999</v>
      </c>
      <c r="AP135" s="54">
        <f t="shared" si="46"/>
        <v>8.0417691651517273</v>
      </c>
      <c r="AQ135" s="49"/>
      <c r="AR135" s="50">
        <v>406443</v>
      </c>
      <c r="AS135" s="49">
        <f t="shared" si="47"/>
        <v>472246.12169999996</v>
      </c>
      <c r="AT135" s="54">
        <f t="shared" si="48"/>
        <v>22.013057460495034</v>
      </c>
      <c r="AU135" s="49"/>
      <c r="AV135" s="57">
        <v>3.9096000000000002</v>
      </c>
      <c r="AW135" s="54">
        <v>0</v>
      </c>
      <c r="AX135" s="49"/>
      <c r="AY135" s="58">
        <v>19.34</v>
      </c>
      <c r="AZ135" s="49"/>
      <c r="BA135" s="58">
        <v>0</v>
      </c>
      <c r="BB135" s="49"/>
      <c r="BC135" s="58">
        <f t="shared" si="27"/>
        <v>328.31</v>
      </c>
      <c r="BD135" s="49"/>
      <c r="BE135" s="59">
        <v>255.35</v>
      </c>
      <c r="BF135" s="51">
        <f t="shared" si="49"/>
        <v>72.960000000000008</v>
      </c>
      <c r="BG135" s="51">
        <f t="shared" si="50"/>
        <v>-66.460000000000008</v>
      </c>
      <c r="BH135" s="51">
        <f t="shared" si="51"/>
        <v>261.85000000000002</v>
      </c>
      <c r="BI135" s="54">
        <f t="shared" si="52"/>
        <v>6.5000000000000284</v>
      </c>
      <c r="BJ135" s="49"/>
      <c r="BK135" s="59">
        <v>11.78</v>
      </c>
      <c r="BL135" s="51">
        <v>0</v>
      </c>
      <c r="BM135" s="51"/>
      <c r="BN135" s="54">
        <f t="shared" si="53"/>
        <v>273.63</v>
      </c>
      <c r="BO135" s="49"/>
      <c r="BP135" s="58">
        <f t="shared" si="28"/>
        <v>4021540.11</v>
      </c>
    </row>
    <row r="136" spans="1:68" ht="15" x14ac:dyDescent="0.25">
      <c r="A136" s="44" t="s">
        <v>237</v>
      </c>
      <c r="B136" s="45" t="s">
        <v>77</v>
      </c>
      <c r="C136" s="45" t="s">
        <v>71</v>
      </c>
      <c r="D136" s="46">
        <v>4978</v>
      </c>
      <c r="E136" s="45" t="s">
        <v>75</v>
      </c>
      <c r="F136" s="47">
        <v>60</v>
      </c>
      <c r="G136" s="47">
        <v>13993</v>
      </c>
      <c r="H136" s="47">
        <v>20277</v>
      </c>
      <c r="I136" s="47">
        <v>20277</v>
      </c>
      <c r="J136" s="48">
        <v>21900</v>
      </c>
      <c r="K136" s="49"/>
      <c r="L136" s="50">
        <v>2735729</v>
      </c>
      <c r="M136" s="49">
        <f t="shared" si="29"/>
        <v>3178643.5250999997</v>
      </c>
      <c r="N136" s="51">
        <f t="shared" si="30"/>
        <v>156.76103590767863</v>
      </c>
      <c r="O136" s="52">
        <v>1.0349999999999999</v>
      </c>
      <c r="P136" s="51">
        <f t="shared" si="31"/>
        <v>151.45993807505184</v>
      </c>
      <c r="Q136" s="51">
        <v>188.57</v>
      </c>
      <c r="R136" s="51">
        <f t="shared" si="32"/>
        <v>151.45993807505184</v>
      </c>
      <c r="S136" s="52">
        <v>1.0051000000000001</v>
      </c>
      <c r="T136" s="53">
        <v>1</v>
      </c>
      <c r="U136" s="52">
        <f t="shared" si="33"/>
        <v>1.0051000000000001</v>
      </c>
      <c r="V136" s="54">
        <f t="shared" si="34"/>
        <v>152.22999999999999</v>
      </c>
      <c r="W136" s="55"/>
      <c r="X136" s="50">
        <v>1021186</v>
      </c>
      <c r="Y136" s="49">
        <f t="shared" si="35"/>
        <v>1186516.0133999998</v>
      </c>
      <c r="Z136" s="51">
        <f t="shared" si="36"/>
        <v>58.51536289391921</v>
      </c>
      <c r="AA136" s="51">
        <v>74.430000000000007</v>
      </c>
      <c r="AB136" s="51">
        <f t="shared" si="37"/>
        <v>58.51536289391921</v>
      </c>
      <c r="AC136" s="51">
        <f t="shared" si="38"/>
        <v>1.5511592765201971</v>
      </c>
      <c r="AD136" s="54">
        <f t="shared" si="39"/>
        <v>60.066522170439406</v>
      </c>
      <c r="AE136" s="49"/>
      <c r="AF136" s="50">
        <v>674984</v>
      </c>
      <c r="AG136" s="49">
        <f t="shared" si="40"/>
        <v>784263.9095999999</v>
      </c>
      <c r="AH136" s="51">
        <f t="shared" si="41"/>
        <v>38.677511939636034</v>
      </c>
      <c r="AI136" s="51">
        <v>40.479999999999997</v>
      </c>
      <c r="AJ136" s="51">
        <f t="shared" si="42"/>
        <v>38.677511939636034</v>
      </c>
      <c r="AK136" s="51">
        <f t="shared" si="43"/>
        <v>0.45062201509099076</v>
      </c>
      <c r="AL136" s="54">
        <f t="shared" si="44"/>
        <v>39.128133954727026</v>
      </c>
      <c r="AM136" s="49"/>
      <c r="AN136" s="50">
        <v>119913</v>
      </c>
      <c r="AO136" s="49">
        <f t="shared" si="45"/>
        <v>139326.91469999999</v>
      </c>
      <c r="AP136" s="54">
        <f t="shared" si="46"/>
        <v>6.8711798934753663</v>
      </c>
      <c r="AQ136" s="49"/>
      <c r="AR136" s="50">
        <v>364108</v>
      </c>
      <c r="AS136" s="49">
        <f t="shared" si="47"/>
        <v>423057.08519999997</v>
      </c>
      <c r="AT136" s="54">
        <f t="shared" si="48"/>
        <v>20.86388939192188</v>
      </c>
      <c r="AU136" s="49"/>
      <c r="AV136" s="57">
        <v>4.0297311000000002</v>
      </c>
      <c r="AW136" s="54">
        <v>0.7</v>
      </c>
      <c r="AX136" s="49"/>
      <c r="AY136" s="58">
        <v>18.71</v>
      </c>
      <c r="AZ136" s="49"/>
      <c r="BA136" s="58">
        <v>0.85</v>
      </c>
      <c r="BB136" s="49"/>
      <c r="BC136" s="58">
        <f t="shared" ref="BC136:BC198" si="54">IF(D136&lt;&gt;"",ROUND(V136+AD136+AL136+AP136+AV136+AW136+AY136+BA136+AT136,2),"")</f>
        <v>303.45</v>
      </c>
      <c r="BD136" s="49"/>
      <c r="BE136" s="59">
        <v>247.87</v>
      </c>
      <c r="BF136" s="51">
        <f t="shared" si="49"/>
        <v>55.579999999999984</v>
      </c>
      <c r="BG136" s="51">
        <f t="shared" si="50"/>
        <v>-49.079999999999984</v>
      </c>
      <c r="BH136" s="51">
        <f t="shared" si="51"/>
        <v>254.37</v>
      </c>
      <c r="BI136" s="54">
        <f t="shared" si="52"/>
        <v>6.5</v>
      </c>
      <c r="BJ136" s="49"/>
      <c r="BK136" s="59">
        <v>11.45</v>
      </c>
      <c r="BL136" s="51">
        <v>11.67</v>
      </c>
      <c r="BM136" s="51"/>
      <c r="BN136" s="54">
        <f t="shared" si="53"/>
        <v>277.49</v>
      </c>
      <c r="BO136" s="49"/>
      <c r="BP136" s="58">
        <f t="shared" ref="BP136:BP198" si="55">BN136*G136</f>
        <v>3882917.5700000003</v>
      </c>
    </row>
    <row r="137" spans="1:68" ht="15" x14ac:dyDescent="0.25">
      <c r="A137" s="44" t="s">
        <v>238</v>
      </c>
      <c r="B137" s="45" t="s">
        <v>81</v>
      </c>
      <c r="C137" s="45" t="s">
        <v>71</v>
      </c>
      <c r="D137" s="46">
        <v>21064</v>
      </c>
      <c r="E137" s="45" t="s">
        <v>83</v>
      </c>
      <c r="F137" s="47">
        <v>130</v>
      </c>
      <c r="G137" s="47">
        <v>34295</v>
      </c>
      <c r="H137" s="47">
        <v>41342</v>
      </c>
      <c r="I137" s="47">
        <v>42705</v>
      </c>
      <c r="J137" s="48">
        <v>47450</v>
      </c>
      <c r="K137" s="49"/>
      <c r="L137" s="50">
        <v>4368616</v>
      </c>
      <c r="M137" s="49">
        <f t="shared" ref="M137:M198" si="56">L137*$C$5</f>
        <v>5075894.9304</v>
      </c>
      <c r="N137" s="51">
        <f t="shared" ref="N137:N198" si="57">M137/$I137</f>
        <v>118.8594995995785</v>
      </c>
      <c r="O137" s="52">
        <v>0.96389999999999998</v>
      </c>
      <c r="P137" s="51">
        <f t="shared" ref="P137:P198" si="58">N137/O137</f>
        <v>123.31102769953159</v>
      </c>
      <c r="Q137" s="51">
        <v>188.57</v>
      </c>
      <c r="R137" s="51">
        <f t="shared" ref="R137:R198" si="59">MIN(P137,Q137)</f>
        <v>123.31102769953159</v>
      </c>
      <c r="S137" s="52">
        <v>0.88829999999999998</v>
      </c>
      <c r="T137" s="53">
        <v>1</v>
      </c>
      <c r="U137" s="52">
        <f t="shared" ref="U137:U198" si="60">ROUND(S137*T137,4)</f>
        <v>0.88829999999999998</v>
      </c>
      <c r="V137" s="54">
        <f t="shared" ref="V137:V195" si="61">ROUND(R137*U137,2)</f>
        <v>109.54</v>
      </c>
      <c r="W137" s="55"/>
      <c r="X137" s="50">
        <v>2044711</v>
      </c>
      <c r="Y137" s="49">
        <f t="shared" ref="Y137:Y198" si="62">X137*$C$5</f>
        <v>2375749.7108999998</v>
      </c>
      <c r="Z137" s="51">
        <f t="shared" ref="Z137:Z198" si="63">Y137/$I137</f>
        <v>55.631652286617488</v>
      </c>
      <c r="AA137" s="51">
        <v>74.430000000000007</v>
      </c>
      <c r="AB137" s="51">
        <f t="shared" ref="AB137:AB198" si="64">MIN(Z137,AA137)</f>
        <v>55.631652286617488</v>
      </c>
      <c r="AC137" s="51">
        <f t="shared" ref="AC137:AC198" si="65">IF(Z137&lt;ROUND(AA137/1.15,2),((ROUND(AA137/1.15,2)-Z137)*0.25),0)</f>
        <v>2.2720869283456278</v>
      </c>
      <c r="AD137" s="54">
        <f t="shared" ref="AD137:AD198" si="66">AB137+AC137</f>
        <v>57.903739214963117</v>
      </c>
      <c r="AE137" s="49"/>
      <c r="AF137" s="50">
        <v>1477284</v>
      </c>
      <c r="AG137" s="49">
        <f t="shared" ref="AG137:AG198" si="67">AF137*$C$5</f>
        <v>1716456.2796</v>
      </c>
      <c r="AH137" s="51">
        <f t="shared" ref="AH137:AH198" si="68">AG137/$I137</f>
        <v>40.193332855637514</v>
      </c>
      <c r="AI137" s="51">
        <v>40.479999999999997</v>
      </c>
      <c r="AJ137" s="51">
        <f t="shared" ref="AJ137:AJ198" si="69">MIN(AH137,AI137)</f>
        <v>40.193332855637514</v>
      </c>
      <c r="AK137" s="51">
        <f t="shared" ref="AK137:AK198" si="70">IF(AH137&lt;AI137,(AI137-AH137)*0.25,0)</f>
        <v>7.1666786090620604E-2</v>
      </c>
      <c r="AL137" s="54">
        <f t="shared" ref="AL137:AL198" si="71">AJ137+AK137</f>
        <v>40.264999641728139</v>
      </c>
      <c r="AM137" s="49"/>
      <c r="AN137" s="50">
        <v>235908</v>
      </c>
      <c r="AO137" s="49">
        <f t="shared" ref="AO137:AO198" si="72">AN137*$C$5</f>
        <v>274101.50519999996</v>
      </c>
      <c r="AP137" s="54">
        <f t="shared" ref="AP137:AP198" si="73">AO137/$I137</f>
        <v>6.4184874183350882</v>
      </c>
      <c r="AQ137" s="49"/>
      <c r="AR137" s="50">
        <v>792707</v>
      </c>
      <c r="AS137" s="49">
        <f t="shared" ref="AS137:AS198" si="74">AR137*$C$5</f>
        <v>921046.26329999999</v>
      </c>
      <c r="AT137" s="54">
        <f t="shared" ref="AT137:AT198" si="75">AS137/$I137</f>
        <v>21.567644615384616</v>
      </c>
      <c r="AU137" s="49"/>
      <c r="AV137" s="57">
        <v>12.009553909999999</v>
      </c>
      <c r="AW137" s="54">
        <v>0.45</v>
      </c>
      <c r="AX137" s="49"/>
      <c r="AY137" s="58">
        <v>18.93</v>
      </c>
      <c r="AZ137" s="49"/>
      <c r="BA137" s="58">
        <v>0</v>
      </c>
      <c r="BB137" s="49"/>
      <c r="BC137" s="58">
        <f t="shared" si="54"/>
        <v>267.08</v>
      </c>
      <c r="BD137" s="49"/>
      <c r="BE137" s="59">
        <v>250.03</v>
      </c>
      <c r="BF137" s="51">
        <f t="shared" ref="BF137:BF198" si="76">BC137-BE137</f>
        <v>17.049999999999983</v>
      </c>
      <c r="BG137" s="51">
        <f t="shared" ref="BG137:BG198" si="77">IF(BF137&lt;0,0-BF137,IF(BF137&gt;6.5,6.5-BF137,0))</f>
        <v>-10.549999999999983</v>
      </c>
      <c r="BH137" s="51">
        <f t="shared" ref="BH137:BH198" si="78">BC137+BG137</f>
        <v>256.52999999999997</v>
      </c>
      <c r="BI137" s="54">
        <f t="shared" ref="BI137:BI198" si="79">BH137-BE137</f>
        <v>6.4999999999999716</v>
      </c>
      <c r="BJ137" s="49"/>
      <c r="BK137" s="59">
        <v>11.54</v>
      </c>
      <c r="BL137" s="51">
        <v>4.41</v>
      </c>
      <c r="BM137" s="51"/>
      <c r="BN137" s="54">
        <f t="shared" ref="BN137:BN198" si="80">BH137+BK137+BL137+BM137</f>
        <v>272.48</v>
      </c>
      <c r="BO137" s="49"/>
      <c r="BP137" s="58">
        <f t="shared" si="55"/>
        <v>9344701.6000000015</v>
      </c>
    </row>
    <row r="138" spans="1:68" ht="15" x14ac:dyDescent="0.25">
      <c r="A138" s="44" t="s">
        <v>239</v>
      </c>
      <c r="B138" s="45" t="s">
        <v>131</v>
      </c>
      <c r="C138" s="45" t="s">
        <v>71</v>
      </c>
      <c r="D138" s="46">
        <v>20081</v>
      </c>
      <c r="E138" s="45" t="s">
        <v>79</v>
      </c>
      <c r="F138" s="47">
        <v>150</v>
      </c>
      <c r="G138" s="47">
        <v>45792</v>
      </c>
      <c r="H138" s="47">
        <v>48151</v>
      </c>
      <c r="I138" s="47">
        <v>48151</v>
      </c>
      <c r="J138" s="48">
        <v>41151</v>
      </c>
      <c r="K138" s="49"/>
      <c r="L138" s="50">
        <v>6116115</v>
      </c>
      <c r="M138" s="49">
        <f t="shared" si="56"/>
        <v>7106314.0184999993</v>
      </c>
      <c r="N138" s="51">
        <f t="shared" si="57"/>
        <v>147.58393425889389</v>
      </c>
      <c r="O138" s="52">
        <v>0.85560000000000003</v>
      </c>
      <c r="P138" s="51">
        <f t="shared" si="58"/>
        <v>172.49174177056321</v>
      </c>
      <c r="Q138" s="51">
        <v>188.57</v>
      </c>
      <c r="R138" s="51">
        <f t="shared" si="59"/>
        <v>172.49174177056321</v>
      </c>
      <c r="S138" s="52">
        <v>0.90480000000000005</v>
      </c>
      <c r="T138" s="53">
        <v>1</v>
      </c>
      <c r="U138" s="52">
        <f t="shared" si="60"/>
        <v>0.90480000000000005</v>
      </c>
      <c r="V138" s="54">
        <f t="shared" si="61"/>
        <v>156.07</v>
      </c>
      <c r="W138" s="55"/>
      <c r="X138" s="50">
        <v>2542930</v>
      </c>
      <c r="Y138" s="49">
        <f t="shared" si="62"/>
        <v>2954630.3669999996</v>
      </c>
      <c r="Z138" s="51">
        <f t="shared" si="63"/>
        <v>61.361765425432488</v>
      </c>
      <c r="AA138" s="51">
        <v>74.430000000000007</v>
      </c>
      <c r="AB138" s="51">
        <f t="shared" si="64"/>
        <v>61.361765425432488</v>
      </c>
      <c r="AC138" s="51">
        <f t="shared" si="65"/>
        <v>0.83955864364187782</v>
      </c>
      <c r="AD138" s="54">
        <f t="shared" si="66"/>
        <v>62.201324069074367</v>
      </c>
      <c r="AE138" s="49"/>
      <c r="AF138" s="50">
        <v>1608180</v>
      </c>
      <c r="AG138" s="49">
        <f t="shared" si="67"/>
        <v>1868544.3419999999</v>
      </c>
      <c r="AH138" s="51">
        <f t="shared" si="68"/>
        <v>38.805930136445767</v>
      </c>
      <c r="AI138" s="51">
        <v>40.479999999999997</v>
      </c>
      <c r="AJ138" s="51">
        <f t="shared" si="69"/>
        <v>38.805930136445767</v>
      </c>
      <c r="AK138" s="51">
        <f t="shared" si="70"/>
        <v>0.41851746588855754</v>
      </c>
      <c r="AL138" s="54">
        <f t="shared" si="71"/>
        <v>39.224447602334322</v>
      </c>
      <c r="AM138" s="49"/>
      <c r="AN138" s="50">
        <v>369033</v>
      </c>
      <c r="AO138" s="49">
        <f t="shared" si="72"/>
        <v>428779.44269999996</v>
      </c>
      <c r="AP138" s="54">
        <f t="shared" si="73"/>
        <v>8.9048917509501351</v>
      </c>
      <c r="AQ138" s="49"/>
      <c r="AR138" s="50">
        <v>966370</v>
      </c>
      <c r="AS138" s="49">
        <f t="shared" si="74"/>
        <v>1122825.3029999998</v>
      </c>
      <c r="AT138" s="54">
        <f t="shared" si="75"/>
        <v>23.31883663890677</v>
      </c>
      <c r="AU138" s="49"/>
      <c r="AV138" s="57">
        <v>4.0791247400000001</v>
      </c>
      <c r="AW138" s="54">
        <v>0.05</v>
      </c>
      <c r="AX138" s="49"/>
      <c r="AY138" s="58">
        <v>20.350000000000001</v>
      </c>
      <c r="AZ138" s="49"/>
      <c r="BA138" s="58">
        <v>0</v>
      </c>
      <c r="BB138" s="49"/>
      <c r="BC138" s="58">
        <f t="shared" si="54"/>
        <v>314.2</v>
      </c>
      <c r="BD138" s="49"/>
      <c r="BE138" s="59">
        <v>268.89999999999998</v>
      </c>
      <c r="BF138" s="51">
        <f t="shared" si="76"/>
        <v>45.300000000000011</v>
      </c>
      <c r="BG138" s="51">
        <f t="shared" si="77"/>
        <v>-38.800000000000011</v>
      </c>
      <c r="BH138" s="51">
        <f t="shared" si="78"/>
        <v>275.39999999999998</v>
      </c>
      <c r="BI138" s="54">
        <f t="shared" si="79"/>
        <v>6.5</v>
      </c>
      <c r="BJ138" s="49"/>
      <c r="BK138" s="59">
        <v>12.39</v>
      </c>
      <c r="BL138" s="51">
        <v>9.08</v>
      </c>
      <c r="BM138" s="51"/>
      <c r="BN138" s="54">
        <f t="shared" si="80"/>
        <v>296.86999999999995</v>
      </c>
      <c r="BO138" s="49"/>
      <c r="BP138" s="58">
        <f t="shared" si="55"/>
        <v>13594271.039999997</v>
      </c>
    </row>
    <row r="139" spans="1:68" ht="15" x14ac:dyDescent="0.25">
      <c r="A139" s="44" t="s">
        <v>240</v>
      </c>
      <c r="B139" s="45" t="s">
        <v>124</v>
      </c>
      <c r="C139" s="45" t="s">
        <v>71</v>
      </c>
      <c r="D139" s="46">
        <v>20694</v>
      </c>
      <c r="E139" s="45" t="s">
        <v>83</v>
      </c>
      <c r="F139" s="47">
        <v>120</v>
      </c>
      <c r="G139" s="47">
        <v>23166</v>
      </c>
      <c r="H139" s="47">
        <v>36578</v>
      </c>
      <c r="I139" s="47">
        <v>39420</v>
      </c>
      <c r="J139" s="48">
        <v>43800</v>
      </c>
      <c r="K139" s="49"/>
      <c r="L139" s="50">
        <v>4465213</v>
      </c>
      <c r="M139" s="49">
        <f t="shared" si="56"/>
        <v>5188130.9846999999</v>
      </c>
      <c r="N139" s="51">
        <f t="shared" si="57"/>
        <v>131.61164344748858</v>
      </c>
      <c r="O139" s="52">
        <v>1.0889</v>
      </c>
      <c r="P139" s="51">
        <f t="shared" si="58"/>
        <v>120.86660248644372</v>
      </c>
      <c r="Q139" s="51">
        <v>188.57</v>
      </c>
      <c r="R139" s="51">
        <f t="shared" si="59"/>
        <v>120.86660248644372</v>
      </c>
      <c r="S139" s="52">
        <v>1.0629</v>
      </c>
      <c r="T139" s="53">
        <v>1</v>
      </c>
      <c r="U139" s="52">
        <f t="shared" si="60"/>
        <v>1.0629</v>
      </c>
      <c r="V139" s="54">
        <f t="shared" si="61"/>
        <v>128.47</v>
      </c>
      <c r="W139" s="55"/>
      <c r="X139" s="50">
        <v>2178536</v>
      </c>
      <c r="Y139" s="49">
        <f t="shared" si="62"/>
        <v>2531240.9783999999</v>
      </c>
      <c r="Z139" s="51">
        <f t="shared" si="63"/>
        <v>64.212099908675796</v>
      </c>
      <c r="AA139" s="51">
        <v>74.430000000000007</v>
      </c>
      <c r="AB139" s="51">
        <f t="shared" si="64"/>
        <v>64.212099908675796</v>
      </c>
      <c r="AC139" s="51">
        <f t="shared" si="65"/>
        <v>0.12697502283105067</v>
      </c>
      <c r="AD139" s="54">
        <f t="shared" si="66"/>
        <v>64.339074931506843</v>
      </c>
      <c r="AE139" s="49"/>
      <c r="AF139" s="50">
        <v>1732278</v>
      </c>
      <c r="AG139" s="49">
        <f t="shared" si="67"/>
        <v>2012733.8081999999</v>
      </c>
      <c r="AH139" s="51">
        <f t="shared" si="68"/>
        <v>51.058696301369856</v>
      </c>
      <c r="AI139" s="51">
        <v>40.479999999999997</v>
      </c>
      <c r="AJ139" s="51">
        <f t="shared" si="69"/>
        <v>40.479999999999997</v>
      </c>
      <c r="AK139" s="51">
        <f t="shared" si="70"/>
        <v>0</v>
      </c>
      <c r="AL139" s="54">
        <f t="shared" si="71"/>
        <v>40.479999999999997</v>
      </c>
      <c r="AM139" s="49"/>
      <c r="AN139" s="50">
        <v>326083</v>
      </c>
      <c r="AO139" s="49">
        <f t="shared" si="72"/>
        <v>378875.83769999997</v>
      </c>
      <c r="AP139" s="54">
        <f t="shared" si="73"/>
        <v>9.611259200913242</v>
      </c>
      <c r="AQ139" s="49"/>
      <c r="AR139" s="50">
        <v>638499</v>
      </c>
      <c r="AS139" s="49">
        <f t="shared" si="74"/>
        <v>741871.98809999996</v>
      </c>
      <c r="AT139" s="54">
        <f t="shared" si="75"/>
        <v>18.819685136986301</v>
      </c>
      <c r="AU139" s="49"/>
      <c r="AV139" s="57">
        <v>3.9096000000000002</v>
      </c>
      <c r="AW139" s="54">
        <v>0.06</v>
      </c>
      <c r="AX139" s="49"/>
      <c r="AY139" s="58">
        <v>20.46</v>
      </c>
      <c r="AZ139" s="49"/>
      <c r="BA139" s="58">
        <v>0</v>
      </c>
      <c r="BB139" s="49"/>
      <c r="BC139" s="58">
        <f t="shared" si="54"/>
        <v>286.14999999999998</v>
      </c>
      <c r="BD139" s="49"/>
      <c r="BE139" s="59">
        <v>270.77</v>
      </c>
      <c r="BF139" s="51">
        <f t="shared" si="76"/>
        <v>15.379999999999995</v>
      </c>
      <c r="BG139" s="51">
        <f t="shared" si="77"/>
        <v>-8.8799999999999955</v>
      </c>
      <c r="BH139" s="51">
        <f t="shared" si="78"/>
        <v>277.27</v>
      </c>
      <c r="BI139" s="54">
        <f t="shared" si="79"/>
        <v>6.5</v>
      </c>
      <c r="BJ139" s="49"/>
      <c r="BK139" s="59">
        <v>12.48</v>
      </c>
      <c r="BL139" s="51">
        <v>0</v>
      </c>
      <c r="BM139" s="51"/>
      <c r="BN139" s="54">
        <f t="shared" si="80"/>
        <v>289.75</v>
      </c>
      <c r="BO139" s="49"/>
      <c r="BP139" s="58">
        <f t="shared" si="55"/>
        <v>6712348.5</v>
      </c>
    </row>
    <row r="140" spans="1:68" ht="15" x14ac:dyDescent="0.25">
      <c r="A140" s="44" t="s">
        <v>241</v>
      </c>
      <c r="B140" s="45" t="s">
        <v>77</v>
      </c>
      <c r="C140" s="45" t="s">
        <v>71</v>
      </c>
      <c r="D140" s="46">
        <v>6007</v>
      </c>
      <c r="E140" s="45" t="s">
        <v>140</v>
      </c>
      <c r="F140" s="47">
        <v>72</v>
      </c>
      <c r="G140" s="47">
        <v>19147</v>
      </c>
      <c r="H140" s="47">
        <v>24878</v>
      </c>
      <c r="I140" s="47">
        <v>24878</v>
      </c>
      <c r="J140" s="48">
        <v>26280</v>
      </c>
      <c r="K140" s="49"/>
      <c r="L140" s="50">
        <v>3019757</v>
      </c>
      <c r="M140" s="49">
        <f t="shared" si="56"/>
        <v>3508655.6582999998</v>
      </c>
      <c r="N140" s="51">
        <f t="shared" si="57"/>
        <v>141.03447456789129</v>
      </c>
      <c r="O140" s="52">
        <v>1.0639000000000001</v>
      </c>
      <c r="P140" s="51">
        <f t="shared" si="58"/>
        <v>132.56365689246292</v>
      </c>
      <c r="Q140" s="51">
        <v>188.57</v>
      </c>
      <c r="R140" s="51">
        <f t="shared" si="59"/>
        <v>132.56365689246292</v>
      </c>
      <c r="S140" s="52">
        <v>1.0570999999999999</v>
      </c>
      <c r="T140" s="53">
        <v>1</v>
      </c>
      <c r="U140" s="52">
        <f t="shared" si="60"/>
        <v>1.0570999999999999</v>
      </c>
      <c r="V140" s="54">
        <f t="shared" si="61"/>
        <v>140.13</v>
      </c>
      <c r="W140" s="55"/>
      <c r="X140" s="50">
        <v>1506855</v>
      </c>
      <c r="Y140" s="49">
        <f t="shared" si="62"/>
        <v>1750814.8244999999</v>
      </c>
      <c r="Z140" s="51">
        <f t="shared" si="63"/>
        <v>70.37602799662352</v>
      </c>
      <c r="AA140" s="51">
        <v>74.430000000000007</v>
      </c>
      <c r="AB140" s="51">
        <f t="shared" si="64"/>
        <v>70.37602799662352</v>
      </c>
      <c r="AC140" s="51">
        <f t="shared" si="65"/>
        <v>0</v>
      </c>
      <c r="AD140" s="54">
        <f t="shared" si="66"/>
        <v>70.37602799662352</v>
      </c>
      <c r="AE140" s="49"/>
      <c r="AF140" s="50">
        <v>1285771</v>
      </c>
      <c r="AG140" s="49">
        <f t="shared" si="67"/>
        <v>1493937.3248999999</v>
      </c>
      <c r="AH140" s="51">
        <f t="shared" si="68"/>
        <v>60.050539629391423</v>
      </c>
      <c r="AI140" s="51">
        <v>40.479999999999997</v>
      </c>
      <c r="AJ140" s="51">
        <f t="shared" si="69"/>
        <v>40.479999999999997</v>
      </c>
      <c r="AK140" s="51">
        <f t="shared" si="70"/>
        <v>0</v>
      </c>
      <c r="AL140" s="54">
        <f t="shared" si="71"/>
        <v>40.479999999999997</v>
      </c>
      <c r="AM140" s="49"/>
      <c r="AN140" s="50">
        <v>99485</v>
      </c>
      <c r="AO140" s="49">
        <f t="shared" si="72"/>
        <v>115591.62149999999</v>
      </c>
      <c r="AP140" s="54">
        <f t="shared" si="73"/>
        <v>4.6463389942921456</v>
      </c>
      <c r="AQ140" s="49"/>
      <c r="AR140" s="50">
        <v>471563</v>
      </c>
      <c r="AS140" s="49">
        <f t="shared" si="74"/>
        <v>547909.04969999997</v>
      </c>
      <c r="AT140" s="54">
        <f t="shared" si="75"/>
        <v>22.023838318996702</v>
      </c>
      <c r="AU140" s="49"/>
      <c r="AV140" s="57">
        <v>16.338280059999999</v>
      </c>
      <c r="AW140" s="54">
        <v>0</v>
      </c>
      <c r="AX140" s="49"/>
      <c r="AY140" s="58">
        <v>20.36</v>
      </c>
      <c r="AZ140" s="49"/>
      <c r="BA140" s="58">
        <v>1.06</v>
      </c>
      <c r="BB140" s="49"/>
      <c r="BC140" s="58">
        <f t="shared" si="54"/>
        <v>315.41000000000003</v>
      </c>
      <c r="BD140" s="49"/>
      <c r="BE140" s="59">
        <v>270.12</v>
      </c>
      <c r="BF140" s="51">
        <f t="shared" si="76"/>
        <v>45.29000000000002</v>
      </c>
      <c r="BG140" s="51">
        <f t="shared" si="77"/>
        <v>-38.79000000000002</v>
      </c>
      <c r="BH140" s="51">
        <f t="shared" si="78"/>
        <v>276.62</v>
      </c>
      <c r="BI140" s="54">
        <f t="shared" si="79"/>
        <v>6.5</v>
      </c>
      <c r="BJ140" s="49"/>
      <c r="BK140" s="59">
        <v>12.45</v>
      </c>
      <c r="BL140" s="51">
        <v>0</v>
      </c>
      <c r="BM140" s="51"/>
      <c r="BN140" s="54">
        <f t="shared" si="80"/>
        <v>289.07</v>
      </c>
      <c r="BO140" s="49"/>
      <c r="BP140" s="58">
        <f t="shared" si="55"/>
        <v>5534823.29</v>
      </c>
    </row>
    <row r="141" spans="1:68" ht="15" x14ac:dyDescent="0.25">
      <c r="A141" s="44" t="s">
        <v>242</v>
      </c>
      <c r="B141" s="45" t="s">
        <v>77</v>
      </c>
      <c r="C141" s="45" t="s">
        <v>71</v>
      </c>
      <c r="D141" s="46">
        <v>8714</v>
      </c>
      <c r="E141" s="45" t="s">
        <v>72</v>
      </c>
      <c r="F141" s="47">
        <v>65</v>
      </c>
      <c r="G141" s="47">
        <v>11259</v>
      </c>
      <c r="H141" s="47">
        <v>21037</v>
      </c>
      <c r="I141" s="47">
        <v>21353</v>
      </c>
      <c r="J141" s="48">
        <v>23725</v>
      </c>
      <c r="K141" s="49"/>
      <c r="L141" s="50">
        <v>2717579</v>
      </c>
      <c r="M141" s="49">
        <f t="shared" si="56"/>
        <v>3157555.0400999999</v>
      </c>
      <c r="N141" s="51">
        <f t="shared" si="57"/>
        <v>147.87407109539643</v>
      </c>
      <c r="O141" s="52">
        <v>1.0587</v>
      </c>
      <c r="P141" s="51">
        <f t="shared" si="58"/>
        <v>139.67514035647156</v>
      </c>
      <c r="Q141" s="51">
        <v>188.57</v>
      </c>
      <c r="R141" s="51">
        <f t="shared" si="59"/>
        <v>139.67514035647156</v>
      </c>
      <c r="S141" s="52">
        <v>1.0364</v>
      </c>
      <c r="T141" s="53">
        <v>1</v>
      </c>
      <c r="U141" s="52">
        <f t="shared" si="60"/>
        <v>1.0364</v>
      </c>
      <c r="V141" s="54">
        <f t="shared" si="61"/>
        <v>144.76</v>
      </c>
      <c r="W141" s="55"/>
      <c r="X141" s="50">
        <v>1096012</v>
      </c>
      <c r="Y141" s="49">
        <f t="shared" si="62"/>
        <v>1273456.3428</v>
      </c>
      <c r="Z141" s="51">
        <f t="shared" si="63"/>
        <v>59.638287022900762</v>
      </c>
      <c r="AA141" s="51">
        <v>74.430000000000007</v>
      </c>
      <c r="AB141" s="51">
        <f t="shared" si="64"/>
        <v>59.638287022900762</v>
      </c>
      <c r="AC141" s="51">
        <f t="shared" si="65"/>
        <v>1.2704282442748092</v>
      </c>
      <c r="AD141" s="54">
        <f t="shared" si="66"/>
        <v>60.908715267175573</v>
      </c>
      <c r="AE141" s="49"/>
      <c r="AF141" s="50">
        <v>995624</v>
      </c>
      <c r="AG141" s="49">
        <f t="shared" si="67"/>
        <v>1156815.5255999998</v>
      </c>
      <c r="AH141" s="51">
        <f t="shared" si="68"/>
        <v>54.175784461199825</v>
      </c>
      <c r="AI141" s="51">
        <v>40.479999999999997</v>
      </c>
      <c r="AJ141" s="51">
        <f t="shared" si="69"/>
        <v>40.479999999999997</v>
      </c>
      <c r="AK141" s="51">
        <f t="shared" si="70"/>
        <v>0</v>
      </c>
      <c r="AL141" s="54">
        <f t="shared" si="71"/>
        <v>40.479999999999997</v>
      </c>
      <c r="AM141" s="49"/>
      <c r="AN141" s="50">
        <v>223040</v>
      </c>
      <c r="AO141" s="49">
        <f t="shared" si="72"/>
        <v>259150.17599999998</v>
      </c>
      <c r="AP141" s="54">
        <f t="shared" si="73"/>
        <v>12.136476186016015</v>
      </c>
      <c r="AQ141" s="49"/>
      <c r="AR141" s="50">
        <v>361039</v>
      </c>
      <c r="AS141" s="49">
        <f t="shared" si="74"/>
        <v>419491.21409999998</v>
      </c>
      <c r="AT141" s="54">
        <f t="shared" si="75"/>
        <v>19.645539928815623</v>
      </c>
      <c r="AU141" s="49"/>
      <c r="AV141" s="57">
        <v>10.393645640000001</v>
      </c>
      <c r="AW141" s="54">
        <v>0.09</v>
      </c>
      <c r="AX141" s="49"/>
      <c r="AY141" s="58">
        <v>18.79</v>
      </c>
      <c r="AZ141" s="49"/>
      <c r="BA141" s="58">
        <v>0</v>
      </c>
      <c r="BB141" s="49"/>
      <c r="BC141" s="58">
        <f t="shared" si="54"/>
        <v>307.2</v>
      </c>
      <c r="BD141" s="49"/>
      <c r="BE141" s="59">
        <v>248.43</v>
      </c>
      <c r="BF141" s="51">
        <f t="shared" si="76"/>
        <v>58.769999999999982</v>
      </c>
      <c r="BG141" s="51">
        <f t="shared" si="77"/>
        <v>-52.269999999999982</v>
      </c>
      <c r="BH141" s="51">
        <f t="shared" si="78"/>
        <v>254.93</v>
      </c>
      <c r="BI141" s="54">
        <f t="shared" si="79"/>
        <v>6.5</v>
      </c>
      <c r="BJ141" s="49"/>
      <c r="BK141" s="59">
        <v>11.47</v>
      </c>
      <c r="BL141" s="51">
        <v>0</v>
      </c>
      <c r="BM141" s="51"/>
      <c r="BN141" s="54">
        <f t="shared" si="80"/>
        <v>266.40000000000003</v>
      </c>
      <c r="BO141" s="49"/>
      <c r="BP141" s="58">
        <f t="shared" si="55"/>
        <v>2999397.6000000006</v>
      </c>
    </row>
    <row r="142" spans="1:68" ht="15" x14ac:dyDescent="0.25">
      <c r="A142" s="44" t="s">
        <v>243</v>
      </c>
      <c r="B142" s="45" t="s">
        <v>244</v>
      </c>
      <c r="C142" s="45" t="s">
        <v>71</v>
      </c>
      <c r="D142" s="46">
        <v>8177</v>
      </c>
      <c r="E142" s="45" t="s">
        <v>75</v>
      </c>
      <c r="F142" s="47">
        <v>150</v>
      </c>
      <c r="G142" s="47">
        <v>45849</v>
      </c>
      <c r="H142" s="47">
        <v>53470</v>
      </c>
      <c r="I142" s="47">
        <v>53470</v>
      </c>
      <c r="J142" s="48">
        <v>54750</v>
      </c>
      <c r="K142" s="49"/>
      <c r="L142" s="50">
        <v>7608133</v>
      </c>
      <c r="M142" s="49">
        <f t="shared" si="56"/>
        <v>8839889.7326999996</v>
      </c>
      <c r="N142" s="51">
        <f t="shared" si="57"/>
        <v>165.32428899756871</v>
      </c>
      <c r="O142" s="52">
        <v>0.85099999999999998</v>
      </c>
      <c r="P142" s="51">
        <f t="shared" si="58"/>
        <v>194.27060986788334</v>
      </c>
      <c r="Q142" s="51">
        <v>188.57</v>
      </c>
      <c r="R142" s="51">
        <f t="shared" si="59"/>
        <v>188.57</v>
      </c>
      <c r="S142" s="52">
        <v>0.95820000000000005</v>
      </c>
      <c r="T142" s="53">
        <v>1</v>
      </c>
      <c r="U142" s="52">
        <f t="shared" si="60"/>
        <v>0.95820000000000005</v>
      </c>
      <c r="V142" s="54">
        <f t="shared" si="61"/>
        <v>180.69</v>
      </c>
      <c r="W142" s="55"/>
      <c r="X142" s="50">
        <v>2414528</v>
      </c>
      <c r="Y142" s="49">
        <f t="shared" si="62"/>
        <v>2805440.0831999998</v>
      </c>
      <c r="Z142" s="51">
        <f t="shared" si="63"/>
        <v>52.467553454273421</v>
      </c>
      <c r="AA142" s="51">
        <v>74.430000000000007</v>
      </c>
      <c r="AB142" s="51">
        <f t="shared" si="64"/>
        <v>52.467553454273421</v>
      </c>
      <c r="AC142" s="51">
        <f t="shared" si="65"/>
        <v>3.0631116364316444</v>
      </c>
      <c r="AD142" s="54">
        <f t="shared" si="66"/>
        <v>55.530665090705064</v>
      </c>
      <c r="AE142" s="49"/>
      <c r="AF142" s="50">
        <v>1630927</v>
      </c>
      <c r="AG142" s="49">
        <f t="shared" si="67"/>
        <v>1894974.0813</v>
      </c>
      <c r="AH142" s="51">
        <f t="shared" si="68"/>
        <v>35.439949154666166</v>
      </c>
      <c r="AI142" s="51">
        <v>40.479999999999997</v>
      </c>
      <c r="AJ142" s="51">
        <f t="shared" si="69"/>
        <v>35.439949154666166</v>
      </c>
      <c r="AK142" s="51">
        <f t="shared" si="70"/>
        <v>1.2600127113334576</v>
      </c>
      <c r="AL142" s="54">
        <f t="shared" si="71"/>
        <v>36.699961865999626</v>
      </c>
      <c r="AM142" s="49"/>
      <c r="AN142" s="50">
        <v>197734</v>
      </c>
      <c r="AO142" s="49">
        <f t="shared" si="72"/>
        <v>229747.13459999999</v>
      </c>
      <c r="AP142" s="54">
        <f t="shared" si="73"/>
        <v>4.2967483560875257</v>
      </c>
      <c r="AQ142" s="49"/>
      <c r="AR142" s="50">
        <v>982602</v>
      </c>
      <c r="AS142" s="49">
        <f t="shared" si="74"/>
        <v>1141685.2637999998</v>
      </c>
      <c r="AT142" s="54">
        <f t="shared" si="75"/>
        <v>21.351884492238636</v>
      </c>
      <c r="AU142" s="49"/>
      <c r="AV142" s="57">
        <v>9.0469725299999997</v>
      </c>
      <c r="AW142" s="54">
        <v>0.04</v>
      </c>
      <c r="AX142" s="49"/>
      <c r="AY142" s="58">
        <v>20.96</v>
      </c>
      <c r="AZ142" s="49"/>
      <c r="BA142" s="58">
        <v>1.26</v>
      </c>
      <c r="BB142" s="49"/>
      <c r="BC142" s="58">
        <f t="shared" si="54"/>
        <v>329.88</v>
      </c>
      <c r="BD142" s="49"/>
      <c r="BE142" s="59">
        <v>278.18</v>
      </c>
      <c r="BF142" s="51">
        <f t="shared" si="76"/>
        <v>51.699999999999989</v>
      </c>
      <c r="BG142" s="51">
        <f t="shared" si="77"/>
        <v>-45.199999999999989</v>
      </c>
      <c r="BH142" s="51">
        <f t="shared" si="78"/>
        <v>284.68</v>
      </c>
      <c r="BI142" s="54">
        <f t="shared" si="79"/>
        <v>6.5</v>
      </c>
      <c r="BJ142" s="49"/>
      <c r="BK142" s="59">
        <v>12.81</v>
      </c>
      <c r="BL142" s="51">
        <v>5.84</v>
      </c>
      <c r="BM142" s="51"/>
      <c r="BN142" s="54">
        <f t="shared" si="80"/>
        <v>303.33</v>
      </c>
      <c r="BO142" s="49"/>
      <c r="BP142" s="58">
        <f t="shared" si="55"/>
        <v>13907377.17</v>
      </c>
    </row>
    <row r="143" spans="1:68" ht="15" x14ac:dyDescent="0.25">
      <c r="A143" s="44" t="s">
        <v>245</v>
      </c>
      <c r="B143" s="45" t="s">
        <v>244</v>
      </c>
      <c r="C143" s="45" t="s">
        <v>71</v>
      </c>
      <c r="D143" s="46">
        <v>9621</v>
      </c>
      <c r="E143" s="45" t="s">
        <v>96</v>
      </c>
      <c r="F143" s="47">
        <v>75</v>
      </c>
      <c r="G143" s="47">
        <v>19294</v>
      </c>
      <c r="H143" s="47">
        <v>25771</v>
      </c>
      <c r="I143" s="47">
        <v>25771</v>
      </c>
      <c r="J143" s="48">
        <v>27375</v>
      </c>
      <c r="K143" s="49"/>
      <c r="L143" s="50">
        <v>3633170</v>
      </c>
      <c r="M143" s="49">
        <f t="shared" si="56"/>
        <v>4221380.2229999993</v>
      </c>
      <c r="N143" s="51">
        <f t="shared" si="57"/>
        <v>163.80350871134218</v>
      </c>
      <c r="O143" s="52">
        <v>0.97570000000000001</v>
      </c>
      <c r="P143" s="51">
        <f t="shared" si="58"/>
        <v>167.88306724540553</v>
      </c>
      <c r="Q143" s="51">
        <v>188.57</v>
      </c>
      <c r="R143" s="51">
        <f t="shared" si="59"/>
        <v>167.88306724540553</v>
      </c>
      <c r="S143" s="52">
        <v>1.0325</v>
      </c>
      <c r="T143" s="53">
        <v>1</v>
      </c>
      <c r="U143" s="52">
        <f t="shared" si="60"/>
        <v>1.0325</v>
      </c>
      <c r="V143" s="54">
        <f t="shared" si="61"/>
        <v>173.34</v>
      </c>
      <c r="W143" s="55"/>
      <c r="X143" s="50">
        <v>1616252</v>
      </c>
      <c r="Y143" s="49">
        <f t="shared" si="62"/>
        <v>1877923.1987999999</v>
      </c>
      <c r="Z143" s="51">
        <f t="shared" si="63"/>
        <v>72.869628605797203</v>
      </c>
      <c r="AA143" s="51">
        <v>74.430000000000007</v>
      </c>
      <c r="AB143" s="51">
        <f t="shared" si="64"/>
        <v>72.869628605797203</v>
      </c>
      <c r="AC143" s="51">
        <f t="shared" si="65"/>
        <v>0</v>
      </c>
      <c r="AD143" s="54">
        <f t="shared" si="66"/>
        <v>72.869628605797203</v>
      </c>
      <c r="AE143" s="49"/>
      <c r="AF143" s="50">
        <v>881652</v>
      </c>
      <c r="AG143" s="49">
        <f t="shared" si="67"/>
        <v>1024391.4587999999</v>
      </c>
      <c r="AH143" s="51">
        <f t="shared" si="68"/>
        <v>39.749775282294046</v>
      </c>
      <c r="AI143" s="51">
        <v>40.479999999999997</v>
      </c>
      <c r="AJ143" s="51">
        <f t="shared" si="69"/>
        <v>39.749775282294046</v>
      </c>
      <c r="AK143" s="51">
        <f t="shared" si="70"/>
        <v>0.18255617942648783</v>
      </c>
      <c r="AL143" s="54">
        <f t="shared" si="71"/>
        <v>39.932331461720537</v>
      </c>
      <c r="AM143" s="49"/>
      <c r="AN143" s="50">
        <v>127007</v>
      </c>
      <c r="AO143" s="49">
        <f t="shared" si="72"/>
        <v>147569.4333</v>
      </c>
      <c r="AP143" s="54">
        <f t="shared" si="73"/>
        <v>5.7261818827364097</v>
      </c>
      <c r="AQ143" s="49"/>
      <c r="AR143" s="50">
        <v>450900</v>
      </c>
      <c r="AS143" s="49">
        <f t="shared" si="74"/>
        <v>523900.70999999996</v>
      </c>
      <c r="AT143" s="54">
        <f t="shared" si="75"/>
        <v>20.32907958558069</v>
      </c>
      <c r="AU143" s="49"/>
      <c r="AV143" s="57">
        <v>12.012866300000001</v>
      </c>
      <c r="AW143" s="54">
        <v>0.05</v>
      </c>
      <c r="AX143" s="49"/>
      <c r="AY143" s="58">
        <v>20.36</v>
      </c>
      <c r="AZ143" s="49"/>
      <c r="BA143" s="58">
        <v>0</v>
      </c>
      <c r="BB143" s="49"/>
      <c r="BC143" s="58">
        <f t="shared" si="54"/>
        <v>344.62</v>
      </c>
      <c r="BD143" s="49"/>
      <c r="BE143" s="59">
        <v>269.02999999999997</v>
      </c>
      <c r="BF143" s="51">
        <f t="shared" si="76"/>
        <v>75.590000000000032</v>
      </c>
      <c r="BG143" s="51">
        <f t="shared" si="77"/>
        <v>-69.090000000000032</v>
      </c>
      <c r="BH143" s="51">
        <f t="shared" si="78"/>
        <v>275.52999999999997</v>
      </c>
      <c r="BI143" s="54">
        <f t="shared" si="79"/>
        <v>6.5</v>
      </c>
      <c r="BJ143" s="49"/>
      <c r="BK143" s="59">
        <v>12.4</v>
      </c>
      <c r="BL143" s="51">
        <v>5.51</v>
      </c>
      <c r="BM143" s="51"/>
      <c r="BN143" s="54">
        <f t="shared" si="80"/>
        <v>293.43999999999994</v>
      </c>
      <c r="BO143" s="49"/>
      <c r="BP143" s="58">
        <f t="shared" si="55"/>
        <v>5661631.3599999985</v>
      </c>
    </row>
    <row r="144" spans="1:68" ht="15" x14ac:dyDescent="0.25">
      <c r="A144" s="44" t="s">
        <v>246</v>
      </c>
      <c r="B144" s="45" t="s">
        <v>244</v>
      </c>
      <c r="C144" s="45" t="s">
        <v>71</v>
      </c>
      <c r="D144" s="46">
        <v>9001</v>
      </c>
      <c r="E144" s="45" t="s">
        <v>75</v>
      </c>
      <c r="F144" s="47">
        <v>120</v>
      </c>
      <c r="G144" s="47">
        <v>34224</v>
      </c>
      <c r="H144" s="47">
        <v>40367</v>
      </c>
      <c r="I144" s="47">
        <v>40367</v>
      </c>
      <c r="J144" s="48">
        <v>43800</v>
      </c>
      <c r="K144" s="49"/>
      <c r="L144" s="50">
        <v>5985397</v>
      </c>
      <c r="M144" s="49">
        <f t="shared" si="56"/>
        <v>6954432.7742999997</v>
      </c>
      <c r="N144" s="51">
        <f t="shared" si="57"/>
        <v>172.28014899051203</v>
      </c>
      <c r="O144" s="52">
        <v>0.99470000000000003</v>
      </c>
      <c r="P144" s="51">
        <f t="shared" si="58"/>
        <v>173.19809891476027</v>
      </c>
      <c r="Q144" s="51">
        <v>188.57</v>
      </c>
      <c r="R144" s="51">
        <f t="shared" si="59"/>
        <v>173.19809891476027</v>
      </c>
      <c r="S144" s="52">
        <v>0.94279999999999997</v>
      </c>
      <c r="T144" s="53">
        <v>1</v>
      </c>
      <c r="U144" s="52">
        <f t="shared" si="60"/>
        <v>0.94279999999999997</v>
      </c>
      <c r="V144" s="54">
        <f t="shared" si="61"/>
        <v>163.29</v>
      </c>
      <c r="W144" s="55"/>
      <c r="X144" s="50">
        <v>2320763</v>
      </c>
      <c r="Y144" s="49">
        <f t="shared" si="62"/>
        <v>2696494.5296999998</v>
      </c>
      <c r="Z144" s="51">
        <f t="shared" si="63"/>
        <v>66.799478031560426</v>
      </c>
      <c r="AA144" s="51">
        <v>74.430000000000007</v>
      </c>
      <c r="AB144" s="51">
        <f t="shared" si="64"/>
        <v>66.799478031560426</v>
      </c>
      <c r="AC144" s="51">
        <f t="shared" si="65"/>
        <v>0</v>
      </c>
      <c r="AD144" s="54">
        <f t="shared" si="66"/>
        <v>66.799478031560426</v>
      </c>
      <c r="AE144" s="49"/>
      <c r="AF144" s="50">
        <v>1188768</v>
      </c>
      <c r="AG144" s="49">
        <f t="shared" si="67"/>
        <v>1381229.5392</v>
      </c>
      <c r="AH144" s="51">
        <f t="shared" si="68"/>
        <v>34.216799346000442</v>
      </c>
      <c r="AI144" s="51">
        <v>40.479999999999997</v>
      </c>
      <c r="AJ144" s="51">
        <f t="shared" si="69"/>
        <v>34.216799346000442</v>
      </c>
      <c r="AK144" s="51">
        <f t="shared" si="70"/>
        <v>1.5658001634998886</v>
      </c>
      <c r="AL144" s="54">
        <f t="shared" si="71"/>
        <v>35.782599509500329</v>
      </c>
      <c r="AM144" s="49"/>
      <c r="AN144" s="50">
        <v>260870</v>
      </c>
      <c r="AO144" s="49">
        <f t="shared" si="72"/>
        <v>303104.853</v>
      </c>
      <c r="AP144" s="54">
        <f t="shared" si="73"/>
        <v>7.5087287388213149</v>
      </c>
      <c r="AQ144" s="49"/>
      <c r="AR144" s="50">
        <v>756174</v>
      </c>
      <c r="AS144" s="49">
        <f t="shared" si="74"/>
        <v>878598.57059999998</v>
      </c>
      <c r="AT144" s="54">
        <f t="shared" si="75"/>
        <v>21.76526793172641</v>
      </c>
      <c r="AU144" s="49"/>
      <c r="AV144" s="57">
        <v>10.742973109999999</v>
      </c>
      <c r="AW144" s="54">
        <v>0.04</v>
      </c>
      <c r="AX144" s="49"/>
      <c r="AY144" s="58">
        <v>21.54</v>
      </c>
      <c r="AZ144" s="49"/>
      <c r="BA144" s="58">
        <v>0</v>
      </c>
      <c r="BB144" s="49"/>
      <c r="BC144" s="58">
        <f t="shared" si="54"/>
        <v>327.47000000000003</v>
      </c>
      <c r="BD144" s="49"/>
      <c r="BE144" s="59">
        <v>284.94</v>
      </c>
      <c r="BF144" s="51">
        <f t="shared" si="76"/>
        <v>42.53000000000003</v>
      </c>
      <c r="BG144" s="51">
        <f t="shared" si="77"/>
        <v>-36.03000000000003</v>
      </c>
      <c r="BH144" s="51">
        <f t="shared" si="78"/>
        <v>291.44</v>
      </c>
      <c r="BI144" s="54">
        <f t="shared" si="79"/>
        <v>6.5</v>
      </c>
      <c r="BJ144" s="49"/>
      <c r="BK144" s="59">
        <v>13.11</v>
      </c>
      <c r="BL144" s="51">
        <v>6.03</v>
      </c>
      <c r="BM144" s="51"/>
      <c r="BN144" s="54">
        <f t="shared" si="80"/>
        <v>310.58</v>
      </c>
      <c r="BO144" s="49"/>
      <c r="BP144" s="58">
        <f t="shared" si="55"/>
        <v>10629289.92</v>
      </c>
    </row>
    <row r="145" spans="1:68" ht="15" x14ac:dyDescent="0.25">
      <c r="A145" s="44" t="s">
        <v>247</v>
      </c>
      <c r="B145" s="45" t="s">
        <v>244</v>
      </c>
      <c r="C145" s="45" t="s">
        <v>71</v>
      </c>
      <c r="D145" s="46">
        <v>10926</v>
      </c>
      <c r="E145" s="45" t="s">
        <v>75</v>
      </c>
      <c r="F145" s="47">
        <v>98</v>
      </c>
      <c r="G145" s="47">
        <v>26634</v>
      </c>
      <c r="H145" s="47">
        <v>34061</v>
      </c>
      <c r="I145" s="47">
        <v>34061</v>
      </c>
      <c r="J145" s="48">
        <v>35770</v>
      </c>
      <c r="K145" s="49"/>
      <c r="L145" s="50">
        <v>4661133</v>
      </c>
      <c r="M145" s="49">
        <f t="shared" si="56"/>
        <v>5415770.4326999998</v>
      </c>
      <c r="N145" s="51">
        <f t="shared" si="57"/>
        <v>159.0020971991427</v>
      </c>
      <c r="O145" s="52">
        <v>1.0404</v>
      </c>
      <c r="P145" s="51">
        <f t="shared" si="58"/>
        <v>152.82785197918366</v>
      </c>
      <c r="Q145" s="51">
        <v>188.57</v>
      </c>
      <c r="R145" s="51">
        <f t="shared" si="59"/>
        <v>152.82785197918366</v>
      </c>
      <c r="S145" s="52">
        <v>1.0299</v>
      </c>
      <c r="T145" s="53">
        <v>1</v>
      </c>
      <c r="U145" s="52">
        <f t="shared" si="60"/>
        <v>1.0299</v>
      </c>
      <c r="V145" s="54">
        <f t="shared" si="61"/>
        <v>157.4</v>
      </c>
      <c r="W145" s="55"/>
      <c r="X145" s="50">
        <v>1987833</v>
      </c>
      <c r="Y145" s="49">
        <f t="shared" si="62"/>
        <v>2309663.1626999998</v>
      </c>
      <c r="Z145" s="51">
        <f t="shared" si="63"/>
        <v>67.809611071313228</v>
      </c>
      <c r="AA145" s="51">
        <v>74.430000000000007</v>
      </c>
      <c r="AB145" s="51">
        <f t="shared" si="64"/>
        <v>67.809611071313228</v>
      </c>
      <c r="AC145" s="51">
        <f t="shared" si="65"/>
        <v>0</v>
      </c>
      <c r="AD145" s="54">
        <f t="shared" si="66"/>
        <v>67.809611071313228</v>
      </c>
      <c r="AE145" s="49"/>
      <c r="AF145" s="50">
        <v>1017930</v>
      </c>
      <c r="AG145" s="49">
        <f t="shared" si="67"/>
        <v>1182732.8669999999</v>
      </c>
      <c r="AH145" s="51">
        <f t="shared" si="68"/>
        <v>34.723961921258912</v>
      </c>
      <c r="AI145" s="51">
        <v>40.479999999999997</v>
      </c>
      <c r="AJ145" s="51">
        <f t="shared" si="69"/>
        <v>34.723961921258912</v>
      </c>
      <c r="AK145" s="51">
        <f t="shared" si="70"/>
        <v>1.4390095196852712</v>
      </c>
      <c r="AL145" s="54">
        <f t="shared" si="71"/>
        <v>36.162971440944183</v>
      </c>
      <c r="AM145" s="49"/>
      <c r="AN145" s="50">
        <v>155084</v>
      </c>
      <c r="AO145" s="49">
        <f t="shared" si="72"/>
        <v>180192.09959999999</v>
      </c>
      <c r="AP145" s="54">
        <f t="shared" si="73"/>
        <v>5.2902762573030735</v>
      </c>
      <c r="AQ145" s="49"/>
      <c r="AR145" s="50">
        <v>612041</v>
      </c>
      <c r="AS145" s="49">
        <f t="shared" si="74"/>
        <v>711130.4378999999</v>
      </c>
      <c r="AT145" s="54">
        <f t="shared" si="75"/>
        <v>20.878143269428374</v>
      </c>
      <c r="AU145" s="49"/>
      <c r="AV145" s="57">
        <v>9.7844873099999994</v>
      </c>
      <c r="AW145" s="54">
        <v>0.03</v>
      </c>
      <c r="AX145" s="49"/>
      <c r="AY145" s="58">
        <v>20.48</v>
      </c>
      <c r="AZ145" s="49"/>
      <c r="BA145" s="58">
        <v>0</v>
      </c>
      <c r="BB145" s="49"/>
      <c r="BC145" s="58">
        <f t="shared" si="54"/>
        <v>317.83999999999997</v>
      </c>
      <c r="BD145" s="49"/>
      <c r="BE145" s="59">
        <v>270.85000000000002</v>
      </c>
      <c r="BF145" s="51">
        <f t="shared" si="76"/>
        <v>46.989999999999952</v>
      </c>
      <c r="BG145" s="51">
        <f t="shared" si="77"/>
        <v>-40.489999999999952</v>
      </c>
      <c r="BH145" s="51">
        <f t="shared" si="78"/>
        <v>277.35000000000002</v>
      </c>
      <c r="BI145" s="54">
        <f t="shared" si="79"/>
        <v>6.5</v>
      </c>
      <c r="BJ145" s="49"/>
      <c r="BK145" s="59">
        <v>12.48</v>
      </c>
      <c r="BL145" s="51">
        <v>4.6100000000000003</v>
      </c>
      <c r="BM145" s="51"/>
      <c r="BN145" s="54">
        <f t="shared" si="80"/>
        <v>294.44000000000005</v>
      </c>
      <c r="BO145" s="49"/>
      <c r="BP145" s="58">
        <f t="shared" si="55"/>
        <v>7842114.9600000018</v>
      </c>
    </row>
    <row r="146" spans="1:68" ht="15" x14ac:dyDescent="0.25">
      <c r="A146" s="44" t="s">
        <v>248</v>
      </c>
      <c r="B146" s="45" t="s">
        <v>244</v>
      </c>
      <c r="C146" s="45" t="s">
        <v>71</v>
      </c>
      <c r="D146" s="46">
        <v>8508</v>
      </c>
      <c r="E146" s="45" t="s">
        <v>93</v>
      </c>
      <c r="F146" s="47">
        <v>120</v>
      </c>
      <c r="G146" s="47">
        <v>33613</v>
      </c>
      <c r="H146" s="47">
        <v>39265</v>
      </c>
      <c r="I146" s="47">
        <v>39420</v>
      </c>
      <c r="J146" s="48">
        <v>43800</v>
      </c>
      <c r="K146" s="49"/>
      <c r="L146" s="50">
        <v>5044825</v>
      </c>
      <c r="M146" s="49">
        <f t="shared" si="56"/>
        <v>5861582.1674999995</v>
      </c>
      <c r="N146" s="51">
        <f t="shared" si="57"/>
        <v>148.69564098173515</v>
      </c>
      <c r="O146" s="52">
        <v>0.9093</v>
      </c>
      <c r="P146" s="51">
        <f t="shared" si="58"/>
        <v>163.52759373334999</v>
      </c>
      <c r="Q146" s="51">
        <v>210.67</v>
      </c>
      <c r="R146" s="51">
        <f t="shared" si="59"/>
        <v>163.52759373334999</v>
      </c>
      <c r="S146" s="52">
        <v>0.97360000000000002</v>
      </c>
      <c r="T146" s="53">
        <v>1</v>
      </c>
      <c r="U146" s="52">
        <f t="shared" si="60"/>
        <v>0.97360000000000002</v>
      </c>
      <c r="V146" s="54">
        <f t="shared" si="61"/>
        <v>159.21</v>
      </c>
      <c r="W146" s="55"/>
      <c r="X146" s="50">
        <v>2196149</v>
      </c>
      <c r="Y146" s="49">
        <f t="shared" si="62"/>
        <v>2551705.5230999999</v>
      </c>
      <c r="Z146" s="51">
        <f t="shared" si="63"/>
        <v>64.731241073059351</v>
      </c>
      <c r="AA146" s="51">
        <v>74.430000000000007</v>
      </c>
      <c r="AB146" s="51">
        <f t="shared" si="64"/>
        <v>64.731241073059351</v>
      </c>
      <c r="AC146" s="51">
        <f t="shared" si="65"/>
        <v>0</v>
      </c>
      <c r="AD146" s="54">
        <f t="shared" si="66"/>
        <v>64.731241073059351</v>
      </c>
      <c r="AE146" s="49"/>
      <c r="AF146" s="50">
        <v>1483074</v>
      </c>
      <c r="AG146" s="49">
        <f t="shared" si="67"/>
        <v>1723183.6805999998</v>
      </c>
      <c r="AH146" s="51">
        <f t="shared" si="68"/>
        <v>43.713436849315066</v>
      </c>
      <c r="AI146" s="51">
        <v>40.479999999999997</v>
      </c>
      <c r="AJ146" s="51">
        <f t="shared" si="69"/>
        <v>40.479999999999997</v>
      </c>
      <c r="AK146" s="51">
        <f t="shared" si="70"/>
        <v>0</v>
      </c>
      <c r="AL146" s="54">
        <f t="shared" si="71"/>
        <v>40.479999999999997</v>
      </c>
      <c r="AM146" s="49"/>
      <c r="AN146" s="50">
        <v>451141</v>
      </c>
      <c r="AO146" s="49">
        <f t="shared" si="72"/>
        <v>524180.7279</v>
      </c>
      <c r="AP146" s="54">
        <f t="shared" si="73"/>
        <v>13.297329474885844</v>
      </c>
      <c r="AQ146" s="49"/>
      <c r="AR146" s="50">
        <v>731059</v>
      </c>
      <c r="AS146" s="49">
        <f t="shared" si="74"/>
        <v>849417.45209999999</v>
      </c>
      <c r="AT146" s="54">
        <f t="shared" si="75"/>
        <v>21.547880570776254</v>
      </c>
      <c r="AU146" s="49"/>
      <c r="AV146" s="57">
        <v>11.55801623</v>
      </c>
      <c r="AW146" s="54">
        <v>0.09</v>
      </c>
      <c r="AX146" s="49"/>
      <c r="AY146" s="58">
        <v>20.94</v>
      </c>
      <c r="AZ146" s="49"/>
      <c r="BA146" s="58">
        <v>1.64</v>
      </c>
      <c r="BB146" s="49"/>
      <c r="BC146" s="58">
        <f t="shared" si="54"/>
        <v>333.49</v>
      </c>
      <c r="BD146" s="49"/>
      <c r="BE146" s="59">
        <v>278.70999999999998</v>
      </c>
      <c r="BF146" s="51">
        <f t="shared" si="76"/>
        <v>54.78000000000003</v>
      </c>
      <c r="BG146" s="51">
        <f t="shared" si="77"/>
        <v>-48.28000000000003</v>
      </c>
      <c r="BH146" s="51">
        <f t="shared" si="78"/>
        <v>285.20999999999998</v>
      </c>
      <c r="BI146" s="54">
        <f t="shared" si="79"/>
        <v>6.5</v>
      </c>
      <c r="BJ146" s="49"/>
      <c r="BK146" s="59">
        <v>12.83</v>
      </c>
      <c r="BL146" s="51">
        <v>19.440000000000001</v>
      </c>
      <c r="BM146" s="51"/>
      <c r="BN146" s="54">
        <f t="shared" si="80"/>
        <v>317.47999999999996</v>
      </c>
      <c r="BO146" s="49"/>
      <c r="BP146" s="58">
        <f t="shared" si="55"/>
        <v>10671455.239999998</v>
      </c>
    </row>
    <row r="147" spans="1:68" ht="15" x14ac:dyDescent="0.25">
      <c r="A147" s="44" t="s">
        <v>249</v>
      </c>
      <c r="B147" s="45" t="s">
        <v>116</v>
      </c>
      <c r="C147" s="45" t="s">
        <v>71</v>
      </c>
      <c r="D147" s="46">
        <v>9084</v>
      </c>
      <c r="E147" s="45" t="s">
        <v>75</v>
      </c>
      <c r="F147" s="47">
        <v>130</v>
      </c>
      <c r="G147" s="47">
        <v>30412</v>
      </c>
      <c r="H147" s="47">
        <v>45246</v>
      </c>
      <c r="I147" s="47">
        <v>45246</v>
      </c>
      <c r="J147" s="48">
        <v>47450</v>
      </c>
      <c r="K147" s="49"/>
      <c r="L147" s="50">
        <v>5812255</v>
      </c>
      <c r="M147" s="49">
        <f t="shared" si="56"/>
        <v>6753259.0844999999</v>
      </c>
      <c r="N147" s="51">
        <f t="shared" si="57"/>
        <v>149.25648862882906</v>
      </c>
      <c r="O147" s="52">
        <v>1.0812999999999999</v>
      </c>
      <c r="P147" s="51">
        <f t="shared" si="58"/>
        <v>138.03430003590961</v>
      </c>
      <c r="Q147" s="51">
        <v>188.57</v>
      </c>
      <c r="R147" s="51">
        <f t="shared" si="59"/>
        <v>138.03430003590961</v>
      </c>
      <c r="S147" s="52">
        <v>1.161</v>
      </c>
      <c r="T147" s="53">
        <v>1</v>
      </c>
      <c r="U147" s="52">
        <f t="shared" si="60"/>
        <v>1.161</v>
      </c>
      <c r="V147" s="54">
        <f t="shared" si="61"/>
        <v>160.26</v>
      </c>
      <c r="W147" s="55"/>
      <c r="X147" s="50">
        <v>2692327</v>
      </c>
      <c r="Y147" s="49">
        <f t="shared" si="62"/>
        <v>3128214.7412999999</v>
      </c>
      <c r="Z147" s="51">
        <f t="shared" si="63"/>
        <v>69.137929127436678</v>
      </c>
      <c r="AA147" s="51">
        <v>74.430000000000007</v>
      </c>
      <c r="AB147" s="51">
        <f t="shared" si="64"/>
        <v>69.137929127436678</v>
      </c>
      <c r="AC147" s="51">
        <f t="shared" si="65"/>
        <v>0</v>
      </c>
      <c r="AD147" s="54">
        <f t="shared" si="66"/>
        <v>69.137929127436678</v>
      </c>
      <c r="AE147" s="49"/>
      <c r="AF147" s="50">
        <v>1354043</v>
      </c>
      <c r="AG147" s="49">
        <f t="shared" si="67"/>
        <v>1573262.5617</v>
      </c>
      <c r="AH147" s="51">
        <f t="shared" si="68"/>
        <v>34.771307114441058</v>
      </c>
      <c r="AI147" s="51">
        <v>40.479999999999997</v>
      </c>
      <c r="AJ147" s="51">
        <f t="shared" si="69"/>
        <v>34.771307114441058</v>
      </c>
      <c r="AK147" s="51">
        <f t="shared" si="70"/>
        <v>1.4271732213897348</v>
      </c>
      <c r="AL147" s="54">
        <f t="shared" si="71"/>
        <v>36.198480335830794</v>
      </c>
      <c r="AM147" s="49"/>
      <c r="AN147" s="50">
        <v>333806</v>
      </c>
      <c r="AO147" s="49">
        <f t="shared" si="72"/>
        <v>387849.19139999995</v>
      </c>
      <c r="AP147" s="54">
        <f t="shared" si="73"/>
        <v>8.5720105954117489</v>
      </c>
      <c r="AQ147" s="49"/>
      <c r="AR147" s="50">
        <v>765801</v>
      </c>
      <c r="AS147" s="49">
        <f t="shared" si="74"/>
        <v>889784.18189999997</v>
      </c>
      <c r="AT147" s="54">
        <f t="shared" si="75"/>
        <v>19.665477211245193</v>
      </c>
      <c r="AU147" s="49"/>
      <c r="AV147" s="57">
        <v>16.029340820000002</v>
      </c>
      <c r="AW147" s="54">
        <v>1.53</v>
      </c>
      <c r="AX147" s="49"/>
      <c r="AY147" s="58">
        <v>21.32</v>
      </c>
      <c r="AZ147" s="49"/>
      <c r="BA147" s="58">
        <v>0</v>
      </c>
      <c r="BB147" s="49"/>
      <c r="BC147" s="58">
        <f t="shared" si="54"/>
        <v>332.71</v>
      </c>
      <c r="BD147" s="49"/>
      <c r="BE147" s="59">
        <v>281.75</v>
      </c>
      <c r="BF147" s="51">
        <f t="shared" si="76"/>
        <v>50.95999999999998</v>
      </c>
      <c r="BG147" s="51">
        <f t="shared" si="77"/>
        <v>-44.45999999999998</v>
      </c>
      <c r="BH147" s="51">
        <f t="shared" si="78"/>
        <v>288.25</v>
      </c>
      <c r="BI147" s="54">
        <f t="shared" si="79"/>
        <v>6.5</v>
      </c>
      <c r="BJ147" s="49"/>
      <c r="BK147" s="59">
        <v>12.97</v>
      </c>
      <c r="BL147" s="51">
        <v>27.54</v>
      </c>
      <c r="BM147" s="51"/>
      <c r="BN147" s="54">
        <f t="shared" si="80"/>
        <v>328.76000000000005</v>
      </c>
      <c r="BO147" s="49"/>
      <c r="BP147" s="58">
        <f t="shared" si="55"/>
        <v>9998249.120000001</v>
      </c>
    </row>
    <row r="148" spans="1:68" ht="15" x14ac:dyDescent="0.25">
      <c r="A148" s="44" t="s">
        <v>250</v>
      </c>
      <c r="B148" s="45" t="s">
        <v>251</v>
      </c>
      <c r="C148" s="45" t="s">
        <v>71</v>
      </c>
      <c r="D148" s="46">
        <v>9431</v>
      </c>
      <c r="E148" s="45" t="s">
        <v>140</v>
      </c>
      <c r="F148" s="47">
        <v>120</v>
      </c>
      <c r="G148" s="47">
        <v>19454</v>
      </c>
      <c r="H148" s="47">
        <v>39538</v>
      </c>
      <c r="I148" s="47">
        <v>39538</v>
      </c>
      <c r="J148" s="48">
        <v>43800</v>
      </c>
      <c r="K148" s="49"/>
      <c r="L148" s="50">
        <v>5352279</v>
      </c>
      <c r="M148" s="49">
        <f t="shared" si="56"/>
        <v>6218812.9700999996</v>
      </c>
      <c r="N148" s="51">
        <f t="shared" si="57"/>
        <v>157.28698897516313</v>
      </c>
      <c r="O148" s="52">
        <v>1.1641999999999999</v>
      </c>
      <c r="P148" s="51">
        <f t="shared" si="58"/>
        <v>135.10306560312929</v>
      </c>
      <c r="Q148" s="51">
        <v>188.57</v>
      </c>
      <c r="R148" s="51">
        <f t="shared" si="59"/>
        <v>135.10306560312929</v>
      </c>
      <c r="S148" s="52">
        <v>1.2434000000000001</v>
      </c>
      <c r="T148" s="53">
        <v>1</v>
      </c>
      <c r="U148" s="52">
        <f t="shared" si="60"/>
        <v>1.2434000000000001</v>
      </c>
      <c r="V148" s="54">
        <f t="shared" si="61"/>
        <v>167.99</v>
      </c>
      <c r="W148" s="55"/>
      <c r="X148" s="50">
        <v>2489854</v>
      </c>
      <c r="Y148" s="49">
        <f t="shared" si="62"/>
        <v>2892961.3625999996</v>
      </c>
      <c r="Z148" s="51">
        <f t="shared" si="63"/>
        <v>73.169137604330004</v>
      </c>
      <c r="AA148" s="51">
        <v>74.430000000000007</v>
      </c>
      <c r="AB148" s="51">
        <f t="shared" si="64"/>
        <v>73.169137604330004</v>
      </c>
      <c r="AC148" s="51">
        <f t="shared" si="65"/>
        <v>0</v>
      </c>
      <c r="AD148" s="54">
        <f t="shared" si="66"/>
        <v>73.169137604330004</v>
      </c>
      <c r="AE148" s="49"/>
      <c r="AF148" s="50">
        <v>1888243</v>
      </c>
      <c r="AG148" s="49">
        <f t="shared" si="67"/>
        <v>2193949.5416999999</v>
      </c>
      <c r="AH148" s="51">
        <f t="shared" si="68"/>
        <v>55.489643929890228</v>
      </c>
      <c r="AI148" s="51">
        <v>40.479999999999997</v>
      </c>
      <c r="AJ148" s="51">
        <f t="shared" si="69"/>
        <v>40.479999999999997</v>
      </c>
      <c r="AK148" s="51">
        <f t="shared" si="70"/>
        <v>0</v>
      </c>
      <c r="AL148" s="54">
        <f t="shared" si="71"/>
        <v>40.479999999999997</v>
      </c>
      <c r="AM148" s="49"/>
      <c r="AN148" s="50">
        <v>362745</v>
      </c>
      <c r="AO148" s="49">
        <f t="shared" si="72"/>
        <v>421473.4155</v>
      </c>
      <c r="AP148" s="54">
        <f t="shared" si="73"/>
        <v>10.659957901259547</v>
      </c>
      <c r="AQ148" s="49"/>
      <c r="AR148" s="50">
        <v>608467</v>
      </c>
      <c r="AS148" s="49">
        <f t="shared" si="74"/>
        <v>706977.80729999999</v>
      </c>
      <c r="AT148" s="54">
        <f t="shared" si="75"/>
        <v>17.880970390510395</v>
      </c>
      <c r="AU148" s="49"/>
      <c r="AV148" s="57">
        <v>8.3296296296296291</v>
      </c>
      <c r="AW148" s="54">
        <v>0.23</v>
      </c>
      <c r="AX148" s="49"/>
      <c r="AY148" s="58">
        <v>7.82</v>
      </c>
      <c r="AZ148" s="49"/>
      <c r="BA148" s="58">
        <v>0</v>
      </c>
      <c r="BB148" s="49"/>
      <c r="BC148" s="58">
        <f t="shared" si="54"/>
        <v>326.56</v>
      </c>
      <c r="BD148" s="49"/>
      <c r="BE148" s="59">
        <v>229.12</v>
      </c>
      <c r="BF148" s="51">
        <f t="shared" si="76"/>
        <v>97.44</v>
      </c>
      <c r="BG148" s="51">
        <f t="shared" si="77"/>
        <v>-90.94</v>
      </c>
      <c r="BH148" s="51">
        <f t="shared" si="78"/>
        <v>235.62</v>
      </c>
      <c r="BI148" s="54">
        <f t="shared" si="79"/>
        <v>6.5</v>
      </c>
      <c r="BJ148" s="49"/>
      <c r="BK148" s="59">
        <v>10.6</v>
      </c>
      <c r="BL148" s="51">
        <v>0</v>
      </c>
      <c r="BM148" s="51">
        <v>4.59</v>
      </c>
      <c r="BN148" s="54">
        <f t="shared" si="80"/>
        <v>250.81</v>
      </c>
      <c r="BO148" s="49"/>
      <c r="BP148" s="58">
        <f t="shared" si="55"/>
        <v>4879257.74</v>
      </c>
    </row>
    <row r="149" spans="1:68" ht="15" x14ac:dyDescent="0.25">
      <c r="A149" s="44" t="s">
        <v>252</v>
      </c>
      <c r="B149" s="45" t="s">
        <v>116</v>
      </c>
      <c r="C149" s="45" t="s">
        <v>71</v>
      </c>
      <c r="D149" s="46">
        <v>10009</v>
      </c>
      <c r="E149" s="45" t="s">
        <v>79</v>
      </c>
      <c r="F149" s="47">
        <v>345</v>
      </c>
      <c r="G149" s="47">
        <v>106014</v>
      </c>
      <c r="H149" s="47">
        <v>117523</v>
      </c>
      <c r="I149" s="47">
        <v>117523</v>
      </c>
      <c r="J149" s="48">
        <v>125925</v>
      </c>
      <c r="K149" s="49"/>
      <c r="L149" s="50">
        <v>14194629</v>
      </c>
      <c r="M149" s="49">
        <f t="shared" si="56"/>
        <v>16492739.435099998</v>
      </c>
      <c r="N149" s="51">
        <f t="shared" si="57"/>
        <v>140.33626979484865</v>
      </c>
      <c r="O149" s="52">
        <v>0.97970000000000002</v>
      </c>
      <c r="P149" s="51">
        <f t="shared" si="58"/>
        <v>143.24412554337925</v>
      </c>
      <c r="Q149" s="51">
        <v>188.57</v>
      </c>
      <c r="R149" s="51">
        <f t="shared" si="59"/>
        <v>143.24412554337925</v>
      </c>
      <c r="S149" s="52">
        <v>1.1472</v>
      </c>
      <c r="T149" s="53">
        <v>1</v>
      </c>
      <c r="U149" s="52">
        <f t="shared" si="60"/>
        <v>1.1472</v>
      </c>
      <c r="V149" s="54">
        <f t="shared" si="61"/>
        <v>164.33</v>
      </c>
      <c r="W149" s="55"/>
      <c r="X149" s="50">
        <v>7145224</v>
      </c>
      <c r="Y149" s="49">
        <f t="shared" si="62"/>
        <v>8302035.7655999996</v>
      </c>
      <c r="Z149" s="51">
        <f t="shared" si="63"/>
        <v>70.641795781251332</v>
      </c>
      <c r="AA149" s="51">
        <v>74.430000000000007</v>
      </c>
      <c r="AB149" s="51">
        <f t="shared" si="64"/>
        <v>70.641795781251332</v>
      </c>
      <c r="AC149" s="51">
        <f t="shared" si="65"/>
        <v>0</v>
      </c>
      <c r="AD149" s="54">
        <f t="shared" si="66"/>
        <v>70.641795781251332</v>
      </c>
      <c r="AE149" s="49"/>
      <c r="AF149" s="50">
        <v>3639591</v>
      </c>
      <c r="AG149" s="49">
        <f t="shared" si="67"/>
        <v>4228840.7829</v>
      </c>
      <c r="AH149" s="51">
        <f t="shared" si="68"/>
        <v>35.983090823923824</v>
      </c>
      <c r="AI149" s="51">
        <v>40.479999999999997</v>
      </c>
      <c r="AJ149" s="51">
        <f t="shared" si="69"/>
        <v>35.983090823923824</v>
      </c>
      <c r="AK149" s="51">
        <f t="shared" si="70"/>
        <v>1.1242272940190432</v>
      </c>
      <c r="AL149" s="54">
        <f t="shared" si="71"/>
        <v>37.107318117942867</v>
      </c>
      <c r="AM149" s="49"/>
      <c r="AN149" s="50">
        <v>890015</v>
      </c>
      <c r="AO149" s="49">
        <f t="shared" si="72"/>
        <v>1034108.4284999999</v>
      </c>
      <c r="AP149" s="54">
        <f t="shared" si="73"/>
        <v>8.7992003990708199</v>
      </c>
      <c r="AQ149" s="49"/>
      <c r="AR149" s="50">
        <v>1769171</v>
      </c>
      <c r="AS149" s="49">
        <f t="shared" si="74"/>
        <v>2055599.7848999999</v>
      </c>
      <c r="AT149" s="54">
        <f t="shared" si="75"/>
        <v>17.49104247594088</v>
      </c>
      <c r="AU149" s="49"/>
      <c r="AV149" s="57">
        <v>8.2753213900000002</v>
      </c>
      <c r="AW149" s="54">
        <v>0.19</v>
      </c>
      <c r="AX149" s="49"/>
      <c r="AY149" s="58">
        <v>20.52</v>
      </c>
      <c r="AZ149" s="49"/>
      <c r="BA149" s="58">
        <v>0</v>
      </c>
      <c r="BB149" s="49"/>
      <c r="BC149" s="58">
        <f t="shared" si="54"/>
        <v>327.35000000000002</v>
      </c>
      <c r="BD149" s="49"/>
      <c r="BE149" s="59">
        <v>271.52999999999997</v>
      </c>
      <c r="BF149" s="51">
        <f t="shared" si="76"/>
        <v>55.82000000000005</v>
      </c>
      <c r="BG149" s="51">
        <f t="shared" si="77"/>
        <v>-49.32000000000005</v>
      </c>
      <c r="BH149" s="51">
        <f t="shared" si="78"/>
        <v>278.02999999999997</v>
      </c>
      <c r="BI149" s="54">
        <f t="shared" si="79"/>
        <v>6.5</v>
      </c>
      <c r="BJ149" s="49"/>
      <c r="BK149" s="59">
        <v>12.51</v>
      </c>
      <c r="BL149" s="51">
        <v>33.270000000000003</v>
      </c>
      <c r="BM149" s="51"/>
      <c r="BN149" s="54">
        <f t="shared" si="80"/>
        <v>323.80999999999995</v>
      </c>
      <c r="BO149" s="49"/>
      <c r="BP149" s="58">
        <f t="shared" si="55"/>
        <v>34328393.339999996</v>
      </c>
    </row>
    <row r="150" spans="1:68" ht="15" x14ac:dyDescent="0.25">
      <c r="A150" s="44" t="s">
        <v>253</v>
      </c>
      <c r="B150" s="45" t="s">
        <v>98</v>
      </c>
      <c r="C150" s="45" t="s">
        <v>71</v>
      </c>
      <c r="D150" s="46">
        <v>10678</v>
      </c>
      <c r="E150" s="45" t="s">
        <v>93</v>
      </c>
      <c r="F150" s="47">
        <v>141</v>
      </c>
      <c r="G150" s="47">
        <v>41556</v>
      </c>
      <c r="H150" s="47">
        <v>46936</v>
      </c>
      <c r="I150" s="47">
        <v>46936</v>
      </c>
      <c r="J150" s="48">
        <v>51465</v>
      </c>
      <c r="K150" s="49"/>
      <c r="L150" s="50">
        <v>5024368</v>
      </c>
      <c r="M150" s="49">
        <f t="shared" si="56"/>
        <v>5837813.1791999992</v>
      </c>
      <c r="N150" s="51">
        <f t="shared" si="57"/>
        <v>124.37815704789499</v>
      </c>
      <c r="O150" s="52">
        <v>0.91390000000000005</v>
      </c>
      <c r="P150" s="51">
        <f t="shared" si="58"/>
        <v>136.09602478158988</v>
      </c>
      <c r="Q150" s="51">
        <v>210.67</v>
      </c>
      <c r="R150" s="51">
        <f t="shared" si="59"/>
        <v>136.09602478158988</v>
      </c>
      <c r="S150" s="52">
        <v>0.86350000000000005</v>
      </c>
      <c r="T150" s="53">
        <v>1</v>
      </c>
      <c r="U150" s="52">
        <f t="shared" si="60"/>
        <v>0.86350000000000005</v>
      </c>
      <c r="V150" s="54">
        <f t="shared" si="61"/>
        <v>117.52</v>
      </c>
      <c r="W150" s="55"/>
      <c r="X150" s="50">
        <v>2200663</v>
      </c>
      <c r="Y150" s="49">
        <f t="shared" si="62"/>
        <v>2556950.3396999999</v>
      </c>
      <c r="Z150" s="51">
        <f t="shared" si="63"/>
        <v>54.477380682205556</v>
      </c>
      <c r="AA150" s="51">
        <v>74.430000000000007</v>
      </c>
      <c r="AB150" s="51">
        <f t="shared" si="64"/>
        <v>54.477380682205556</v>
      </c>
      <c r="AC150" s="51">
        <f t="shared" si="65"/>
        <v>2.5606548294486107</v>
      </c>
      <c r="AD150" s="54">
        <f t="shared" si="66"/>
        <v>57.038035511654165</v>
      </c>
      <c r="AE150" s="49"/>
      <c r="AF150" s="50">
        <v>1500787</v>
      </c>
      <c r="AG150" s="49">
        <f t="shared" si="67"/>
        <v>1743764.4153</v>
      </c>
      <c r="AH150" s="51">
        <f t="shared" si="68"/>
        <v>37.151960441878302</v>
      </c>
      <c r="AI150" s="51">
        <v>40.479999999999997</v>
      </c>
      <c r="AJ150" s="51">
        <f t="shared" si="69"/>
        <v>37.151960441878302</v>
      </c>
      <c r="AK150" s="51">
        <f t="shared" si="70"/>
        <v>0.83200988953042376</v>
      </c>
      <c r="AL150" s="54">
        <f t="shared" si="71"/>
        <v>37.983970331408727</v>
      </c>
      <c r="AM150" s="49"/>
      <c r="AN150" s="50">
        <v>313698</v>
      </c>
      <c r="AO150" s="49">
        <f t="shared" si="72"/>
        <v>364485.70619999996</v>
      </c>
      <c r="AP150" s="54">
        <f t="shared" si="73"/>
        <v>7.765589445201976</v>
      </c>
      <c r="AQ150" s="49"/>
      <c r="AR150" s="50">
        <v>914937</v>
      </c>
      <c r="AS150" s="49">
        <f t="shared" si="74"/>
        <v>1063065.3003</v>
      </c>
      <c r="AT150" s="54">
        <f t="shared" si="75"/>
        <v>22.649252179563661</v>
      </c>
      <c r="AU150" s="49"/>
      <c r="AV150" s="57">
        <v>3.9096000000000002</v>
      </c>
      <c r="AW150" s="54">
        <v>0.32</v>
      </c>
      <c r="AX150" s="49"/>
      <c r="AY150" s="58">
        <v>20.34</v>
      </c>
      <c r="AZ150" s="49"/>
      <c r="BA150" s="58">
        <v>0</v>
      </c>
      <c r="BB150" s="49"/>
      <c r="BC150" s="58">
        <f t="shared" si="54"/>
        <v>267.52999999999997</v>
      </c>
      <c r="BD150" s="49"/>
      <c r="BE150" s="59">
        <v>268.67</v>
      </c>
      <c r="BF150" s="51">
        <f t="shared" si="76"/>
        <v>-1.1400000000000432</v>
      </c>
      <c r="BG150" s="51">
        <f t="shared" si="77"/>
        <v>1.1400000000000432</v>
      </c>
      <c r="BH150" s="51">
        <f t="shared" si="78"/>
        <v>268.67</v>
      </c>
      <c r="BI150" s="54">
        <f t="shared" si="79"/>
        <v>0</v>
      </c>
      <c r="BJ150" s="49"/>
      <c r="BK150" s="59">
        <v>12.09</v>
      </c>
      <c r="BL150" s="51">
        <v>0.71</v>
      </c>
      <c r="BM150" s="51"/>
      <c r="BN150" s="54">
        <f t="shared" si="80"/>
        <v>281.46999999999997</v>
      </c>
      <c r="BO150" s="49"/>
      <c r="BP150" s="58">
        <f t="shared" si="55"/>
        <v>11696767.319999998</v>
      </c>
    </row>
    <row r="151" spans="1:68" ht="15" x14ac:dyDescent="0.25">
      <c r="A151" s="44" t="s">
        <v>254</v>
      </c>
      <c r="B151" s="45" t="s">
        <v>77</v>
      </c>
      <c r="C151" s="45" t="s">
        <v>71</v>
      </c>
      <c r="D151" s="46">
        <v>20397</v>
      </c>
      <c r="E151" s="45" t="s">
        <v>140</v>
      </c>
      <c r="F151" s="47">
        <v>120</v>
      </c>
      <c r="G151" s="47">
        <v>28612</v>
      </c>
      <c r="H151" s="47">
        <v>40344</v>
      </c>
      <c r="I151" s="47">
        <v>40344</v>
      </c>
      <c r="J151" s="48">
        <v>43800</v>
      </c>
      <c r="K151" s="49"/>
      <c r="L151" s="50">
        <v>5861481</v>
      </c>
      <c r="M151" s="49">
        <f t="shared" si="56"/>
        <v>6810454.7738999994</v>
      </c>
      <c r="N151" s="51">
        <f t="shared" si="57"/>
        <v>168.80960672962522</v>
      </c>
      <c r="O151" s="52">
        <v>0.92310000000000003</v>
      </c>
      <c r="P151" s="51">
        <f t="shared" si="58"/>
        <v>182.87250214454036</v>
      </c>
      <c r="Q151" s="51">
        <v>188.57</v>
      </c>
      <c r="R151" s="51">
        <f t="shared" si="59"/>
        <v>182.87250214454036</v>
      </c>
      <c r="S151" s="52">
        <v>0.88290000000000002</v>
      </c>
      <c r="T151" s="53">
        <v>1</v>
      </c>
      <c r="U151" s="52">
        <f t="shared" si="60"/>
        <v>0.88290000000000002</v>
      </c>
      <c r="V151" s="54">
        <f t="shared" si="61"/>
        <v>161.46</v>
      </c>
      <c r="W151" s="55"/>
      <c r="X151" s="50">
        <v>2221786</v>
      </c>
      <c r="Y151" s="49">
        <f t="shared" si="62"/>
        <v>2581493.1533999997</v>
      </c>
      <c r="Z151" s="51">
        <f t="shared" si="63"/>
        <v>63.987040288518735</v>
      </c>
      <c r="AA151" s="51">
        <v>74.430000000000007</v>
      </c>
      <c r="AB151" s="51">
        <f t="shared" si="64"/>
        <v>63.987040288518735</v>
      </c>
      <c r="AC151" s="51">
        <f t="shared" si="65"/>
        <v>0.18323992787031607</v>
      </c>
      <c r="AD151" s="54">
        <f t="shared" si="66"/>
        <v>64.170280216389045</v>
      </c>
      <c r="AE151" s="49"/>
      <c r="AF151" s="50">
        <v>1461560</v>
      </c>
      <c r="AG151" s="49">
        <f t="shared" si="67"/>
        <v>1698186.564</v>
      </c>
      <c r="AH151" s="51">
        <f t="shared" si="68"/>
        <v>42.09266716240333</v>
      </c>
      <c r="AI151" s="51">
        <v>40.479999999999997</v>
      </c>
      <c r="AJ151" s="51">
        <f t="shared" si="69"/>
        <v>40.479999999999997</v>
      </c>
      <c r="AK151" s="51">
        <f t="shared" si="70"/>
        <v>0</v>
      </c>
      <c r="AL151" s="54">
        <f t="shared" si="71"/>
        <v>40.479999999999997</v>
      </c>
      <c r="AM151" s="49"/>
      <c r="AN151" s="50">
        <v>262079</v>
      </c>
      <c r="AO151" s="49">
        <f t="shared" si="72"/>
        <v>304509.59009999997</v>
      </c>
      <c r="AP151" s="54">
        <f t="shared" si="73"/>
        <v>7.5478284280190353</v>
      </c>
      <c r="AQ151" s="49"/>
      <c r="AR151" s="50">
        <v>737844</v>
      </c>
      <c r="AS151" s="49">
        <f t="shared" si="74"/>
        <v>857300.9436</v>
      </c>
      <c r="AT151" s="54">
        <f t="shared" si="75"/>
        <v>21.249775520523499</v>
      </c>
      <c r="AU151" s="49"/>
      <c r="AV151" s="57">
        <v>3.9096000000000002</v>
      </c>
      <c r="AW151" s="54">
        <v>0</v>
      </c>
      <c r="AX151" s="49"/>
      <c r="AY151" s="58">
        <v>18.38</v>
      </c>
      <c r="AZ151" s="49"/>
      <c r="BA151" s="58">
        <v>0</v>
      </c>
      <c r="BB151" s="49"/>
      <c r="BC151" s="58">
        <f t="shared" si="54"/>
        <v>317.2</v>
      </c>
      <c r="BD151" s="49"/>
      <c r="BE151" s="59">
        <v>242.79</v>
      </c>
      <c r="BF151" s="51">
        <f t="shared" si="76"/>
        <v>74.41</v>
      </c>
      <c r="BG151" s="51">
        <f t="shared" si="77"/>
        <v>-67.91</v>
      </c>
      <c r="BH151" s="51">
        <f t="shared" si="78"/>
        <v>249.29</v>
      </c>
      <c r="BI151" s="54">
        <f t="shared" si="79"/>
        <v>6.5</v>
      </c>
      <c r="BJ151" s="49"/>
      <c r="BK151" s="59">
        <v>11.22</v>
      </c>
      <c r="BL151" s="51">
        <v>0</v>
      </c>
      <c r="BM151" s="51"/>
      <c r="BN151" s="54">
        <f t="shared" si="80"/>
        <v>260.51</v>
      </c>
      <c r="BO151" s="49"/>
      <c r="BP151" s="58">
        <f t="shared" si="55"/>
        <v>7453712.1200000001</v>
      </c>
    </row>
    <row r="152" spans="1:68" ht="15" x14ac:dyDescent="0.25">
      <c r="A152" s="44" t="s">
        <v>255</v>
      </c>
      <c r="B152" s="45" t="s">
        <v>77</v>
      </c>
      <c r="C152" s="45" t="s">
        <v>71</v>
      </c>
      <c r="D152" s="46">
        <v>9019</v>
      </c>
      <c r="E152" s="45" t="s">
        <v>79</v>
      </c>
      <c r="F152" s="47">
        <v>25</v>
      </c>
      <c r="G152" s="47">
        <v>8708</v>
      </c>
      <c r="H152" s="47">
        <v>9085</v>
      </c>
      <c r="I152" s="47">
        <v>9085</v>
      </c>
      <c r="J152" s="48">
        <v>9125</v>
      </c>
      <c r="K152" s="49"/>
      <c r="L152" s="50">
        <v>1542034</v>
      </c>
      <c r="M152" s="49">
        <f t="shared" si="56"/>
        <v>1791689.3045999999</v>
      </c>
      <c r="N152" s="51">
        <f t="shared" si="57"/>
        <v>197.21401261419922</v>
      </c>
      <c r="O152" s="52">
        <v>0.92979999999999996</v>
      </c>
      <c r="P152" s="51">
        <f t="shared" si="58"/>
        <v>212.10369177694045</v>
      </c>
      <c r="Q152" s="51">
        <v>188.57</v>
      </c>
      <c r="R152" s="51">
        <f t="shared" si="59"/>
        <v>188.57</v>
      </c>
      <c r="S152" s="52">
        <v>0.87180000000000002</v>
      </c>
      <c r="T152" s="53">
        <v>1</v>
      </c>
      <c r="U152" s="52">
        <f t="shared" si="60"/>
        <v>0.87180000000000002</v>
      </c>
      <c r="V152" s="54">
        <f t="shared" si="61"/>
        <v>164.4</v>
      </c>
      <c r="W152" s="55"/>
      <c r="X152" s="50">
        <v>655593</v>
      </c>
      <c r="Y152" s="49">
        <f t="shared" si="62"/>
        <v>761733.50669999991</v>
      </c>
      <c r="Z152" s="51">
        <f t="shared" si="63"/>
        <v>83.84518510731975</v>
      </c>
      <c r="AA152" s="51">
        <v>74.430000000000007</v>
      </c>
      <c r="AB152" s="51">
        <f t="shared" si="64"/>
        <v>74.430000000000007</v>
      </c>
      <c r="AC152" s="51">
        <f t="shared" si="65"/>
        <v>0</v>
      </c>
      <c r="AD152" s="54">
        <f t="shared" si="66"/>
        <v>74.430000000000007</v>
      </c>
      <c r="AE152" s="49"/>
      <c r="AF152" s="50">
        <v>575104</v>
      </c>
      <c r="AG152" s="49">
        <f t="shared" si="67"/>
        <v>668213.33759999997</v>
      </c>
      <c r="AH152" s="51">
        <f t="shared" si="68"/>
        <v>73.551275465052285</v>
      </c>
      <c r="AI152" s="51">
        <v>40.479999999999997</v>
      </c>
      <c r="AJ152" s="51">
        <f t="shared" si="69"/>
        <v>40.479999999999997</v>
      </c>
      <c r="AK152" s="51">
        <f t="shared" si="70"/>
        <v>0</v>
      </c>
      <c r="AL152" s="54">
        <f t="shared" si="71"/>
        <v>40.479999999999997</v>
      </c>
      <c r="AM152" s="49"/>
      <c r="AN152" s="50">
        <v>31144</v>
      </c>
      <c r="AO152" s="49">
        <f t="shared" si="72"/>
        <v>36186.213599999995</v>
      </c>
      <c r="AP152" s="54">
        <f t="shared" si="73"/>
        <v>3.9830724931205279</v>
      </c>
      <c r="AQ152" s="49"/>
      <c r="AR152" s="50">
        <v>183042</v>
      </c>
      <c r="AS152" s="49">
        <f t="shared" si="74"/>
        <v>212676.49979999999</v>
      </c>
      <c r="AT152" s="54">
        <f t="shared" si="75"/>
        <v>23.409631238304897</v>
      </c>
      <c r="AU152" s="49"/>
      <c r="AV152" s="57">
        <v>11.80003529</v>
      </c>
      <c r="AW152" s="54">
        <v>0</v>
      </c>
      <c r="AX152" s="49"/>
      <c r="AY152" s="58">
        <v>20.29</v>
      </c>
      <c r="AZ152" s="49"/>
      <c r="BA152" s="58">
        <v>0</v>
      </c>
      <c r="BB152" s="49"/>
      <c r="BC152" s="58">
        <f t="shared" si="54"/>
        <v>338.79</v>
      </c>
      <c r="BD152" s="49"/>
      <c r="BE152" s="59">
        <v>269.55</v>
      </c>
      <c r="BF152" s="51">
        <f t="shared" si="76"/>
        <v>69.240000000000009</v>
      </c>
      <c r="BG152" s="51">
        <f t="shared" si="77"/>
        <v>-62.740000000000009</v>
      </c>
      <c r="BH152" s="51">
        <f t="shared" si="78"/>
        <v>276.05</v>
      </c>
      <c r="BI152" s="54">
        <f t="shared" si="79"/>
        <v>6.5</v>
      </c>
      <c r="BJ152" s="49"/>
      <c r="BK152" s="59">
        <v>12.42</v>
      </c>
      <c r="BL152" s="51">
        <v>0</v>
      </c>
      <c r="BM152" s="51"/>
      <c r="BN152" s="54">
        <f t="shared" si="80"/>
        <v>288.47000000000003</v>
      </c>
      <c r="BO152" s="49"/>
      <c r="BP152" s="58">
        <f t="shared" si="55"/>
        <v>2511996.7600000002</v>
      </c>
    </row>
    <row r="153" spans="1:68" ht="15" x14ac:dyDescent="0.25">
      <c r="A153" s="44" t="s">
        <v>256</v>
      </c>
      <c r="B153" s="45" t="s">
        <v>77</v>
      </c>
      <c r="C153" s="45" t="s">
        <v>71</v>
      </c>
      <c r="D153" s="46">
        <v>20412</v>
      </c>
      <c r="E153" s="45" t="s">
        <v>79</v>
      </c>
      <c r="F153" s="47">
        <v>126</v>
      </c>
      <c r="G153" s="47">
        <v>22566</v>
      </c>
      <c r="H153" s="47">
        <v>34794</v>
      </c>
      <c r="I153" s="47">
        <v>41391</v>
      </c>
      <c r="J153" s="48">
        <v>45990</v>
      </c>
      <c r="K153" s="49"/>
      <c r="L153" s="50">
        <v>4921594</v>
      </c>
      <c r="M153" s="49">
        <f t="shared" si="56"/>
        <v>5718400.0685999999</v>
      </c>
      <c r="N153" s="51">
        <f t="shared" si="57"/>
        <v>138.15563935638181</v>
      </c>
      <c r="O153" s="52">
        <v>0.99350000000000005</v>
      </c>
      <c r="P153" s="51">
        <f t="shared" si="58"/>
        <v>139.05952627718349</v>
      </c>
      <c r="Q153" s="51">
        <v>188.57</v>
      </c>
      <c r="R153" s="51">
        <f t="shared" si="59"/>
        <v>139.05952627718349</v>
      </c>
      <c r="S153" s="52">
        <v>1.1756</v>
      </c>
      <c r="T153" s="53">
        <v>1</v>
      </c>
      <c r="U153" s="52">
        <f t="shared" si="60"/>
        <v>1.1756</v>
      </c>
      <c r="V153" s="54">
        <f t="shared" si="61"/>
        <v>163.47999999999999</v>
      </c>
      <c r="W153" s="55"/>
      <c r="X153" s="50">
        <v>1944694</v>
      </c>
      <c r="Y153" s="49">
        <f t="shared" si="62"/>
        <v>2259539.9586</v>
      </c>
      <c r="Z153" s="51">
        <f t="shared" si="63"/>
        <v>54.590127288540991</v>
      </c>
      <c r="AA153" s="51">
        <v>74.430000000000007</v>
      </c>
      <c r="AB153" s="51">
        <f t="shared" si="64"/>
        <v>54.590127288540991</v>
      </c>
      <c r="AC153" s="51">
        <f t="shared" si="65"/>
        <v>2.532468177864752</v>
      </c>
      <c r="AD153" s="54">
        <f t="shared" si="66"/>
        <v>57.122595466405741</v>
      </c>
      <c r="AE153" s="49"/>
      <c r="AF153" s="50">
        <v>1222338</v>
      </c>
      <c r="AG153" s="49">
        <f t="shared" si="67"/>
        <v>1420234.5222</v>
      </c>
      <c r="AH153" s="51">
        <f t="shared" si="68"/>
        <v>34.312640965427263</v>
      </c>
      <c r="AI153" s="51">
        <v>40.479999999999997</v>
      </c>
      <c r="AJ153" s="51">
        <f t="shared" si="69"/>
        <v>34.312640965427263</v>
      </c>
      <c r="AK153" s="51">
        <f t="shared" si="70"/>
        <v>1.5418397586431833</v>
      </c>
      <c r="AL153" s="54">
        <f t="shared" si="71"/>
        <v>35.854480724070449</v>
      </c>
      <c r="AM153" s="49"/>
      <c r="AN153" s="50">
        <v>341898</v>
      </c>
      <c r="AO153" s="49">
        <f t="shared" si="72"/>
        <v>397251.28619999997</v>
      </c>
      <c r="AP153" s="54">
        <f t="shared" si="73"/>
        <v>9.5975281148075666</v>
      </c>
      <c r="AQ153" s="49"/>
      <c r="AR153" s="50">
        <v>550551</v>
      </c>
      <c r="AS153" s="49">
        <f t="shared" si="74"/>
        <v>639685.20689999999</v>
      </c>
      <c r="AT153" s="54">
        <f t="shared" si="75"/>
        <v>15.454693215916503</v>
      </c>
      <c r="AU153" s="49"/>
      <c r="AV153" s="57">
        <v>10.433500029999999</v>
      </c>
      <c r="AW153" s="54">
        <v>0.87</v>
      </c>
      <c r="AX153" s="49"/>
      <c r="AY153" s="58">
        <v>15.24</v>
      </c>
      <c r="AZ153" s="49"/>
      <c r="BA153" s="58">
        <v>0</v>
      </c>
      <c r="BB153" s="49"/>
      <c r="BC153" s="58">
        <f t="shared" si="54"/>
        <v>308.05</v>
      </c>
      <c r="BD153" s="49"/>
      <c r="BE153" s="59">
        <v>246.25</v>
      </c>
      <c r="BF153" s="51">
        <f t="shared" si="76"/>
        <v>61.800000000000011</v>
      </c>
      <c r="BG153" s="51">
        <f t="shared" si="77"/>
        <v>-55.300000000000011</v>
      </c>
      <c r="BH153" s="51">
        <f t="shared" si="78"/>
        <v>252.75</v>
      </c>
      <c r="BI153" s="54">
        <f t="shared" si="79"/>
        <v>6.5</v>
      </c>
      <c r="BJ153" s="49"/>
      <c r="BK153" s="59">
        <v>11.37</v>
      </c>
      <c r="BL153" s="51">
        <v>4.6500000000000004</v>
      </c>
      <c r="BM153" s="51"/>
      <c r="BN153" s="54">
        <f t="shared" si="80"/>
        <v>268.77</v>
      </c>
      <c r="BO153" s="49"/>
      <c r="BP153" s="58">
        <f t="shared" si="55"/>
        <v>6065063.8199999994</v>
      </c>
    </row>
    <row r="154" spans="1:68" ht="15" x14ac:dyDescent="0.25">
      <c r="A154" s="44" t="s">
        <v>257</v>
      </c>
      <c r="B154" s="45" t="s">
        <v>77</v>
      </c>
      <c r="C154" s="45" t="s">
        <v>71</v>
      </c>
      <c r="D154" s="46">
        <v>21030</v>
      </c>
      <c r="E154" s="45" t="s">
        <v>79</v>
      </c>
      <c r="F154" s="47">
        <v>72</v>
      </c>
      <c r="G154" s="47">
        <v>5689</v>
      </c>
      <c r="H154" s="47">
        <v>23588</v>
      </c>
      <c r="I154" s="47">
        <v>23652</v>
      </c>
      <c r="J154" s="48">
        <v>26280</v>
      </c>
      <c r="K154" s="49"/>
      <c r="L154" s="50">
        <v>3604940</v>
      </c>
      <c r="M154" s="49">
        <f t="shared" si="56"/>
        <v>4188579.7859999998</v>
      </c>
      <c r="N154" s="51">
        <f t="shared" si="57"/>
        <v>177.09199162861492</v>
      </c>
      <c r="O154" s="52">
        <v>1.085</v>
      </c>
      <c r="P154" s="51">
        <f t="shared" si="58"/>
        <v>163.21842546416121</v>
      </c>
      <c r="Q154" s="51">
        <v>188.57</v>
      </c>
      <c r="R154" s="51">
        <f t="shared" si="59"/>
        <v>163.21842546416121</v>
      </c>
      <c r="S154" s="52">
        <v>1.1162000000000001</v>
      </c>
      <c r="T154" s="53">
        <v>1</v>
      </c>
      <c r="U154" s="52">
        <f t="shared" si="60"/>
        <v>1.1162000000000001</v>
      </c>
      <c r="V154" s="54">
        <f t="shared" si="61"/>
        <v>182.18</v>
      </c>
      <c r="W154" s="55"/>
      <c r="X154" s="50">
        <v>2198578</v>
      </c>
      <c r="Y154" s="49">
        <f t="shared" si="62"/>
        <v>2554527.7782000001</v>
      </c>
      <c r="Z154" s="51">
        <f t="shared" si="63"/>
        <v>108.00472595129376</v>
      </c>
      <c r="AA154" s="51">
        <v>74.430000000000007</v>
      </c>
      <c r="AB154" s="51">
        <f t="shared" si="64"/>
        <v>74.430000000000007</v>
      </c>
      <c r="AC154" s="51">
        <f t="shared" si="65"/>
        <v>0</v>
      </c>
      <c r="AD154" s="54">
        <f t="shared" si="66"/>
        <v>74.430000000000007</v>
      </c>
      <c r="AE154" s="49"/>
      <c r="AF154" s="50">
        <v>1254154</v>
      </c>
      <c r="AG154" s="49">
        <f t="shared" si="67"/>
        <v>1457201.5325999998</v>
      </c>
      <c r="AH154" s="51">
        <f t="shared" si="68"/>
        <v>61.610076636225259</v>
      </c>
      <c r="AI154" s="51">
        <v>40.479999999999997</v>
      </c>
      <c r="AJ154" s="51">
        <f t="shared" si="69"/>
        <v>40.479999999999997</v>
      </c>
      <c r="AK154" s="51">
        <f t="shared" si="70"/>
        <v>0</v>
      </c>
      <c r="AL154" s="54">
        <f t="shared" si="71"/>
        <v>40.479999999999997</v>
      </c>
      <c r="AM154" s="49"/>
      <c r="AN154" s="50">
        <v>285475</v>
      </c>
      <c r="AO154" s="49">
        <f t="shared" si="72"/>
        <v>331693.40249999997</v>
      </c>
      <c r="AP154" s="54">
        <f t="shared" si="73"/>
        <v>14.023905060882798</v>
      </c>
      <c r="AQ154" s="49"/>
      <c r="AR154" s="50">
        <v>0</v>
      </c>
      <c r="AS154" s="49">
        <f t="shared" si="74"/>
        <v>0</v>
      </c>
      <c r="AT154" s="54">
        <f t="shared" si="75"/>
        <v>0</v>
      </c>
      <c r="AU154" s="49"/>
      <c r="AV154" s="57">
        <v>22.485862969999999</v>
      </c>
      <c r="AW154" s="54">
        <v>0</v>
      </c>
      <c r="AX154" s="49"/>
      <c r="AY154" s="58">
        <v>20.630000000000003</v>
      </c>
      <c r="AZ154" s="49"/>
      <c r="BA154" s="58">
        <v>0</v>
      </c>
      <c r="BB154" s="49"/>
      <c r="BC154" s="58">
        <f t="shared" si="54"/>
        <v>354.23</v>
      </c>
      <c r="BD154" s="49"/>
      <c r="BE154" s="59">
        <v>275.5</v>
      </c>
      <c r="BF154" s="51">
        <f t="shared" si="76"/>
        <v>78.730000000000018</v>
      </c>
      <c r="BG154" s="51">
        <f t="shared" si="77"/>
        <v>-72.230000000000018</v>
      </c>
      <c r="BH154" s="51">
        <f t="shared" si="78"/>
        <v>282</v>
      </c>
      <c r="BI154" s="54">
        <f t="shared" si="79"/>
        <v>6.5</v>
      </c>
      <c r="BJ154" s="49"/>
      <c r="BK154" s="59">
        <v>12.69</v>
      </c>
      <c r="BL154" s="51">
        <v>0</v>
      </c>
      <c r="BM154" s="51"/>
      <c r="BN154" s="54">
        <f t="shared" si="80"/>
        <v>294.69</v>
      </c>
      <c r="BO154" s="49"/>
      <c r="BP154" s="58">
        <f t="shared" si="55"/>
        <v>1676491.41</v>
      </c>
    </row>
    <row r="155" spans="1:68" ht="15" x14ac:dyDescent="0.25">
      <c r="A155" s="44" t="s">
        <v>258</v>
      </c>
      <c r="B155" s="45" t="s">
        <v>74</v>
      </c>
      <c r="C155" s="45" t="s">
        <v>71</v>
      </c>
      <c r="D155" s="46">
        <v>21072</v>
      </c>
      <c r="E155" s="45" t="s">
        <v>75</v>
      </c>
      <c r="F155" s="47">
        <v>128</v>
      </c>
      <c r="G155" s="47">
        <v>32476</v>
      </c>
      <c r="H155" s="47">
        <v>44751</v>
      </c>
      <c r="I155" s="47">
        <v>44751</v>
      </c>
      <c r="J155" s="48">
        <v>46720</v>
      </c>
      <c r="K155" s="49"/>
      <c r="L155" s="50">
        <v>5440978</v>
      </c>
      <c r="M155" s="49">
        <f t="shared" si="56"/>
        <v>6321872.3381999992</v>
      </c>
      <c r="N155" s="51">
        <f t="shared" si="57"/>
        <v>141.26773341824762</v>
      </c>
      <c r="O155" s="52">
        <v>1.0748</v>
      </c>
      <c r="P155" s="51">
        <f t="shared" si="58"/>
        <v>131.43629830503127</v>
      </c>
      <c r="Q155" s="51">
        <v>188.57</v>
      </c>
      <c r="R155" s="51">
        <f t="shared" si="59"/>
        <v>131.43629830503127</v>
      </c>
      <c r="S155" s="52">
        <v>0.92349999999999999</v>
      </c>
      <c r="T155" s="53">
        <v>1</v>
      </c>
      <c r="U155" s="52">
        <f t="shared" si="60"/>
        <v>0.92349999999999999</v>
      </c>
      <c r="V155" s="54">
        <f t="shared" si="61"/>
        <v>121.38</v>
      </c>
      <c r="W155" s="55"/>
      <c r="X155" s="50">
        <v>2370137</v>
      </c>
      <c r="Y155" s="49">
        <f t="shared" si="62"/>
        <v>2753862.1802999997</v>
      </c>
      <c r="Z155" s="51">
        <f t="shared" si="63"/>
        <v>61.537444533083054</v>
      </c>
      <c r="AA155" s="51">
        <v>74.430000000000007</v>
      </c>
      <c r="AB155" s="51">
        <f t="shared" si="64"/>
        <v>61.537444533083054</v>
      </c>
      <c r="AC155" s="51">
        <f t="shared" si="65"/>
        <v>0.79563886672923623</v>
      </c>
      <c r="AD155" s="54">
        <f t="shared" si="66"/>
        <v>62.333083399812288</v>
      </c>
      <c r="AE155" s="49"/>
      <c r="AF155" s="50">
        <v>1555336</v>
      </c>
      <c r="AG155" s="49">
        <f t="shared" si="67"/>
        <v>1807144.8983999998</v>
      </c>
      <c r="AH155" s="51">
        <f t="shared" si="68"/>
        <v>40.382223825165916</v>
      </c>
      <c r="AI155" s="51">
        <v>40.479999999999997</v>
      </c>
      <c r="AJ155" s="51">
        <f t="shared" si="69"/>
        <v>40.382223825165916</v>
      </c>
      <c r="AK155" s="51">
        <f t="shared" si="70"/>
        <v>2.4444043708520269E-2</v>
      </c>
      <c r="AL155" s="54">
        <f t="shared" si="71"/>
        <v>40.406667868874436</v>
      </c>
      <c r="AM155" s="49"/>
      <c r="AN155" s="50">
        <v>279606</v>
      </c>
      <c r="AO155" s="49">
        <f t="shared" si="72"/>
        <v>324874.21139999997</v>
      </c>
      <c r="AP155" s="54">
        <f t="shared" si="73"/>
        <v>7.2595966883421594</v>
      </c>
      <c r="AQ155" s="49"/>
      <c r="AR155" s="50">
        <v>852085</v>
      </c>
      <c r="AS155" s="49">
        <f t="shared" si="74"/>
        <v>990037.56149999995</v>
      </c>
      <c r="AT155" s="54">
        <f t="shared" si="75"/>
        <v>22.1232500167594</v>
      </c>
      <c r="AU155" s="49"/>
      <c r="AV155" s="57">
        <v>13.37031487</v>
      </c>
      <c r="AW155" s="54">
        <v>7.0000000000000007E-2</v>
      </c>
      <c r="AX155" s="49"/>
      <c r="AY155" s="58">
        <v>19.52</v>
      </c>
      <c r="AZ155" s="49"/>
      <c r="BA155" s="58">
        <v>0</v>
      </c>
      <c r="BB155" s="49"/>
      <c r="BC155" s="58">
        <f t="shared" si="54"/>
        <v>286.45999999999998</v>
      </c>
      <c r="BD155" s="49"/>
      <c r="BE155" s="59">
        <v>258.32</v>
      </c>
      <c r="BF155" s="51">
        <f t="shared" si="76"/>
        <v>28.139999999999986</v>
      </c>
      <c r="BG155" s="51">
        <f t="shared" si="77"/>
        <v>-21.639999999999986</v>
      </c>
      <c r="BH155" s="51">
        <f t="shared" si="78"/>
        <v>264.82</v>
      </c>
      <c r="BI155" s="54">
        <f t="shared" si="79"/>
        <v>6.5</v>
      </c>
      <c r="BJ155" s="49"/>
      <c r="BK155" s="59">
        <v>11.92</v>
      </c>
      <c r="BL155" s="51">
        <v>3.41</v>
      </c>
      <c r="BM155" s="51"/>
      <c r="BN155" s="54">
        <f t="shared" si="80"/>
        <v>280.15000000000003</v>
      </c>
      <c r="BO155" s="49"/>
      <c r="BP155" s="58">
        <f t="shared" si="55"/>
        <v>9098151.4000000004</v>
      </c>
    </row>
    <row r="156" spans="1:68" ht="15" x14ac:dyDescent="0.25">
      <c r="A156" s="44" t="s">
        <v>259</v>
      </c>
      <c r="B156" s="45" t="s">
        <v>74</v>
      </c>
      <c r="C156" s="45" t="s">
        <v>71</v>
      </c>
      <c r="D156" s="46">
        <v>20941</v>
      </c>
      <c r="E156" s="45" t="s">
        <v>96</v>
      </c>
      <c r="F156" s="47">
        <v>88</v>
      </c>
      <c r="G156" s="47">
        <v>18335</v>
      </c>
      <c r="H156" s="47">
        <v>28553</v>
      </c>
      <c r="I156" s="47">
        <v>28908</v>
      </c>
      <c r="J156" s="48">
        <v>32120</v>
      </c>
      <c r="K156" s="49"/>
      <c r="L156" s="50">
        <v>4243732</v>
      </c>
      <c r="M156" s="49">
        <f t="shared" si="56"/>
        <v>4930792.2107999995</v>
      </c>
      <c r="N156" s="51">
        <f t="shared" si="57"/>
        <v>170.56843125778329</v>
      </c>
      <c r="O156" s="52">
        <v>1.0619000000000001</v>
      </c>
      <c r="P156" s="51">
        <f t="shared" si="58"/>
        <v>160.62570040284706</v>
      </c>
      <c r="Q156" s="51">
        <v>188.57</v>
      </c>
      <c r="R156" s="51">
        <f t="shared" si="59"/>
        <v>160.62570040284706</v>
      </c>
      <c r="S156" s="52">
        <v>0.90800000000000003</v>
      </c>
      <c r="T156" s="53">
        <v>1</v>
      </c>
      <c r="U156" s="52">
        <f t="shared" si="60"/>
        <v>0.90800000000000003</v>
      </c>
      <c r="V156" s="54">
        <f t="shared" si="61"/>
        <v>145.85</v>
      </c>
      <c r="W156" s="55"/>
      <c r="X156" s="50">
        <v>2046780</v>
      </c>
      <c r="Y156" s="49">
        <f t="shared" si="62"/>
        <v>2378153.682</v>
      </c>
      <c r="Z156" s="51">
        <f t="shared" si="63"/>
        <v>82.266282067247815</v>
      </c>
      <c r="AA156" s="51">
        <v>74.430000000000007</v>
      </c>
      <c r="AB156" s="51">
        <f t="shared" si="64"/>
        <v>74.430000000000007</v>
      </c>
      <c r="AC156" s="51">
        <f t="shared" si="65"/>
        <v>0</v>
      </c>
      <c r="AD156" s="54">
        <f t="shared" si="66"/>
        <v>74.430000000000007</v>
      </c>
      <c r="AE156" s="49"/>
      <c r="AF156" s="50">
        <v>1226750</v>
      </c>
      <c r="AG156" s="49">
        <f t="shared" si="67"/>
        <v>1425360.825</v>
      </c>
      <c r="AH156" s="51">
        <f t="shared" si="68"/>
        <v>49.306794831880445</v>
      </c>
      <c r="AI156" s="51">
        <v>40.479999999999997</v>
      </c>
      <c r="AJ156" s="51">
        <f t="shared" si="69"/>
        <v>40.479999999999997</v>
      </c>
      <c r="AK156" s="51">
        <f t="shared" si="70"/>
        <v>0</v>
      </c>
      <c r="AL156" s="54">
        <f t="shared" si="71"/>
        <v>40.479999999999997</v>
      </c>
      <c r="AM156" s="49"/>
      <c r="AN156" s="50">
        <v>393772</v>
      </c>
      <c r="AO156" s="49">
        <f t="shared" si="72"/>
        <v>457523.68679999997</v>
      </c>
      <c r="AP156" s="54">
        <f t="shared" si="73"/>
        <v>15.826888293897882</v>
      </c>
      <c r="AQ156" s="49"/>
      <c r="AR156" s="50">
        <v>504932</v>
      </c>
      <c r="AS156" s="49">
        <f t="shared" si="74"/>
        <v>586680.49079999991</v>
      </c>
      <c r="AT156" s="54">
        <f t="shared" si="75"/>
        <v>20.294745080946448</v>
      </c>
      <c r="AU156" s="49"/>
      <c r="AV156" s="57">
        <v>16.267918909999999</v>
      </c>
      <c r="AW156" s="54">
        <v>0.17</v>
      </c>
      <c r="AX156" s="49"/>
      <c r="AY156" s="58">
        <v>20.85</v>
      </c>
      <c r="AZ156" s="49"/>
      <c r="BA156" s="58">
        <v>0</v>
      </c>
      <c r="BB156" s="49"/>
      <c r="BC156" s="58">
        <f t="shared" si="54"/>
        <v>334.17</v>
      </c>
      <c r="BD156" s="49"/>
      <c r="BE156" s="59">
        <v>276.49</v>
      </c>
      <c r="BF156" s="51">
        <f t="shared" si="76"/>
        <v>57.680000000000007</v>
      </c>
      <c r="BG156" s="51">
        <f t="shared" si="77"/>
        <v>-51.180000000000007</v>
      </c>
      <c r="BH156" s="51">
        <f t="shared" si="78"/>
        <v>282.99</v>
      </c>
      <c r="BI156" s="54">
        <f t="shared" si="79"/>
        <v>6.5</v>
      </c>
      <c r="BJ156" s="49"/>
      <c r="BK156" s="59">
        <v>12.73</v>
      </c>
      <c r="BL156" s="51">
        <v>3.46</v>
      </c>
      <c r="BM156" s="51"/>
      <c r="BN156" s="54">
        <f t="shared" si="80"/>
        <v>299.18</v>
      </c>
      <c r="BO156" s="49"/>
      <c r="BP156" s="58">
        <f t="shared" si="55"/>
        <v>5485465.2999999998</v>
      </c>
    </row>
    <row r="157" spans="1:68" ht="15" x14ac:dyDescent="0.25">
      <c r="A157" s="44" t="s">
        <v>260</v>
      </c>
      <c r="B157" s="45" t="s">
        <v>74</v>
      </c>
      <c r="C157" s="45" t="s">
        <v>71</v>
      </c>
      <c r="D157" s="46">
        <v>20040</v>
      </c>
      <c r="E157" s="45" t="s">
        <v>79</v>
      </c>
      <c r="F157" s="47">
        <v>146</v>
      </c>
      <c r="G157" s="47">
        <v>43033</v>
      </c>
      <c r="H157" s="47">
        <v>51602</v>
      </c>
      <c r="I157" s="47">
        <v>51602</v>
      </c>
      <c r="J157" s="48">
        <v>53290</v>
      </c>
      <c r="K157" s="49"/>
      <c r="L157" s="50">
        <v>6365697</v>
      </c>
      <c r="M157" s="49">
        <f t="shared" si="56"/>
        <v>7396303.3443</v>
      </c>
      <c r="N157" s="51">
        <f t="shared" si="57"/>
        <v>143.33365653075461</v>
      </c>
      <c r="O157" s="52">
        <v>1.0823</v>
      </c>
      <c r="P157" s="51">
        <f t="shared" si="58"/>
        <v>132.43431260348757</v>
      </c>
      <c r="Q157" s="51">
        <v>188.57</v>
      </c>
      <c r="R157" s="51">
        <f t="shared" si="59"/>
        <v>132.43431260348757</v>
      </c>
      <c r="S157" s="52">
        <v>0.99890000000000001</v>
      </c>
      <c r="T157" s="53">
        <v>1</v>
      </c>
      <c r="U157" s="52">
        <f t="shared" si="60"/>
        <v>0.99890000000000001</v>
      </c>
      <c r="V157" s="54">
        <f t="shared" si="61"/>
        <v>132.29</v>
      </c>
      <c r="W157" s="55"/>
      <c r="X157" s="50">
        <v>2780898</v>
      </c>
      <c r="Y157" s="49">
        <f t="shared" si="62"/>
        <v>3231125.3861999996</v>
      </c>
      <c r="Z157" s="51">
        <f t="shared" si="63"/>
        <v>62.616282047207463</v>
      </c>
      <c r="AA157" s="51">
        <v>74.430000000000007</v>
      </c>
      <c r="AB157" s="51">
        <f t="shared" si="64"/>
        <v>62.616282047207463</v>
      </c>
      <c r="AC157" s="51">
        <f t="shared" si="65"/>
        <v>0.52592948819813401</v>
      </c>
      <c r="AD157" s="54">
        <f t="shared" si="66"/>
        <v>63.142211535405593</v>
      </c>
      <c r="AE157" s="49"/>
      <c r="AF157" s="50">
        <v>1467061</v>
      </c>
      <c r="AG157" s="49">
        <f t="shared" si="67"/>
        <v>1704578.1758999999</v>
      </c>
      <c r="AH157" s="51">
        <f t="shared" si="68"/>
        <v>33.033180417425676</v>
      </c>
      <c r="AI157" s="51">
        <v>40.479999999999997</v>
      </c>
      <c r="AJ157" s="51">
        <f t="shared" si="69"/>
        <v>33.033180417425676</v>
      </c>
      <c r="AK157" s="51">
        <f t="shared" si="70"/>
        <v>1.8617048956435802</v>
      </c>
      <c r="AL157" s="54">
        <f t="shared" si="71"/>
        <v>34.894885313069253</v>
      </c>
      <c r="AM157" s="49"/>
      <c r="AN157" s="50">
        <v>317151</v>
      </c>
      <c r="AO157" s="49">
        <f t="shared" si="72"/>
        <v>368497.74689999997</v>
      </c>
      <c r="AP157" s="54">
        <f t="shared" si="73"/>
        <v>7.1411524146350907</v>
      </c>
      <c r="AQ157" s="49"/>
      <c r="AR157" s="50">
        <v>958071</v>
      </c>
      <c r="AS157" s="49">
        <f t="shared" si="74"/>
        <v>1113182.6949</v>
      </c>
      <c r="AT157" s="54">
        <f t="shared" si="75"/>
        <v>21.572471898376033</v>
      </c>
      <c r="AU157" s="49"/>
      <c r="AV157" s="57">
        <v>3.9196847400000001</v>
      </c>
      <c r="AW157" s="54">
        <v>0.13</v>
      </c>
      <c r="AX157" s="49"/>
      <c r="AY157" s="58">
        <v>18.12</v>
      </c>
      <c r="AZ157" s="49"/>
      <c r="BA157" s="58">
        <v>0</v>
      </c>
      <c r="BB157" s="49"/>
      <c r="BC157" s="58">
        <f t="shared" si="54"/>
        <v>281.20999999999998</v>
      </c>
      <c r="BD157" s="49"/>
      <c r="BE157" s="59">
        <v>239.51</v>
      </c>
      <c r="BF157" s="51">
        <f t="shared" si="76"/>
        <v>41.699999999999989</v>
      </c>
      <c r="BG157" s="51">
        <f t="shared" si="77"/>
        <v>-35.199999999999989</v>
      </c>
      <c r="BH157" s="51">
        <f t="shared" si="78"/>
        <v>246.01</v>
      </c>
      <c r="BI157" s="54">
        <f t="shared" si="79"/>
        <v>6.5</v>
      </c>
      <c r="BJ157" s="49"/>
      <c r="BK157" s="59">
        <v>11.07</v>
      </c>
      <c r="BL157" s="51">
        <v>3.78</v>
      </c>
      <c r="BM157" s="51"/>
      <c r="BN157" s="54">
        <f t="shared" si="80"/>
        <v>260.85999999999996</v>
      </c>
      <c r="BO157" s="49"/>
      <c r="BP157" s="58">
        <f t="shared" si="55"/>
        <v>11225588.379999999</v>
      </c>
    </row>
    <row r="158" spans="1:68" ht="15" x14ac:dyDescent="0.25">
      <c r="A158" s="44" t="s">
        <v>261</v>
      </c>
      <c r="B158" s="45" t="s">
        <v>131</v>
      </c>
      <c r="C158" s="45" t="s">
        <v>71</v>
      </c>
      <c r="D158" s="46">
        <v>10660</v>
      </c>
      <c r="E158" s="45" t="s">
        <v>75</v>
      </c>
      <c r="F158" s="47">
        <v>159</v>
      </c>
      <c r="G158" s="47">
        <v>49040</v>
      </c>
      <c r="H158" s="47">
        <v>56870</v>
      </c>
      <c r="I158" s="47">
        <v>56870</v>
      </c>
      <c r="J158" s="48">
        <v>58035</v>
      </c>
      <c r="K158" s="49"/>
      <c r="L158" s="50">
        <v>6770500</v>
      </c>
      <c r="M158" s="49">
        <f t="shared" si="56"/>
        <v>7866643.9499999993</v>
      </c>
      <c r="N158" s="51">
        <f t="shared" si="57"/>
        <v>138.32677949709864</v>
      </c>
      <c r="O158" s="52">
        <v>0.72629999999999995</v>
      </c>
      <c r="P158" s="51">
        <f t="shared" si="58"/>
        <v>190.45405410587725</v>
      </c>
      <c r="Q158" s="51">
        <v>188.57</v>
      </c>
      <c r="R158" s="51">
        <f t="shared" si="59"/>
        <v>188.57</v>
      </c>
      <c r="S158" s="52">
        <v>0.79610000000000003</v>
      </c>
      <c r="T158" s="53">
        <v>1</v>
      </c>
      <c r="U158" s="52">
        <f t="shared" si="60"/>
        <v>0.79610000000000003</v>
      </c>
      <c r="V158" s="54">
        <f t="shared" si="61"/>
        <v>150.12</v>
      </c>
      <c r="W158" s="55"/>
      <c r="X158" s="50">
        <v>3167590</v>
      </c>
      <c r="Y158" s="49">
        <f t="shared" si="62"/>
        <v>3680422.821</v>
      </c>
      <c r="Z158" s="51">
        <f t="shared" si="63"/>
        <v>64.716420274309826</v>
      </c>
      <c r="AA158" s="51">
        <v>74.430000000000007</v>
      </c>
      <c r="AB158" s="51">
        <f t="shared" si="64"/>
        <v>64.716420274309826</v>
      </c>
      <c r="AC158" s="51">
        <f t="shared" si="65"/>
        <v>8.9493142254326585E-4</v>
      </c>
      <c r="AD158" s="54">
        <f t="shared" si="66"/>
        <v>64.717315205732376</v>
      </c>
      <c r="AE158" s="49"/>
      <c r="AF158" s="50">
        <v>1755469</v>
      </c>
      <c r="AG158" s="49">
        <f t="shared" si="67"/>
        <v>2039679.4310999999</v>
      </c>
      <c r="AH158" s="51">
        <f t="shared" si="68"/>
        <v>35.865648515913485</v>
      </c>
      <c r="AI158" s="51">
        <v>40.479999999999997</v>
      </c>
      <c r="AJ158" s="51">
        <f t="shared" si="69"/>
        <v>35.865648515913485</v>
      </c>
      <c r="AK158" s="51">
        <f t="shared" si="70"/>
        <v>1.1535878710216281</v>
      </c>
      <c r="AL158" s="54">
        <f t="shared" si="71"/>
        <v>37.019236386935113</v>
      </c>
      <c r="AM158" s="49"/>
      <c r="AN158" s="50">
        <v>302014</v>
      </c>
      <c r="AO158" s="49">
        <f t="shared" si="72"/>
        <v>350910.06659999996</v>
      </c>
      <c r="AP158" s="54">
        <f t="shared" si="73"/>
        <v>6.1703897766836642</v>
      </c>
      <c r="AQ158" s="49"/>
      <c r="AR158" s="50">
        <v>1195407</v>
      </c>
      <c r="AS158" s="49">
        <f t="shared" si="74"/>
        <v>1388943.3932999999</v>
      </c>
      <c r="AT158" s="54">
        <f t="shared" si="75"/>
        <v>24.423129827677155</v>
      </c>
      <c r="AU158" s="49"/>
      <c r="AV158" s="57">
        <v>7.4034691300000004</v>
      </c>
      <c r="AW158" s="54">
        <v>0.74</v>
      </c>
      <c r="AX158" s="49"/>
      <c r="AY158" s="58">
        <v>20.440000000000001</v>
      </c>
      <c r="AZ158" s="49"/>
      <c r="BA158" s="58">
        <v>0</v>
      </c>
      <c r="BB158" s="49"/>
      <c r="BC158" s="58">
        <f t="shared" si="54"/>
        <v>311.02999999999997</v>
      </c>
      <c r="BD158" s="49"/>
      <c r="BE158" s="59">
        <v>270.22000000000003</v>
      </c>
      <c r="BF158" s="51">
        <f t="shared" si="76"/>
        <v>40.809999999999945</v>
      </c>
      <c r="BG158" s="51">
        <f t="shared" si="77"/>
        <v>-34.309999999999945</v>
      </c>
      <c r="BH158" s="51">
        <f t="shared" si="78"/>
        <v>276.72000000000003</v>
      </c>
      <c r="BI158" s="54">
        <f t="shared" si="79"/>
        <v>6.5</v>
      </c>
      <c r="BJ158" s="49"/>
      <c r="BK158" s="59">
        <v>12.45</v>
      </c>
      <c r="BL158" s="51">
        <v>8.69</v>
      </c>
      <c r="BM158" s="51"/>
      <c r="BN158" s="54">
        <f t="shared" si="80"/>
        <v>297.86</v>
      </c>
      <c r="BO158" s="49"/>
      <c r="BP158" s="58">
        <f t="shared" si="55"/>
        <v>14607054.4</v>
      </c>
    </row>
    <row r="159" spans="1:68" ht="15" x14ac:dyDescent="0.25">
      <c r="A159" s="44" t="s">
        <v>262</v>
      </c>
      <c r="B159" s="45" t="s">
        <v>77</v>
      </c>
      <c r="C159" s="45" t="s">
        <v>71</v>
      </c>
      <c r="D159" s="46">
        <v>7427</v>
      </c>
      <c r="E159" s="45" t="s">
        <v>75</v>
      </c>
      <c r="F159" s="47">
        <v>97</v>
      </c>
      <c r="G159" s="47">
        <v>21945</v>
      </c>
      <c r="H159" s="47">
        <v>27220</v>
      </c>
      <c r="I159" s="47">
        <v>27220</v>
      </c>
      <c r="J159" s="48">
        <v>27220</v>
      </c>
      <c r="K159" s="49"/>
      <c r="L159" s="50">
        <v>2904442</v>
      </c>
      <c r="M159" s="49">
        <f t="shared" si="56"/>
        <v>3374671.1598</v>
      </c>
      <c r="N159" s="51">
        <f t="shared" si="57"/>
        <v>123.97763261572373</v>
      </c>
      <c r="O159" s="52">
        <v>0.84019999999999995</v>
      </c>
      <c r="P159" s="51">
        <f t="shared" si="58"/>
        <v>147.55728709322037</v>
      </c>
      <c r="Q159" s="51">
        <v>188.57</v>
      </c>
      <c r="R159" s="51">
        <f t="shared" si="59"/>
        <v>147.55728709322037</v>
      </c>
      <c r="S159" s="52">
        <v>1.2961</v>
      </c>
      <c r="T159" s="53">
        <v>1</v>
      </c>
      <c r="U159" s="52">
        <f t="shared" si="60"/>
        <v>1.2961</v>
      </c>
      <c r="V159" s="54">
        <f t="shared" si="61"/>
        <v>191.25</v>
      </c>
      <c r="W159" s="55"/>
      <c r="X159" s="50">
        <v>1228701</v>
      </c>
      <c r="Y159" s="49">
        <f t="shared" si="62"/>
        <v>1427627.6919</v>
      </c>
      <c r="Z159" s="51">
        <f t="shared" si="63"/>
        <v>52.447747681851581</v>
      </c>
      <c r="AA159" s="51">
        <v>74.430000000000007</v>
      </c>
      <c r="AB159" s="51">
        <f t="shared" si="64"/>
        <v>52.447747681851581</v>
      </c>
      <c r="AC159" s="51">
        <f t="shared" si="65"/>
        <v>3.0680630795371044</v>
      </c>
      <c r="AD159" s="54">
        <f t="shared" si="66"/>
        <v>55.515810761388686</v>
      </c>
      <c r="AE159" s="49"/>
      <c r="AF159" s="50">
        <v>787694</v>
      </c>
      <c r="AG159" s="49">
        <f t="shared" si="67"/>
        <v>915221.65859999997</v>
      </c>
      <c r="AH159" s="51">
        <f t="shared" si="68"/>
        <v>33.623132204261573</v>
      </c>
      <c r="AI159" s="51">
        <v>40.479999999999997</v>
      </c>
      <c r="AJ159" s="51">
        <f t="shared" si="69"/>
        <v>33.623132204261573</v>
      </c>
      <c r="AK159" s="51">
        <f t="shared" si="70"/>
        <v>1.714216948934606</v>
      </c>
      <c r="AL159" s="54">
        <f t="shared" si="71"/>
        <v>35.337349153196179</v>
      </c>
      <c r="AM159" s="49"/>
      <c r="AN159" s="50">
        <v>126428</v>
      </c>
      <c r="AO159" s="49">
        <f t="shared" si="72"/>
        <v>146896.69319999998</v>
      </c>
      <c r="AP159" s="54">
        <f t="shared" si="73"/>
        <v>5.3966455988243931</v>
      </c>
      <c r="AQ159" s="49"/>
      <c r="AR159" s="50">
        <v>514896</v>
      </c>
      <c r="AS159" s="49">
        <f t="shared" si="74"/>
        <v>598257.66239999991</v>
      </c>
      <c r="AT159" s="54">
        <f t="shared" si="75"/>
        <v>21.978606260102861</v>
      </c>
      <c r="AU159" s="49"/>
      <c r="AV159" s="57">
        <v>4.6545426000000001</v>
      </c>
      <c r="AW159" s="54">
        <v>0.42</v>
      </c>
      <c r="AX159" s="49"/>
      <c r="AY159" s="58">
        <v>13.54</v>
      </c>
      <c r="AZ159" s="49"/>
      <c r="BA159" s="58">
        <v>0</v>
      </c>
      <c r="BB159" s="49"/>
      <c r="BC159" s="58">
        <f t="shared" si="54"/>
        <v>328.09</v>
      </c>
      <c r="BD159" s="49"/>
      <c r="BE159" s="59">
        <v>218.84</v>
      </c>
      <c r="BF159" s="51">
        <f t="shared" si="76"/>
        <v>109.24999999999997</v>
      </c>
      <c r="BG159" s="51">
        <f t="shared" si="77"/>
        <v>-102.74999999999997</v>
      </c>
      <c r="BH159" s="51">
        <f t="shared" si="78"/>
        <v>225.34</v>
      </c>
      <c r="BI159" s="54">
        <f t="shared" si="79"/>
        <v>6.5</v>
      </c>
      <c r="BJ159" s="49"/>
      <c r="BK159" s="59">
        <v>10.14</v>
      </c>
      <c r="BL159" s="51">
        <v>1.34</v>
      </c>
      <c r="BM159" s="51"/>
      <c r="BN159" s="54">
        <f t="shared" si="80"/>
        <v>236.82000000000002</v>
      </c>
      <c r="BO159" s="49"/>
      <c r="BP159" s="58">
        <f t="shared" si="55"/>
        <v>5197014.9000000004</v>
      </c>
    </row>
    <row r="160" spans="1:68" ht="15" x14ac:dyDescent="0.25">
      <c r="A160" s="44" t="s">
        <v>263</v>
      </c>
      <c r="B160" s="45" t="s">
        <v>191</v>
      </c>
      <c r="C160" s="45" t="s">
        <v>71</v>
      </c>
      <c r="D160" s="46">
        <v>20602</v>
      </c>
      <c r="E160" s="45" t="s">
        <v>79</v>
      </c>
      <c r="F160" s="47">
        <v>130</v>
      </c>
      <c r="G160" s="47">
        <v>24594</v>
      </c>
      <c r="H160" s="47">
        <v>45499</v>
      </c>
      <c r="I160" s="47">
        <v>45499</v>
      </c>
      <c r="J160" s="48">
        <v>47450</v>
      </c>
      <c r="K160" s="49"/>
      <c r="L160" s="50">
        <v>7168378</v>
      </c>
      <c r="M160" s="49">
        <f t="shared" si="56"/>
        <v>8328938.3981999997</v>
      </c>
      <c r="N160" s="51">
        <f t="shared" si="57"/>
        <v>183.05761441350359</v>
      </c>
      <c r="O160" s="52">
        <v>1.1136999999999999</v>
      </c>
      <c r="P160" s="51">
        <f t="shared" si="58"/>
        <v>164.36887349690545</v>
      </c>
      <c r="Q160" s="51">
        <v>188.57</v>
      </c>
      <c r="R160" s="51">
        <f t="shared" si="59"/>
        <v>164.36887349690545</v>
      </c>
      <c r="S160" s="52">
        <v>0.96899999999999997</v>
      </c>
      <c r="T160" s="53">
        <v>1</v>
      </c>
      <c r="U160" s="52">
        <f t="shared" si="60"/>
        <v>0.96899999999999997</v>
      </c>
      <c r="V160" s="54">
        <f t="shared" si="61"/>
        <v>159.27000000000001</v>
      </c>
      <c r="W160" s="55"/>
      <c r="X160" s="50">
        <v>2790231</v>
      </c>
      <c r="Y160" s="49">
        <f t="shared" si="62"/>
        <v>3241969.3988999999</v>
      </c>
      <c r="Z160" s="51">
        <f t="shared" si="63"/>
        <v>71.253640715180552</v>
      </c>
      <c r="AA160" s="51">
        <v>74.430000000000007</v>
      </c>
      <c r="AB160" s="51">
        <f t="shared" si="64"/>
        <v>71.253640715180552</v>
      </c>
      <c r="AC160" s="51">
        <f t="shared" si="65"/>
        <v>0</v>
      </c>
      <c r="AD160" s="54">
        <f t="shared" si="66"/>
        <v>71.253640715180552</v>
      </c>
      <c r="AE160" s="49"/>
      <c r="AF160" s="50">
        <v>1286460</v>
      </c>
      <c r="AG160" s="49">
        <f t="shared" si="67"/>
        <v>1494737.8739999998</v>
      </c>
      <c r="AH160" s="51">
        <f t="shared" si="68"/>
        <v>32.85210387041473</v>
      </c>
      <c r="AI160" s="51">
        <v>40.479999999999997</v>
      </c>
      <c r="AJ160" s="51">
        <f t="shared" si="69"/>
        <v>32.85210387041473</v>
      </c>
      <c r="AK160" s="51">
        <f t="shared" si="70"/>
        <v>1.9069740323963167</v>
      </c>
      <c r="AL160" s="54">
        <f t="shared" si="71"/>
        <v>34.759077902811043</v>
      </c>
      <c r="AM160" s="49"/>
      <c r="AN160" s="50">
        <v>183569</v>
      </c>
      <c r="AO160" s="49">
        <f t="shared" si="72"/>
        <v>213288.8211</v>
      </c>
      <c r="AP160" s="54">
        <f t="shared" si="73"/>
        <v>4.6877694257016636</v>
      </c>
      <c r="AQ160" s="49"/>
      <c r="AR160" s="50">
        <v>747870</v>
      </c>
      <c r="AS160" s="49">
        <f t="shared" si="74"/>
        <v>868950.15299999993</v>
      </c>
      <c r="AT160" s="54">
        <f t="shared" si="75"/>
        <v>19.098225301654981</v>
      </c>
      <c r="AU160" s="49"/>
      <c r="AV160" s="57">
        <v>6.68963821</v>
      </c>
      <c r="AW160" s="54">
        <v>0</v>
      </c>
      <c r="AX160" s="49"/>
      <c r="AY160" s="58">
        <v>20.9</v>
      </c>
      <c r="AZ160" s="49"/>
      <c r="BA160" s="58">
        <v>0</v>
      </c>
      <c r="BB160" s="49"/>
      <c r="BC160" s="58">
        <f t="shared" si="54"/>
        <v>316.66000000000003</v>
      </c>
      <c r="BD160" s="49"/>
      <c r="BE160" s="59">
        <v>277.31</v>
      </c>
      <c r="BF160" s="51">
        <f t="shared" si="76"/>
        <v>39.350000000000023</v>
      </c>
      <c r="BG160" s="51">
        <f t="shared" si="77"/>
        <v>-32.850000000000023</v>
      </c>
      <c r="BH160" s="51">
        <f t="shared" si="78"/>
        <v>283.81</v>
      </c>
      <c r="BI160" s="54">
        <f t="shared" si="79"/>
        <v>6.5</v>
      </c>
      <c r="BJ160" s="49"/>
      <c r="BK160" s="59">
        <v>12.77</v>
      </c>
      <c r="BL160" s="51">
        <v>0</v>
      </c>
      <c r="BM160" s="51"/>
      <c r="BN160" s="54">
        <f t="shared" si="80"/>
        <v>296.58</v>
      </c>
      <c r="BO160" s="49"/>
      <c r="BP160" s="58">
        <f t="shared" si="55"/>
        <v>7294088.5199999996</v>
      </c>
    </row>
    <row r="161" spans="1:68" ht="15" x14ac:dyDescent="0.25">
      <c r="A161" s="44" t="s">
        <v>264</v>
      </c>
      <c r="B161" s="45" t="s">
        <v>171</v>
      </c>
      <c r="C161" s="45" t="s">
        <v>71</v>
      </c>
      <c r="D161" s="46">
        <v>20363</v>
      </c>
      <c r="E161" s="45" t="s">
        <v>93</v>
      </c>
      <c r="F161" s="47">
        <v>124</v>
      </c>
      <c r="G161" s="47">
        <v>32215</v>
      </c>
      <c r="H161" s="47">
        <v>36313</v>
      </c>
      <c r="I161" s="47">
        <v>40734</v>
      </c>
      <c r="J161" s="48">
        <v>45260</v>
      </c>
      <c r="K161" s="49"/>
      <c r="L161" s="50">
        <v>4923912</v>
      </c>
      <c r="M161" s="49">
        <f t="shared" si="56"/>
        <v>5721093.3527999995</v>
      </c>
      <c r="N161" s="51">
        <f t="shared" si="57"/>
        <v>140.45007494476357</v>
      </c>
      <c r="O161" s="52">
        <v>0.89839999999999998</v>
      </c>
      <c r="P161" s="51">
        <f t="shared" si="58"/>
        <v>156.33356516558723</v>
      </c>
      <c r="Q161" s="51">
        <v>210.67</v>
      </c>
      <c r="R161" s="51">
        <f t="shared" si="59"/>
        <v>156.33356516558723</v>
      </c>
      <c r="S161" s="52">
        <v>0.99109999999999998</v>
      </c>
      <c r="T161" s="53">
        <v>1</v>
      </c>
      <c r="U161" s="52">
        <f t="shared" si="60"/>
        <v>0.99109999999999998</v>
      </c>
      <c r="V161" s="54">
        <f t="shared" si="61"/>
        <v>154.94</v>
      </c>
      <c r="W161" s="55"/>
      <c r="X161" s="50">
        <v>2197356</v>
      </c>
      <c r="Y161" s="49">
        <f t="shared" si="62"/>
        <v>2553107.9364</v>
      </c>
      <c r="Z161" s="51">
        <f t="shared" si="63"/>
        <v>62.677565090587713</v>
      </c>
      <c r="AA161" s="51">
        <v>74.430000000000007</v>
      </c>
      <c r="AB161" s="51">
        <f t="shared" si="64"/>
        <v>62.677565090587713</v>
      </c>
      <c r="AC161" s="51">
        <f t="shared" si="65"/>
        <v>0.5106087273530715</v>
      </c>
      <c r="AD161" s="54">
        <f t="shared" si="66"/>
        <v>63.188173817940786</v>
      </c>
      <c r="AE161" s="49"/>
      <c r="AF161" s="50">
        <v>1476319</v>
      </c>
      <c r="AG161" s="49">
        <f t="shared" si="67"/>
        <v>1715335.0460999999</v>
      </c>
      <c r="AH161" s="51">
        <f t="shared" si="68"/>
        <v>42.1106458020327</v>
      </c>
      <c r="AI161" s="51">
        <v>40.479999999999997</v>
      </c>
      <c r="AJ161" s="51">
        <f t="shared" si="69"/>
        <v>40.479999999999997</v>
      </c>
      <c r="AK161" s="51">
        <f t="shared" si="70"/>
        <v>0</v>
      </c>
      <c r="AL161" s="54">
        <f t="shared" si="71"/>
        <v>40.479999999999997</v>
      </c>
      <c r="AM161" s="49"/>
      <c r="AN161" s="50">
        <v>250820</v>
      </c>
      <c r="AO161" s="49">
        <f t="shared" si="72"/>
        <v>291427.75799999997</v>
      </c>
      <c r="AP161" s="54">
        <f t="shared" si="73"/>
        <v>7.1544105170128143</v>
      </c>
      <c r="AQ161" s="49"/>
      <c r="AR161" s="50">
        <v>706187</v>
      </c>
      <c r="AS161" s="49">
        <f t="shared" si="74"/>
        <v>820518.6753</v>
      </c>
      <c r="AT161" s="54">
        <f t="shared" si="75"/>
        <v>20.143336654882898</v>
      </c>
      <c r="AU161" s="49"/>
      <c r="AV161" s="57">
        <v>3.9096000000000002</v>
      </c>
      <c r="AW161" s="54">
        <v>0.52</v>
      </c>
      <c r="AX161" s="49"/>
      <c r="AY161" s="58">
        <v>21.84</v>
      </c>
      <c r="AZ161" s="49"/>
      <c r="BA161" s="58">
        <v>4.2300000000000004</v>
      </c>
      <c r="BB161" s="49"/>
      <c r="BC161" s="58">
        <f t="shared" si="54"/>
        <v>316.41000000000003</v>
      </c>
      <c r="BD161" s="49"/>
      <c r="BE161" s="59">
        <v>292.75</v>
      </c>
      <c r="BF161" s="51">
        <f t="shared" si="76"/>
        <v>23.660000000000025</v>
      </c>
      <c r="BG161" s="51">
        <f t="shared" si="77"/>
        <v>-17.160000000000025</v>
      </c>
      <c r="BH161" s="51">
        <f t="shared" si="78"/>
        <v>299.25</v>
      </c>
      <c r="BI161" s="54">
        <f t="shared" si="79"/>
        <v>6.5</v>
      </c>
      <c r="BJ161" s="49"/>
      <c r="BK161" s="59">
        <v>13.47</v>
      </c>
      <c r="BL161" s="51">
        <v>4.1900000000000004</v>
      </c>
      <c r="BM161" s="51"/>
      <c r="BN161" s="54">
        <f t="shared" si="80"/>
        <v>316.91000000000003</v>
      </c>
      <c r="BO161" s="49"/>
      <c r="BP161" s="58">
        <f t="shared" si="55"/>
        <v>10209255.65</v>
      </c>
    </row>
    <row r="162" spans="1:68" ht="15" x14ac:dyDescent="0.25">
      <c r="A162" s="44" t="s">
        <v>265</v>
      </c>
      <c r="B162" s="45" t="s">
        <v>98</v>
      </c>
      <c r="C162" s="45" t="s">
        <v>71</v>
      </c>
      <c r="D162" s="46">
        <v>6841</v>
      </c>
      <c r="E162" s="45" t="s">
        <v>93</v>
      </c>
      <c r="F162" s="47">
        <v>269</v>
      </c>
      <c r="G162" s="47">
        <v>77062</v>
      </c>
      <c r="H162" s="47">
        <v>88602</v>
      </c>
      <c r="I162" s="47">
        <v>89595</v>
      </c>
      <c r="J162" s="48">
        <v>99549.990500000014</v>
      </c>
      <c r="K162" s="49"/>
      <c r="L162" s="50">
        <v>11898475</v>
      </c>
      <c r="M162" s="49">
        <f t="shared" si="56"/>
        <v>13824838.102499999</v>
      </c>
      <c r="N162" s="51">
        <f t="shared" si="57"/>
        <v>154.30367880462077</v>
      </c>
      <c r="O162" s="52">
        <v>0.99050000000000005</v>
      </c>
      <c r="P162" s="51">
        <f t="shared" si="58"/>
        <v>155.78362322526075</v>
      </c>
      <c r="Q162" s="51">
        <v>210.67</v>
      </c>
      <c r="R162" s="51">
        <f t="shared" si="59"/>
        <v>155.78362322526075</v>
      </c>
      <c r="S162" s="52">
        <v>0.94830000000000003</v>
      </c>
      <c r="T162" s="53">
        <v>1</v>
      </c>
      <c r="U162" s="52">
        <f t="shared" si="60"/>
        <v>0.94830000000000003</v>
      </c>
      <c r="V162" s="54">
        <f t="shared" si="61"/>
        <v>147.72999999999999</v>
      </c>
      <c r="W162" s="55"/>
      <c r="X162" s="50">
        <v>4998968</v>
      </c>
      <c r="Y162" s="49">
        <f t="shared" si="62"/>
        <v>5808300.9191999994</v>
      </c>
      <c r="Z162" s="51">
        <f t="shared" si="63"/>
        <v>64.828404701155193</v>
      </c>
      <c r="AA162" s="51">
        <v>74.430000000000007</v>
      </c>
      <c r="AB162" s="51">
        <f t="shared" si="64"/>
        <v>64.828404701155193</v>
      </c>
      <c r="AC162" s="51">
        <f t="shared" si="65"/>
        <v>0</v>
      </c>
      <c r="AD162" s="54">
        <f t="shared" si="66"/>
        <v>64.828404701155193</v>
      </c>
      <c r="AE162" s="49"/>
      <c r="AF162" s="50">
        <v>3543320</v>
      </c>
      <c r="AG162" s="49">
        <f t="shared" si="67"/>
        <v>4116983.5079999999</v>
      </c>
      <c r="AH162" s="51">
        <f t="shared" si="68"/>
        <v>45.951040883977896</v>
      </c>
      <c r="AI162" s="51">
        <v>40.479999999999997</v>
      </c>
      <c r="AJ162" s="51">
        <f t="shared" si="69"/>
        <v>40.479999999999997</v>
      </c>
      <c r="AK162" s="51">
        <f t="shared" si="70"/>
        <v>0</v>
      </c>
      <c r="AL162" s="54">
        <f t="shared" si="71"/>
        <v>40.479999999999997</v>
      </c>
      <c r="AM162" s="49"/>
      <c r="AN162" s="50">
        <v>491608</v>
      </c>
      <c r="AO162" s="49">
        <f t="shared" si="72"/>
        <v>571199.33519999997</v>
      </c>
      <c r="AP162" s="54">
        <f t="shared" si="73"/>
        <v>6.3753483475640378</v>
      </c>
      <c r="AQ162" s="49"/>
      <c r="AR162" s="50">
        <v>1320901</v>
      </c>
      <c r="AS162" s="49">
        <f t="shared" si="74"/>
        <v>1534754.8718999999</v>
      </c>
      <c r="AT162" s="54">
        <f t="shared" si="75"/>
        <v>17.129916534404821</v>
      </c>
      <c r="AU162" s="49"/>
      <c r="AV162" s="57">
        <v>4.8566796600000002</v>
      </c>
      <c r="AW162" s="54">
        <v>0.05</v>
      </c>
      <c r="AX162" s="49"/>
      <c r="AY162" s="58">
        <v>20.91</v>
      </c>
      <c r="AZ162" s="49"/>
      <c r="BA162" s="58">
        <v>0.77</v>
      </c>
      <c r="BB162" s="49"/>
      <c r="BC162" s="58">
        <f t="shared" si="54"/>
        <v>303.13</v>
      </c>
      <c r="BD162" s="49"/>
      <c r="BE162" s="59">
        <v>277.10000000000002</v>
      </c>
      <c r="BF162" s="51">
        <f t="shared" si="76"/>
        <v>26.029999999999973</v>
      </c>
      <c r="BG162" s="51">
        <f t="shared" si="77"/>
        <v>-19.529999999999973</v>
      </c>
      <c r="BH162" s="51">
        <f t="shared" si="78"/>
        <v>283.60000000000002</v>
      </c>
      <c r="BI162" s="54">
        <f t="shared" si="79"/>
        <v>6.5</v>
      </c>
      <c r="BJ162" s="49"/>
      <c r="BK162" s="59">
        <v>12.76</v>
      </c>
      <c r="BL162" s="51">
        <v>1.04</v>
      </c>
      <c r="BM162" s="51"/>
      <c r="BN162" s="54">
        <f t="shared" si="80"/>
        <v>297.40000000000003</v>
      </c>
      <c r="BO162" s="49"/>
      <c r="BP162" s="58">
        <f t="shared" si="55"/>
        <v>22918238.800000004</v>
      </c>
    </row>
    <row r="163" spans="1:68" ht="15" x14ac:dyDescent="0.25">
      <c r="A163" s="44" t="s">
        <v>266</v>
      </c>
      <c r="B163" s="45" t="s">
        <v>77</v>
      </c>
      <c r="C163" s="45" t="s">
        <v>71</v>
      </c>
      <c r="D163" s="46">
        <v>20751</v>
      </c>
      <c r="E163" s="45" t="s">
        <v>79</v>
      </c>
      <c r="F163" s="47">
        <v>128</v>
      </c>
      <c r="G163" s="47">
        <v>26792</v>
      </c>
      <c r="H163" s="47">
        <v>45322</v>
      </c>
      <c r="I163" s="47">
        <v>45322</v>
      </c>
      <c r="J163" s="48">
        <v>46720</v>
      </c>
      <c r="K163" s="49"/>
      <c r="L163" s="50">
        <v>5643831</v>
      </c>
      <c r="M163" s="49">
        <f t="shared" si="56"/>
        <v>6557567.2388999993</v>
      </c>
      <c r="N163" s="51">
        <f t="shared" si="57"/>
        <v>144.68839060279774</v>
      </c>
      <c r="O163" s="52">
        <v>1.0763</v>
      </c>
      <c r="P163" s="51">
        <f t="shared" si="58"/>
        <v>134.43128365957236</v>
      </c>
      <c r="Q163" s="51">
        <v>188.57</v>
      </c>
      <c r="R163" s="51">
        <f t="shared" si="59"/>
        <v>134.43128365957236</v>
      </c>
      <c r="S163" s="52">
        <v>0.93400000000000005</v>
      </c>
      <c r="T163" s="53">
        <v>1</v>
      </c>
      <c r="U163" s="52">
        <f t="shared" si="60"/>
        <v>0.93400000000000005</v>
      </c>
      <c r="V163" s="54">
        <f t="shared" si="61"/>
        <v>125.56</v>
      </c>
      <c r="W163" s="55"/>
      <c r="X163" s="50">
        <v>2670489</v>
      </c>
      <c r="Y163" s="49">
        <f t="shared" si="62"/>
        <v>3102841.1690999996</v>
      </c>
      <c r="Z163" s="51">
        <f t="shared" si="63"/>
        <v>68.462141324301655</v>
      </c>
      <c r="AA163" s="51">
        <v>74.430000000000007</v>
      </c>
      <c r="AB163" s="51">
        <f t="shared" si="64"/>
        <v>68.462141324301655</v>
      </c>
      <c r="AC163" s="51">
        <f t="shared" si="65"/>
        <v>0</v>
      </c>
      <c r="AD163" s="54">
        <f t="shared" si="66"/>
        <v>68.462141324301655</v>
      </c>
      <c r="AE163" s="49"/>
      <c r="AF163" s="50">
        <v>1732700</v>
      </c>
      <c r="AG163" s="49">
        <f t="shared" si="67"/>
        <v>2013224.13</v>
      </c>
      <c r="AH163" s="51">
        <f t="shared" si="68"/>
        <v>44.420460924054538</v>
      </c>
      <c r="AI163" s="51">
        <v>40.479999999999997</v>
      </c>
      <c r="AJ163" s="51">
        <f t="shared" si="69"/>
        <v>40.479999999999997</v>
      </c>
      <c r="AK163" s="51">
        <f t="shared" si="70"/>
        <v>0</v>
      </c>
      <c r="AL163" s="54">
        <f t="shared" si="71"/>
        <v>40.479999999999997</v>
      </c>
      <c r="AM163" s="49"/>
      <c r="AN163" s="50">
        <v>329910</v>
      </c>
      <c r="AO163" s="49">
        <f t="shared" si="72"/>
        <v>383322.429</v>
      </c>
      <c r="AP163" s="54">
        <f t="shared" si="73"/>
        <v>8.4577562552402803</v>
      </c>
      <c r="AQ163" s="49"/>
      <c r="AR163" s="50">
        <v>769521</v>
      </c>
      <c r="AS163" s="49">
        <f t="shared" si="74"/>
        <v>894106.44989999989</v>
      </c>
      <c r="AT163" s="54">
        <f t="shared" si="75"/>
        <v>19.727868361943425</v>
      </c>
      <c r="AU163" s="49"/>
      <c r="AV163" s="57">
        <v>5.7292567099999996</v>
      </c>
      <c r="AW163" s="54">
        <v>1.07</v>
      </c>
      <c r="AX163" s="49"/>
      <c r="AY163" s="58">
        <v>19.310000000000002</v>
      </c>
      <c r="AZ163" s="49"/>
      <c r="BA163" s="58">
        <v>0</v>
      </c>
      <c r="BB163" s="49"/>
      <c r="BC163" s="58">
        <f t="shared" si="54"/>
        <v>288.8</v>
      </c>
      <c r="BD163" s="49"/>
      <c r="BE163" s="59">
        <v>255.32</v>
      </c>
      <c r="BF163" s="51">
        <f t="shared" si="76"/>
        <v>33.480000000000018</v>
      </c>
      <c r="BG163" s="51">
        <f t="shared" si="77"/>
        <v>-26.980000000000018</v>
      </c>
      <c r="BH163" s="51">
        <f t="shared" si="78"/>
        <v>261.82</v>
      </c>
      <c r="BI163" s="54">
        <f t="shared" si="79"/>
        <v>6.5</v>
      </c>
      <c r="BJ163" s="49"/>
      <c r="BK163" s="59">
        <v>11.78</v>
      </c>
      <c r="BL163" s="51">
        <v>0</v>
      </c>
      <c r="BM163" s="51"/>
      <c r="BN163" s="54">
        <f t="shared" si="80"/>
        <v>273.59999999999997</v>
      </c>
      <c r="BO163" s="49"/>
      <c r="BP163" s="58">
        <f t="shared" si="55"/>
        <v>7330291.1999999993</v>
      </c>
    </row>
    <row r="164" spans="1:68" ht="15" x14ac:dyDescent="0.25">
      <c r="A164" s="44" t="s">
        <v>267</v>
      </c>
      <c r="B164" s="45" t="s">
        <v>77</v>
      </c>
      <c r="C164" s="45" t="s">
        <v>71</v>
      </c>
      <c r="D164" s="46">
        <v>4606</v>
      </c>
      <c r="E164" s="45" t="s">
        <v>75</v>
      </c>
      <c r="F164" s="47">
        <v>75</v>
      </c>
      <c r="G164" s="47">
        <v>9201</v>
      </c>
      <c r="H164" s="47">
        <v>24911</v>
      </c>
      <c r="I164" s="47">
        <v>24911</v>
      </c>
      <c r="J164" s="48">
        <v>27375</v>
      </c>
      <c r="K164" s="49"/>
      <c r="L164" s="50">
        <v>3753572</v>
      </c>
      <c r="M164" s="49">
        <f t="shared" si="56"/>
        <v>4361275.3067999994</v>
      </c>
      <c r="N164" s="51">
        <f t="shared" si="57"/>
        <v>175.07427669704146</v>
      </c>
      <c r="O164" s="52">
        <v>1.2089000000000001</v>
      </c>
      <c r="P164" s="51">
        <f t="shared" si="58"/>
        <v>144.82114045582054</v>
      </c>
      <c r="Q164" s="51">
        <v>188.57</v>
      </c>
      <c r="R164" s="51">
        <f t="shared" si="59"/>
        <v>144.82114045582054</v>
      </c>
      <c r="S164" s="52">
        <v>0.95799999999999996</v>
      </c>
      <c r="T164" s="53">
        <v>1</v>
      </c>
      <c r="U164" s="52">
        <f t="shared" si="60"/>
        <v>0.95799999999999996</v>
      </c>
      <c r="V164" s="54">
        <f t="shared" si="61"/>
        <v>138.74</v>
      </c>
      <c r="W164" s="55"/>
      <c r="X164" s="50">
        <v>1546244</v>
      </c>
      <c r="Y164" s="49">
        <f t="shared" si="62"/>
        <v>1796580.9035999998</v>
      </c>
      <c r="Z164" s="51">
        <f t="shared" si="63"/>
        <v>72.11998328449279</v>
      </c>
      <c r="AA164" s="51">
        <v>74.430000000000007</v>
      </c>
      <c r="AB164" s="51">
        <f t="shared" si="64"/>
        <v>72.11998328449279</v>
      </c>
      <c r="AC164" s="51">
        <f t="shared" si="65"/>
        <v>0</v>
      </c>
      <c r="AD164" s="54">
        <f t="shared" si="66"/>
        <v>72.11998328449279</v>
      </c>
      <c r="AE164" s="49"/>
      <c r="AF164" s="50">
        <v>981096</v>
      </c>
      <c r="AG164" s="49">
        <f t="shared" si="67"/>
        <v>1139935.4423999998</v>
      </c>
      <c r="AH164" s="51">
        <f t="shared" si="68"/>
        <v>45.760324451045719</v>
      </c>
      <c r="AI164" s="51">
        <v>40.479999999999997</v>
      </c>
      <c r="AJ164" s="51">
        <f t="shared" si="69"/>
        <v>40.479999999999997</v>
      </c>
      <c r="AK164" s="51">
        <f t="shared" si="70"/>
        <v>0</v>
      </c>
      <c r="AL164" s="54">
        <f t="shared" si="71"/>
        <v>40.479999999999997</v>
      </c>
      <c r="AM164" s="49"/>
      <c r="AN164" s="50">
        <v>62038</v>
      </c>
      <c r="AO164" s="49">
        <f t="shared" si="72"/>
        <v>72081.9522</v>
      </c>
      <c r="AP164" s="54">
        <f t="shared" si="73"/>
        <v>2.89357923005901</v>
      </c>
      <c r="AQ164" s="49"/>
      <c r="AR164" s="50">
        <v>293339</v>
      </c>
      <c r="AS164" s="49">
        <f t="shared" si="74"/>
        <v>340830.58409999998</v>
      </c>
      <c r="AT164" s="54">
        <f t="shared" si="75"/>
        <v>13.681931038497048</v>
      </c>
      <c r="AU164" s="49"/>
      <c r="AV164" s="57">
        <v>16.941310170000001</v>
      </c>
      <c r="AW164" s="54">
        <v>0.12</v>
      </c>
      <c r="AX164" s="49"/>
      <c r="AY164" s="58">
        <v>20.43</v>
      </c>
      <c r="AZ164" s="49"/>
      <c r="BA164" s="58">
        <v>0</v>
      </c>
      <c r="BB164" s="49"/>
      <c r="BC164" s="58">
        <f t="shared" si="54"/>
        <v>305.41000000000003</v>
      </c>
      <c r="BD164" s="49"/>
      <c r="BE164" s="59">
        <v>269.88</v>
      </c>
      <c r="BF164" s="51">
        <f t="shared" si="76"/>
        <v>35.53000000000003</v>
      </c>
      <c r="BG164" s="51">
        <f t="shared" si="77"/>
        <v>-29.03000000000003</v>
      </c>
      <c r="BH164" s="51">
        <f t="shared" si="78"/>
        <v>276.38</v>
      </c>
      <c r="BI164" s="54">
        <f t="shared" si="79"/>
        <v>6.5</v>
      </c>
      <c r="BJ164" s="49"/>
      <c r="BK164" s="59">
        <v>12.44</v>
      </c>
      <c r="BL164" s="51">
        <v>0</v>
      </c>
      <c r="BM164" s="51"/>
      <c r="BN164" s="54">
        <f t="shared" si="80"/>
        <v>288.82</v>
      </c>
      <c r="BO164" s="49"/>
      <c r="BP164" s="58">
        <f t="shared" si="55"/>
        <v>2657432.8199999998</v>
      </c>
    </row>
    <row r="165" spans="1:68" ht="15" x14ac:dyDescent="0.25">
      <c r="A165" s="44" t="s">
        <v>268</v>
      </c>
      <c r="B165" s="45" t="s">
        <v>116</v>
      </c>
      <c r="C165" s="45" t="s">
        <v>71</v>
      </c>
      <c r="D165" s="46">
        <v>9043</v>
      </c>
      <c r="E165" s="45" t="s">
        <v>79</v>
      </c>
      <c r="F165" s="47">
        <v>132</v>
      </c>
      <c r="G165" s="47">
        <v>36562</v>
      </c>
      <c r="H165" s="47">
        <v>46041</v>
      </c>
      <c r="I165" s="47">
        <v>46041</v>
      </c>
      <c r="J165" s="48">
        <v>48180</v>
      </c>
      <c r="K165" s="49"/>
      <c r="L165" s="50">
        <v>5309361</v>
      </c>
      <c r="M165" s="49">
        <f t="shared" si="56"/>
        <v>6168946.5458999993</v>
      </c>
      <c r="N165" s="51">
        <f t="shared" si="57"/>
        <v>133.98810942203687</v>
      </c>
      <c r="O165" s="52">
        <v>1.069</v>
      </c>
      <c r="P165" s="51">
        <f t="shared" si="58"/>
        <v>125.339672050549</v>
      </c>
      <c r="Q165" s="51">
        <v>188.57</v>
      </c>
      <c r="R165" s="51">
        <f t="shared" si="59"/>
        <v>125.339672050549</v>
      </c>
      <c r="S165" s="52">
        <v>1.143</v>
      </c>
      <c r="T165" s="53">
        <v>1</v>
      </c>
      <c r="U165" s="52">
        <f t="shared" si="60"/>
        <v>1.143</v>
      </c>
      <c r="V165" s="54">
        <f t="shared" si="61"/>
        <v>143.26</v>
      </c>
      <c r="W165" s="55"/>
      <c r="X165" s="50">
        <v>2378956</v>
      </c>
      <c r="Y165" s="49">
        <f t="shared" si="62"/>
        <v>2764108.9764</v>
      </c>
      <c r="Z165" s="51">
        <f t="shared" si="63"/>
        <v>60.035815390630091</v>
      </c>
      <c r="AA165" s="51">
        <v>74.430000000000007</v>
      </c>
      <c r="AB165" s="51">
        <f t="shared" si="64"/>
        <v>60.035815390630091</v>
      </c>
      <c r="AC165" s="51">
        <f t="shared" si="65"/>
        <v>1.1710461523424769</v>
      </c>
      <c r="AD165" s="54">
        <f t="shared" si="66"/>
        <v>61.206861542972568</v>
      </c>
      <c r="AE165" s="49"/>
      <c r="AF165" s="50">
        <v>1277585</v>
      </c>
      <c r="AG165" s="49">
        <f t="shared" si="67"/>
        <v>1484426.0115</v>
      </c>
      <c r="AH165" s="51">
        <f t="shared" si="68"/>
        <v>32.241393790317325</v>
      </c>
      <c r="AI165" s="51">
        <v>40.479999999999997</v>
      </c>
      <c r="AJ165" s="51">
        <f t="shared" si="69"/>
        <v>32.241393790317325</v>
      </c>
      <c r="AK165" s="51">
        <f t="shared" si="70"/>
        <v>2.059651552420668</v>
      </c>
      <c r="AL165" s="54">
        <f t="shared" si="71"/>
        <v>34.301045342737993</v>
      </c>
      <c r="AM165" s="49"/>
      <c r="AN165" s="50">
        <v>459603</v>
      </c>
      <c r="AO165" s="49">
        <f t="shared" si="72"/>
        <v>534012.72569999995</v>
      </c>
      <c r="AP165" s="54">
        <f t="shared" si="73"/>
        <v>11.598634384570273</v>
      </c>
      <c r="AQ165" s="49"/>
      <c r="AR165" s="50">
        <v>849985</v>
      </c>
      <c r="AS165" s="49">
        <f t="shared" si="74"/>
        <v>987597.57149999996</v>
      </c>
      <c r="AT165" s="54">
        <f t="shared" si="75"/>
        <v>21.450393594839383</v>
      </c>
      <c r="AU165" s="49"/>
      <c r="AV165" s="57">
        <v>11.13103639</v>
      </c>
      <c r="AW165" s="54">
        <v>1.1200000000000001</v>
      </c>
      <c r="AX165" s="49"/>
      <c r="AY165" s="58">
        <v>19.8</v>
      </c>
      <c r="AZ165" s="49"/>
      <c r="BA165" s="58">
        <v>0</v>
      </c>
      <c r="BB165" s="49"/>
      <c r="BC165" s="58">
        <f t="shared" si="54"/>
        <v>303.87</v>
      </c>
      <c r="BD165" s="49"/>
      <c r="BE165" s="59">
        <v>263.76</v>
      </c>
      <c r="BF165" s="51">
        <f t="shared" si="76"/>
        <v>40.110000000000014</v>
      </c>
      <c r="BG165" s="51">
        <f t="shared" si="77"/>
        <v>-33.610000000000014</v>
      </c>
      <c r="BH165" s="51">
        <f t="shared" si="78"/>
        <v>270.26</v>
      </c>
      <c r="BI165" s="54">
        <f t="shared" si="79"/>
        <v>6.5</v>
      </c>
      <c r="BJ165" s="49"/>
      <c r="BK165" s="59">
        <v>12.16</v>
      </c>
      <c r="BL165" s="51">
        <v>23.96</v>
      </c>
      <c r="BM165" s="51"/>
      <c r="BN165" s="54">
        <f t="shared" si="80"/>
        <v>306.38</v>
      </c>
      <c r="BO165" s="49"/>
      <c r="BP165" s="58">
        <f t="shared" si="55"/>
        <v>11201865.560000001</v>
      </c>
    </row>
    <row r="166" spans="1:68" ht="15" x14ac:dyDescent="0.25">
      <c r="A166" s="44" t="s">
        <v>269</v>
      </c>
      <c r="B166" s="45" t="s">
        <v>98</v>
      </c>
      <c r="C166" s="45" t="s">
        <v>71</v>
      </c>
      <c r="D166" s="46">
        <v>21668</v>
      </c>
      <c r="E166" s="45" t="s">
        <v>79</v>
      </c>
      <c r="F166" s="47">
        <v>75</v>
      </c>
      <c r="G166" s="47">
        <v>14638</v>
      </c>
      <c r="H166" s="47">
        <v>23095</v>
      </c>
      <c r="I166" s="47">
        <v>24638</v>
      </c>
      <c r="J166" s="48">
        <v>27375</v>
      </c>
      <c r="K166" s="49"/>
      <c r="L166" s="50">
        <v>3274270</v>
      </c>
      <c r="M166" s="49">
        <f t="shared" si="56"/>
        <v>3804374.3129999996</v>
      </c>
      <c r="N166" s="51">
        <f t="shared" si="57"/>
        <v>154.41084150499228</v>
      </c>
      <c r="O166" s="52">
        <v>1.0687</v>
      </c>
      <c r="P166" s="51">
        <f t="shared" si="58"/>
        <v>144.48473987554252</v>
      </c>
      <c r="Q166" s="51">
        <v>188.57</v>
      </c>
      <c r="R166" s="51">
        <f t="shared" si="59"/>
        <v>144.48473987554252</v>
      </c>
      <c r="S166" s="52">
        <v>0.876</v>
      </c>
      <c r="T166" s="53">
        <v>1</v>
      </c>
      <c r="U166" s="52">
        <f t="shared" si="60"/>
        <v>0.876</v>
      </c>
      <c r="V166" s="54">
        <f t="shared" si="61"/>
        <v>126.57</v>
      </c>
      <c r="W166" s="55"/>
      <c r="X166" s="50">
        <v>1454629</v>
      </c>
      <c r="Y166" s="49">
        <f t="shared" si="62"/>
        <v>1690133.4350999999</v>
      </c>
      <c r="Z166" s="51">
        <f t="shared" si="63"/>
        <v>68.598645795113228</v>
      </c>
      <c r="AA166" s="51">
        <v>74.430000000000007</v>
      </c>
      <c r="AB166" s="51">
        <f t="shared" si="64"/>
        <v>68.598645795113228</v>
      </c>
      <c r="AC166" s="51">
        <f t="shared" si="65"/>
        <v>0</v>
      </c>
      <c r="AD166" s="54">
        <f t="shared" si="66"/>
        <v>68.598645795113228</v>
      </c>
      <c r="AE166" s="49"/>
      <c r="AF166" s="50">
        <v>1124768</v>
      </c>
      <c r="AG166" s="49">
        <f t="shared" si="67"/>
        <v>1306867.9391999999</v>
      </c>
      <c r="AH166" s="51">
        <f t="shared" si="68"/>
        <v>53.042776978650863</v>
      </c>
      <c r="AI166" s="51">
        <v>40.479999999999997</v>
      </c>
      <c r="AJ166" s="51">
        <f t="shared" si="69"/>
        <v>40.479999999999997</v>
      </c>
      <c r="AK166" s="51">
        <f t="shared" si="70"/>
        <v>0</v>
      </c>
      <c r="AL166" s="54">
        <f t="shared" si="71"/>
        <v>40.479999999999997</v>
      </c>
      <c r="AM166" s="49"/>
      <c r="AN166" s="50">
        <v>227500</v>
      </c>
      <c r="AO166" s="49">
        <f t="shared" si="72"/>
        <v>264332.25</v>
      </c>
      <c r="AP166" s="54">
        <f t="shared" si="73"/>
        <v>10.728640717590714</v>
      </c>
      <c r="AQ166" s="49"/>
      <c r="AR166" s="50">
        <v>365474</v>
      </c>
      <c r="AS166" s="49">
        <f t="shared" si="74"/>
        <v>424644.24059999996</v>
      </c>
      <c r="AT166" s="54">
        <f t="shared" si="75"/>
        <v>17.23533730822307</v>
      </c>
      <c r="AU166" s="49"/>
      <c r="AV166" s="57">
        <v>12.264428929999999</v>
      </c>
      <c r="AW166" s="54">
        <v>0.38</v>
      </c>
      <c r="AX166" s="49"/>
      <c r="AY166" s="58">
        <v>20.729999999999997</v>
      </c>
      <c r="AZ166" s="49"/>
      <c r="BA166" s="58">
        <v>0</v>
      </c>
      <c r="BB166" s="49"/>
      <c r="BC166" s="58">
        <f t="shared" si="54"/>
        <v>296.99</v>
      </c>
      <c r="BD166" s="49"/>
      <c r="BE166" s="59">
        <v>274</v>
      </c>
      <c r="BF166" s="51">
        <f t="shared" si="76"/>
        <v>22.990000000000009</v>
      </c>
      <c r="BG166" s="51">
        <f t="shared" si="77"/>
        <v>-16.490000000000009</v>
      </c>
      <c r="BH166" s="51">
        <f t="shared" si="78"/>
        <v>280.5</v>
      </c>
      <c r="BI166" s="54">
        <f t="shared" si="79"/>
        <v>6.5</v>
      </c>
      <c r="BJ166" s="49"/>
      <c r="BK166" s="59">
        <v>12.62</v>
      </c>
      <c r="BL166" s="51">
        <v>8.82</v>
      </c>
      <c r="BM166" s="51"/>
      <c r="BN166" s="54">
        <f t="shared" si="80"/>
        <v>301.94</v>
      </c>
      <c r="BO166" s="49"/>
      <c r="BP166" s="58">
        <f t="shared" si="55"/>
        <v>4419797.72</v>
      </c>
    </row>
    <row r="167" spans="1:68" ht="15" x14ac:dyDescent="0.25">
      <c r="A167" s="44" t="s">
        <v>270</v>
      </c>
      <c r="B167" s="45" t="s">
        <v>74</v>
      </c>
      <c r="C167" s="45" t="s">
        <v>71</v>
      </c>
      <c r="D167" s="46">
        <v>9464</v>
      </c>
      <c r="E167" s="45" t="s">
        <v>79</v>
      </c>
      <c r="F167" s="47">
        <v>150</v>
      </c>
      <c r="G167" s="47">
        <v>42246</v>
      </c>
      <c r="H167" s="47">
        <v>53620</v>
      </c>
      <c r="I167" s="47">
        <v>53620</v>
      </c>
      <c r="J167" s="48">
        <v>54750</v>
      </c>
      <c r="K167" s="49"/>
      <c r="L167" s="50">
        <v>6090683</v>
      </c>
      <c r="M167" s="49">
        <f t="shared" si="56"/>
        <v>7076764.5776999993</v>
      </c>
      <c r="N167" s="51">
        <f t="shared" si="57"/>
        <v>131.97994363483772</v>
      </c>
      <c r="O167" s="52">
        <v>0.99409999999999998</v>
      </c>
      <c r="P167" s="51">
        <f t="shared" si="58"/>
        <v>132.76324679090405</v>
      </c>
      <c r="Q167" s="51">
        <v>188.57</v>
      </c>
      <c r="R167" s="51">
        <f t="shared" si="59"/>
        <v>132.76324679090405</v>
      </c>
      <c r="S167" s="52">
        <v>0.91559999999999997</v>
      </c>
      <c r="T167" s="53">
        <v>1</v>
      </c>
      <c r="U167" s="52">
        <f t="shared" si="60"/>
        <v>0.91559999999999997</v>
      </c>
      <c r="V167" s="54">
        <f t="shared" si="61"/>
        <v>121.56</v>
      </c>
      <c r="W167" s="55"/>
      <c r="X167" s="50">
        <v>2816647</v>
      </c>
      <c r="Y167" s="49">
        <f t="shared" si="62"/>
        <v>3272662.1492999997</v>
      </c>
      <c r="Z167" s="51">
        <f t="shared" si="63"/>
        <v>61.034355637821704</v>
      </c>
      <c r="AA167" s="51">
        <v>74.430000000000007</v>
      </c>
      <c r="AB167" s="51">
        <f t="shared" si="64"/>
        <v>61.034355637821704</v>
      </c>
      <c r="AC167" s="51">
        <f t="shared" si="65"/>
        <v>0.9214110905445736</v>
      </c>
      <c r="AD167" s="54">
        <f t="shared" si="66"/>
        <v>61.955766728366278</v>
      </c>
      <c r="AE167" s="49"/>
      <c r="AF167" s="50">
        <v>1572669</v>
      </c>
      <c r="AG167" s="49">
        <f t="shared" si="67"/>
        <v>1827284.1110999999</v>
      </c>
      <c r="AH167" s="51">
        <f t="shared" si="68"/>
        <v>34.078405652741509</v>
      </c>
      <c r="AI167" s="51">
        <v>40.479999999999997</v>
      </c>
      <c r="AJ167" s="51">
        <f t="shared" si="69"/>
        <v>34.078405652741509</v>
      </c>
      <c r="AK167" s="51">
        <f t="shared" si="70"/>
        <v>1.600398586814622</v>
      </c>
      <c r="AL167" s="54">
        <f t="shared" si="71"/>
        <v>35.678804239556129</v>
      </c>
      <c r="AM167" s="49"/>
      <c r="AN167" s="50">
        <v>298059</v>
      </c>
      <c r="AO167" s="49">
        <f t="shared" si="72"/>
        <v>346314.75209999998</v>
      </c>
      <c r="AP167" s="54">
        <f t="shared" si="73"/>
        <v>6.4586861637448711</v>
      </c>
      <c r="AQ167" s="49"/>
      <c r="AR167" s="50">
        <v>1029953</v>
      </c>
      <c r="AS167" s="49">
        <f t="shared" si="74"/>
        <v>1196702.3906999999</v>
      </c>
      <c r="AT167" s="54">
        <f t="shared" si="75"/>
        <v>22.31820944983215</v>
      </c>
      <c r="AU167" s="49"/>
      <c r="AV167" s="57">
        <v>3.9096000000000002</v>
      </c>
      <c r="AW167" s="54">
        <v>0.12</v>
      </c>
      <c r="AX167" s="49"/>
      <c r="AY167" s="58">
        <v>18.82</v>
      </c>
      <c r="AZ167" s="49"/>
      <c r="BA167" s="58">
        <v>0</v>
      </c>
      <c r="BB167" s="49"/>
      <c r="BC167" s="58">
        <f t="shared" si="54"/>
        <v>270.82</v>
      </c>
      <c r="BD167" s="49"/>
      <c r="BE167" s="59">
        <v>248.6</v>
      </c>
      <c r="BF167" s="51">
        <f t="shared" si="76"/>
        <v>22.22</v>
      </c>
      <c r="BG167" s="51">
        <f t="shared" si="77"/>
        <v>-15.719999999999999</v>
      </c>
      <c r="BH167" s="51">
        <f t="shared" si="78"/>
        <v>255.1</v>
      </c>
      <c r="BI167" s="54">
        <f t="shared" si="79"/>
        <v>6.5</v>
      </c>
      <c r="BJ167" s="49"/>
      <c r="BK167" s="59">
        <v>11.48</v>
      </c>
      <c r="BL167" s="51">
        <v>3.68</v>
      </c>
      <c r="BM167" s="51"/>
      <c r="BN167" s="54">
        <f t="shared" si="80"/>
        <v>270.26</v>
      </c>
      <c r="BO167" s="49"/>
      <c r="BP167" s="58">
        <f t="shared" si="55"/>
        <v>11417403.959999999</v>
      </c>
    </row>
    <row r="168" spans="1:68" ht="15" x14ac:dyDescent="0.25">
      <c r="A168" s="44" t="s">
        <v>271</v>
      </c>
      <c r="B168" s="45" t="s">
        <v>77</v>
      </c>
      <c r="C168" s="45" t="s">
        <v>71</v>
      </c>
      <c r="D168" s="46">
        <v>7161</v>
      </c>
      <c r="E168" s="45" t="s">
        <v>93</v>
      </c>
      <c r="F168" s="47">
        <v>128</v>
      </c>
      <c r="G168" s="47">
        <v>34963</v>
      </c>
      <c r="H168" s="47">
        <v>45002</v>
      </c>
      <c r="I168" s="47">
        <v>45002</v>
      </c>
      <c r="J168" s="48">
        <v>46720</v>
      </c>
      <c r="K168" s="49"/>
      <c r="L168" s="50">
        <v>6364626</v>
      </c>
      <c r="M168" s="49">
        <f t="shared" si="56"/>
        <v>7395058.9493999993</v>
      </c>
      <c r="N168" s="51">
        <f t="shared" si="57"/>
        <v>164.32733988267188</v>
      </c>
      <c r="O168" s="52">
        <v>0.98350000000000004</v>
      </c>
      <c r="P168" s="51">
        <f t="shared" si="58"/>
        <v>167.08422967226423</v>
      </c>
      <c r="Q168" s="51">
        <v>210.67</v>
      </c>
      <c r="R168" s="51">
        <f t="shared" si="59"/>
        <v>167.08422967226423</v>
      </c>
      <c r="S168" s="52">
        <v>1.3864000000000001</v>
      </c>
      <c r="T168" s="53">
        <v>1</v>
      </c>
      <c r="U168" s="52">
        <f t="shared" si="60"/>
        <v>1.3864000000000001</v>
      </c>
      <c r="V168" s="54">
        <f t="shared" si="61"/>
        <v>231.65</v>
      </c>
      <c r="W168" s="55"/>
      <c r="X168" s="50">
        <v>2401780</v>
      </c>
      <c r="Y168" s="49">
        <f t="shared" si="62"/>
        <v>2790628.182</v>
      </c>
      <c r="Z168" s="51">
        <f t="shared" si="63"/>
        <v>62.011203546509044</v>
      </c>
      <c r="AA168" s="51">
        <v>74.430000000000007</v>
      </c>
      <c r="AB168" s="51">
        <f t="shared" si="64"/>
        <v>62.011203546509044</v>
      </c>
      <c r="AC168" s="51">
        <f t="shared" si="65"/>
        <v>0.67719911337273864</v>
      </c>
      <c r="AD168" s="54">
        <f t="shared" si="66"/>
        <v>62.688402659881781</v>
      </c>
      <c r="AE168" s="49"/>
      <c r="AF168" s="50">
        <v>1752390</v>
      </c>
      <c r="AG168" s="49">
        <f t="shared" si="67"/>
        <v>2036101.9409999999</v>
      </c>
      <c r="AH168" s="51">
        <f t="shared" si="68"/>
        <v>45.244698924492241</v>
      </c>
      <c r="AI168" s="51">
        <v>40.479999999999997</v>
      </c>
      <c r="AJ168" s="51">
        <f t="shared" si="69"/>
        <v>40.479999999999997</v>
      </c>
      <c r="AK168" s="51">
        <f t="shared" si="70"/>
        <v>0</v>
      </c>
      <c r="AL168" s="54">
        <f t="shared" si="71"/>
        <v>40.479999999999997</v>
      </c>
      <c r="AM168" s="49"/>
      <c r="AN168" s="50">
        <v>260899</v>
      </c>
      <c r="AO168" s="49">
        <f t="shared" si="72"/>
        <v>303138.54809999996</v>
      </c>
      <c r="AP168" s="54">
        <f t="shared" si="73"/>
        <v>6.736112797209012</v>
      </c>
      <c r="AQ168" s="49"/>
      <c r="AR168" s="50">
        <v>790647</v>
      </c>
      <c r="AS168" s="49">
        <f t="shared" si="74"/>
        <v>918652.74929999991</v>
      </c>
      <c r="AT168" s="54">
        <f t="shared" si="75"/>
        <v>20.413598268965821</v>
      </c>
      <c r="AU168" s="49"/>
      <c r="AV168" s="57">
        <v>7.3962614100000001</v>
      </c>
      <c r="AW168" s="54">
        <v>0.72</v>
      </c>
      <c r="AX168" s="49"/>
      <c r="AY168" s="58">
        <v>21.78</v>
      </c>
      <c r="AZ168" s="49"/>
      <c r="BA168" s="58">
        <v>0</v>
      </c>
      <c r="BB168" s="49"/>
      <c r="BC168" s="58">
        <f t="shared" si="54"/>
        <v>391.86</v>
      </c>
      <c r="BD168" s="49"/>
      <c r="BE168" s="59">
        <v>288.13</v>
      </c>
      <c r="BF168" s="51">
        <f t="shared" si="76"/>
        <v>103.73000000000002</v>
      </c>
      <c r="BG168" s="51">
        <f t="shared" si="77"/>
        <v>-97.230000000000018</v>
      </c>
      <c r="BH168" s="51">
        <f t="shared" si="78"/>
        <v>294.63</v>
      </c>
      <c r="BI168" s="54">
        <f t="shared" si="79"/>
        <v>6.5</v>
      </c>
      <c r="BJ168" s="49"/>
      <c r="BK168" s="59">
        <v>13.26</v>
      </c>
      <c r="BL168" s="51">
        <v>12.34</v>
      </c>
      <c r="BM168" s="51"/>
      <c r="BN168" s="54">
        <f t="shared" si="80"/>
        <v>320.22999999999996</v>
      </c>
      <c r="BO168" s="49"/>
      <c r="BP168" s="58">
        <f t="shared" si="55"/>
        <v>11196201.489999998</v>
      </c>
    </row>
    <row r="169" spans="1:68" ht="15" x14ac:dyDescent="0.25">
      <c r="A169" s="44" t="s">
        <v>272</v>
      </c>
      <c r="B169" s="45" t="s">
        <v>98</v>
      </c>
      <c r="C169" s="45" t="s">
        <v>71</v>
      </c>
      <c r="D169" s="46">
        <v>20553</v>
      </c>
      <c r="E169" s="45" t="s">
        <v>75</v>
      </c>
      <c r="F169" s="47">
        <v>90</v>
      </c>
      <c r="G169" s="47">
        <v>17970</v>
      </c>
      <c r="H169" s="47">
        <v>27099</v>
      </c>
      <c r="I169" s="47">
        <v>29565</v>
      </c>
      <c r="J169" s="48">
        <v>32850</v>
      </c>
      <c r="K169" s="49"/>
      <c r="L169" s="50">
        <v>4009478</v>
      </c>
      <c r="M169" s="49">
        <f t="shared" si="56"/>
        <v>4658612.4881999996</v>
      </c>
      <c r="N169" s="51">
        <f t="shared" si="57"/>
        <v>157.57187512937594</v>
      </c>
      <c r="O169" s="52">
        <v>1.0609999999999999</v>
      </c>
      <c r="P169" s="51">
        <f t="shared" si="58"/>
        <v>148.51260615398297</v>
      </c>
      <c r="Q169" s="51">
        <v>188.57</v>
      </c>
      <c r="R169" s="51">
        <f t="shared" si="59"/>
        <v>148.51260615398297</v>
      </c>
      <c r="S169" s="52">
        <v>0.98370000000000002</v>
      </c>
      <c r="T169" s="53">
        <v>1</v>
      </c>
      <c r="U169" s="52">
        <f t="shared" si="60"/>
        <v>0.98370000000000002</v>
      </c>
      <c r="V169" s="54">
        <f t="shared" si="61"/>
        <v>146.09</v>
      </c>
      <c r="W169" s="55"/>
      <c r="X169" s="50">
        <v>1823646</v>
      </c>
      <c r="Y169" s="49">
        <f t="shared" si="62"/>
        <v>2118894.2873999998</v>
      </c>
      <c r="Z169" s="51">
        <f t="shared" si="63"/>
        <v>71.669010228310498</v>
      </c>
      <c r="AA169" s="51">
        <v>74.430000000000007</v>
      </c>
      <c r="AB169" s="51">
        <f t="shared" si="64"/>
        <v>71.669010228310498</v>
      </c>
      <c r="AC169" s="51">
        <f t="shared" si="65"/>
        <v>0</v>
      </c>
      <c r="AD169" s="54">
        <f t="shared" si="66"/>
        <v>71.669010228310498</v>
      </c>
      <c r="AE169" s="49"/>
      <c r="AF169" s="50">
        <v>1293749</v>
      </c>
      <c r="AG169" s="49">
        <f t="shared" si="67"/>
        <v>1503206.9630999998</v>
      </c>
      <c r="AH169" s="51">
        <f t="shared" si="68"/>
        <v>50.844138782343983</v>
      </c>
      <c r="AI169" s="51">
        <v>40.479999999999997</v>
      </c>
      <c r="AJ169" s="51">
        <f t="shared" si="69"/>
        <v>40.479999999999997</v>
      </c>
      <c r="AK169" s="51">
        <f t="shared" si="70"/>
        <v>0</v>
      </c>
      <c r="AL169" s="54">
        <f t="shared" si="71"/>
        <v>40.479999999999997</v>
      </c>
      <c r="AM169" s="49"/>
      <c r="AN169" s="50">
        <v>220415</v>
      </c>
      <c r="AO169" s="49">
        <f t="shared" si="72"/>
        <v>256100.18849999999</v>
      </c>
      <c r="AP169" s="54">
        <f t="shared" si="73"/>
        <v>8.6622759512937595</v>
      </c>
      <c r="AQ169" s="49"/>
      <c r="AR169" s="50">
        <v>405437</v>
      </c>
      <c r="AS169" s="49">
        <f t="shared" si="74"/>
        <v>471077.25029999996</v>
      </c>
      <c r="AT169" s="54">
        <f t="shared" si="75"/>
        <v>15.933612389649923</v>
      </c>
      <c r="AU169" s="49"/>
      <c r="AV169" s="57">
        <v>12.57216303</v>
      </c>
      <c r="AW169" s="54">
        <v>0.43</v>
      </c>
      <c r="AX169" s="49"/>
      <c r="AY169" s="58">
        <v>20.46</v>
      </c>
      <c r="AZ169" s="49"/>
      <c r="BA169" s="58">
        <v>0</v>
      </c>
      <c r="BB169" s="49"/>
      <c r="BC169" s="58">
        <f t="shared" si="54"/>
        <v>316.3</v>
      </c>
      <c r="BD169" s="49"/>
      <c r="BE169" s="59">
        <v>270.48</v>
      </c>
      <c r="BF169" s="51">
        <f t="shared" si="76"/>
        <v>45.819999999999993</v>
      </c>
      <c r="BG169" s="51">
        <f t="shared" si="77"/>
        <v>-39.319999999999993</v>
      </c>
      <c r="BH169" s="51">
        <f t="shared" si="78"/>
        <v>276.98</v>
      </c>
      <c r="BI169" s="54">
        <f t="shared" si="79"/>
        <v>6.5</v>
      </c>
      <c r="BJ169" s="49"/>
      <c r="BK169" s="59">
        <v>12.46</v>
      </c>
      <c r="BL169" s="51">
        <v>4.07</v>
      </c>
      <c r="BM169" s="51"/>
      <c r="BN169" s="54">
        <f t="shared" si="80"/>
        <v>293.51</v>
      </c>
      <c r="BO169" s="49"/>
      <c r="BP169" s="58">
        <f t="shared" si="55"/>
        <v>5274374.7</v>
      </c>
    </row>
    <row r="170" spans="1:68" ht="15" x14ac:dyDescent="0.25">
      <c r="A170" s="44" t="s">
        <v>273</v>
      </c>
      <c r="B170" s="45" t="s">
        <v>131</v>
      </c>
      <c r="C170" s="45" t="s">
        <v>71</v>
      </c>
      <c r="D170" s="46">
        <v>10876</v>
      </c>
      <c r="E170" s="45" t="s">
        <v>79</v>
      </c>
      <c r="F170" s="47">
        <v>150</v>
      </c>
      <c r="G170" s="47">
        <v>47135</v>
      </c>
      <c r="H170" s="47">
        <v>52331</v>
      </c>
      <c r="I170" s="47">
        <v>52331</v>
      </c>
      <c r="J170" s="48">
        <v>54750</v>
      </c>
      <c r="K170" s="49"/>
      <c r="L170" s="50">
        <v>6308055</v>
      </c>
      <c r="M170" s="49">
        <f t="shared" si="56"/>
        <v>7329329.1044999994</v>
      </c>
      <c r="N170" s="51">
        <f t="shared" si="57"/>
        <v>140.05711919321243</v>
      </c>
      <c r="O170" s="52">
        <v>0.86850000000000005</v>
      </c>
      <c r="P170" s="51">
        <f t="shared" si="58"/>
        <v>161.26323453449905</v>
      </c>
      <c r="Q170" s="51">
        <v>188.57</v>
      </c>
      <c r="R170" s="51">
        <f t="shared" si="59"/>
        <v>161.26323453449905</v>
      </c>
      <c r="S170" s="52">
        <v>0.99809999999999999</v>
      </c>
      <c r="T170" s="53">
        <v>1</v>
      </c>
      <c r="U170" s="52">
        <f t="shared" si="60"/>
        <v>0.99809999999999999</v>
      </c>
      <c r="V170" s="54">
        <f t="shared" si="61"/>
        <v>160.96</v>
      </c>
      <c r="W170" s="55"/>
      <c r="X170" s="50">
        <v>2969874</v>
      </c>
      <c r="Y170" s="49">
        <f t="shared" si="62"/>
        <v>3450696.6006</v>
      </c>
      <c r="Z170" s="51">
        <f t="shared" si="63"/>
        <v>65.939817710343775</v>
      </c>
      <c r="AA170" s="51">
        <v>74.430000000000007</v>
      </c>
      <c r="AB170" s="51">
        <f t="shared" si="64"/>
        <v>65.939817710343775</v>
      </c>
      <c r="AC170" s="51">
        <f t="shared" si="65"/>
        <v>0</v>
      </c>
      <c r="AD170" s="54">
        <f t="shared" si="66"/>
        <v>65.939817710343775</v>
      </c>
      <c r="AE170" s="49"/>
      <c r="AF170" s="50">
        <v>1562655</v>
      </c>
      <c r="AG170" s="49">
        <f t="shared" si="67"/>
        <v>1815648.8444999999</v>
      </c>
      <c r="AH170" s="51">
        <f t="shared" si="68"/>
        <v>34.695473896925336</v>
      </c>
      <c r="AI170" s="51">
        <v>40.479999999999997</v>
      </c>
      <c r="AJ170" s="51">
        <f t="shared" si="69"/>
        <v>34.695473896925336</v>
      </c>
      <c r="AK170" s="51">
        <f t="shared" si="70"/>
        <v>1.4461315257686653</v>
      </c>
      <c r="AL170" s="54">
        <f t="shared" si="71"/>
        <v>36.141605422693999</v>
      </c>
      <c r="AM170" s="49"/>
      <c r="AN170" s="50">
        <v>183902</v>
      </c>
      <c r="AO170" s="49">
        <f t="shared" si="72"/>
        <v>213675.73379999999</v>
      </c>
      <c r="AP170" s="54">
        <f t="shared" si="73"/>
        <v>4.0831578567197262</v>
      </c>
      <c r="AQ170" s="49"/>
      <c r="AR170" s="50">
        <v>1099998</v>
      </c>
      <c r="AS170" s="49">
        <f t="shared" si="74"/>
        <v>1278087.6761999999</v>
      </c>
      <c r="AT170" s="54">
        <f t="shared" si="75"/>
        <v>24.423146437102289</v>
      </c>
      <c r="AU170" s="49"/>
      <c r="AV170" s="57">
        <v>3.9096000000000002</v>
      </c>
      <c r="AW170" s="54">
        <v>1.05</v>
      </c>
      <c r="AX170" s="49"/>
      <c r="AY170" s="58">
        <v>20.22</v>
      </c>
      <c r="AZ170" s="49"/>
      <c r="BA170" s="58">
        <v>0</v>
      </c>
      <c r="BB170" s="49"/>
      <c r="BC170" s="58">
        <f t="shared" si="54"/>
        <v>316.73</v>
      </c>
      <c r="BD170" s="49"/>
      <c r="BE170" s="59">
        <v>267.12</v>
      </c>
      <c r="BF170" s="51">
        <f t="shared" si="76"/>
        <v>49.610000000000014</v>
      </c>
      <c r="BG170" s="51">
        <f t="shared" si="77"/>
        <v>-43.110000000000014</v>
      </c>
      <c r="BH170" s="51">
        <f t="shared" si="78"/>
        <v>273.62</v>
      </c>
      <c r="BI170" s="54">
        <f t="shared" si="79"/>
        <v>6.5</v>
      </c>
      <c r="BJ170" s="49"/>
      <c r="BK170" s="59">
        <v>12.31</v>
      </c>
      <c r="BL170" s="51">
        <v>13.46</v>
      </c>
      <c r="BM170" s="51"/>
      <c r="BN170" s="54">
        <f t="shared" si="80"/>
        <v>299.39</v>
      </c>
      <c r="BO170" s="49"/>
      <c r="BP170" s="58">
        <f t="shared" si="55"/>
        <v>14111747.649999999</v>
      </c>
    </row>
    <row r="171" spans="1:68" ht="15" x14ac:dyDescent="0.25">
      <c r="A171" s="44" t="s">
        <v>274</v>
      </c>
      <c r="B171" s="45" t="s">
        <v>131</v>
      </c>
      <c r="C171" s="45" t="s">
        <v>71</v>
      </c>
      <c r="D171" s="46">
        <v>23143</v>
      </c>
      <c r="E171" s="45" t="s">
        <v>79</v>
      </c>
      <c r="F171" s="47">
        <v>60</v>
      </c>
      <c r="G171" s="47">
        <v>16753</v>
      </c>
      <c r="H171" s="47">
        <v>20056</v>
      </c>
      <c r="I171" s="47">
        <v>20056</v>
      </c>
      <c r="J171" s="48">
        <v>21900</v>
      </c>
      <c r="K171" s="49"/>
      <c r="L171" s="50">
        <v>2271195</v>
      </c>
      <c r="M171" s="49">
        <f t="shared" si="56"/>
        <v>2638901.4704999998</v>
      </c>
      <c r="N171" s="51">
        <f t="shared" si="57"/>
        <v>131.57665888013562</v>
      </c>
      <c r="O171" s="52">
        <v>0.97919999999999996</v>
      </c>
      <c r="P171" s="51">
        <f t="shared" si="58"/>
        <v>134.37158790863523</v>
      </c>
      <c r="Q171" s="51">
        <v>188.57</v>
      </c>
      <c r="R171" s="51">
        <f t="shared" si="59"/>
        <v>134.37158790863523</v>
      </c>
      <c r="S171" s="52">
        <v>1.0711999999999999</v>
      </c>
      <c r="T171" s="53">
        <v>1</v>
      </c>
      <c r="U171" s="52">
        <f t="shared" si="60"/>
        <v>1.0711999999999999</v>
      </c>
      <c r="V171" s="54">
        <f t="shared" si="61"/>
        <v>143.94</v>
      </c>
      <c r="W171" s="55"/>
      <c r="X171" s="50">
        <v>1024287</v>
      </c>
      <c r="Y171" s="49">
        <f t="shared" si="62"/>
        <v>1190119.0652999999</v>
      </c>
      <c r="Z171" s="51">
        <f t="shared" si="63"/>
        <v>59.33980181990426</v>
      </c>
      <c r="AA171" s="51">
        <v>74.430000000000007</v>
      </c>
      <c r="AB171" s="51">
        <f t="shared" si="64"/>
        <v>59.33980181990426</v>
      </c>
      <c r="AC171" s="51">
        <f t="shared" si="65"/>
        <v>1.3450495450239348</v>
      </c>
      <c r="AD171" s="54">
        <f t="shared" si="66"/>
        <v>60.684851364928193</v>
      </c>
      <c r="AE171" s="49"/>
      <c r="AF171" s="50">
        <v>723608</v>
      </c>
      <c r="AG171" s="49">
        <f t="shared" si="67"/>
        <v>840760.1351999999</v>
      </c>
      <c r="AH171" s="51">
        <f t="shared" si="68"/>
        <v>41.920628998803345</v>
      </c>
      <c r="AI171" s="51">
        <v>40.479999999999997</v>
      </c>
      <c r="AJ171" s="51">
        <f t="shared" si="69"/>
        <v>40.479999999999997</v>
      </c>
      <c r="AK171" s="51">
        <f t="shared" si="70"/>
        <v>0</v>
      </c>
      <c r="AL171" s="54">
        <f t="shared" si="71"/>
        <v>40.479999999999997</v>
      </c>
      <c r="AM171" s="49"/>
      <c r="AN171" s="50">
        <v>53981</v>
      </c>
      <c r="AO171" s="49">
        <f t="shared" si="72"/>
        <v>62720.523899999993</v>
      </c>
      <c r="AP171" s="54">
        <f t="shared" si="73"/>
        <v>3.1272698394495411</v>
      </c>
      <c r="AQ171" s="49"/>
      <c r="AR171" s="50">
        <v>421577</v>
      </c>
      <c r="AS171" s="49">
        <f t="shared" si="74"/>
        <v>489830.31629999995</v>
      </c>
      <c r="AT171" s="54">
        <f t="shared" si="75"/>
        <v>24.423131048065414</v>
      </c>
      <c r="AU171" s="49"/>
      <c r="AV171" s="57">
        <v>8.2623541300000003</v>
      </c>
      <c r="AW171" s="54">
        <v>0.4</v>
      </c>
      <c r="AX171" s="49"/>
      <c r="AY171" s="58">
        <v>17.89</v>
      </c>
      <c r="AZ171" s="49"/>
      <c r="BA171" s="58">
        <v>0</v>
      </c>
      <c r="BB171" s="49"/>
      <c r="BC171" s="58">
        <f t="shared" si="54"/>
        <v>299.20999999999998</v>
      </c>
      <c r="BD171" s="49"/>
      <c r="BE171" s="59">
        <v>236.38</v>
      </c>
      <c r="BF171" s="51">
        <f t="shared" si="76"/>
        <v>62.829999999999984</v>
      </c>
      <c r="BG171" s="51">
        <f t="shared" si="77"/>
        <v>-56.329999999999984</v>
      </c>
      <c r="BH171" s="51">
        <f t="shared" si="78"/>
        <v>242.88</v>
      </c>
      <c r="BI171" s="54">
        <f t="shared" si="79"/>
        <v>6.5</v>
      </c>
      <c r="BJ171" s="49"/>
      <c r="BK171" s="59">
        <v>10.93</v>
      </c>
      <c r="BL171" s="51">
        <v>24.85</v>
      </c>
      <c r="BM171" s="51"/>
      <c r="BN171" s="54">
        <f t="shared" si="80"/>
        <v>278.66000000000003</v>
      </c>
      <c r="BO171" s="49"/>
      <c r="BP171" s="58">
        <f t="shared" si="55"/>
        <v>4668390.9800000004</v>
      </c>
    </row>
    <row r="172" spans="1:68" ht="15" x14ac:dyDescent="0.25">
      <c r="A172" s="44" t="s">
        <v>275</v>
      </c>
      <c r="B172" s="45" t="s">
        <v>131</v>
      </c>
      <c r="C172" s="45" t="s">
        <v>71</v>
      </c>
      <c r="D172" s="46">
        <v>20123</v>
      </c>
      <c r="E172" s="45" t="s">
        <v>79</v>
      </c>
      <c r="F172" s="47">
        <v>131</v>
      </c>
      <c r="G172" s="47">
        <v>38166</v>
      </c>
      <c r="H172" s="47">
        <v>44314</v>
      </c>
      <c r="I172" s="47">
        <v>44314</v>
      </c>
      <c r="J172" s="48">
        <v>47815</v>
      </c>
      <c r="K172" s="49"/>
      <c r="L172" s="50">
        <v>5682426</v>
      </c>
      <c r="M172" s="49">
        <f t="shared" si="56"/>
        <v>6602410.7693999996</v>
      </c>
      <c r="N172" s="51">
        <f t="shared" si="57"/>
        <v>148.99153245926794</v>
      </c>
      <c r="O172" s="52">
        <v>0.88790000000000002</v>
      </c>
      <c r="P172" s="51">
        <f t="shared" si="58"/>
        <v>167.80215391290454</v>
      </c>
      <c r="Q172" s="51">
        <v>188.57</v>
      </c>
      <c r="R172" s="51">
        <f t="shared" si="59"/>
        <v>167.80215391290454</v>
      </c>
      <c r="S172" s="52">
        <v>0.88680000000000003</v>
      </c>
      <c r="T172" s="53">
        <v>1</v>
      </c>
      <c r="U172" s="52">
        <f t="shared" si="60"/>
        <v>0.88680000000000003</v>
      </c>
      <c r="V172" s="54">
        <f t="shared" si="61"/>
        <v>148.81</v>
      </c>
      <c r="W172" s="55"/>
      <c r="X172" s="50">
        <v>2935732</v>
      </c>
      <c r="Y172" s="49">
        <f t="shared" si="62"/>
        <v>3411027.0107999998</v>
      </c>
      <c r="Z172" s="51">
        <f t="shared" si="63"/>
        <v>76.974026510809225</v>
      </c>
      <c r="AA172" s="51">
        <v>74.430000000000007</v>
      </c>
      <c r="AB172" s="51">
        <f t="shared" si="64"/>
        <v>74.430000000000007</v>
      </c>
      <c r="AC172" s="51">
        <f t="shared" si="65"/>
        <v>0</v>
      </c>
      <c r="AD172" s="54">
        <f t="shared" si="66"/>
        <v>74.430000000000007</v>
      </c>
      <c r="AE172" s="49"/>
      <c r="AF172" s="50">
        <v>1511767</v>
      </c>
      <c r="AG172" s="49">
        <f t="shared" si="67"/>
        <v>1756522.0773</v>
      </c>
      <c r="AH172" s="51">
        <f t="shared" si="68"/>
        <v>39.6380845173083</v>
      </c>
      <c r="AI172" s="51">
        <v>40.479999999999997</v>
      </c>
      <c r="AJ172" s="51">
        <f t="shared" si="69"/>
        <v>39.6380845173083</v>
      </c>
      <c r="AK172" s="51">
        <f t="shared" si="70"/>
        <v>0.21047887067292415</v>
      </c>
      <c r="AL172" s="54">
        <f t="shared" si="71"/>
        <v>39.848563387981223</v>
      </c>
      <c r="AM172" s="49"/>
      <c r="AN172" s="50">
        <v>171412</v>
      </c>
      <c r="AO172" s="49">
        <f t="shared" si="72"/>
        <v>199163.60279999999</v>
      </c>
      <c r="AP172" s="54">
        <f t="shared" si="73"/>
        <v>4.494372044951934</v>
      </c>
      <c r="AQ172" s="49"/>
      <c r="AR172" s="50">
        <v>931480</v>
      </c>
      <c r="AS172" s="49">
        <f t="shared" si="74"/>
        <v>1082286.612</v>
      </c>
      <c r="AT172" s="54">
        <f t="shared" si="75"/>
        <v>24.423130658482645</v>
      </c>
      <c r="AU172" s="49"/>
      <c r="AV172" s="57">
        <v>9.3692893900000005</v>
      </c>
      <c r="AW172" s="54">
        <v>0.45</v>
      </c>
      <c r="AX172" s="49"/>
      <c r="AY172" s="58">
        <v>21.200000000000003</v>
      </c>
      <c r="AZ172" s="49"/>
      <c r="BA172" s="58">
        <v>0</v>
      </c>
      <c r="BB172" s="49"/>
      <c r="BC172" s="58">
        <f t="shared" si="54"/>
        <v>323.02999999999997</v>
      </c>
      <c r="BD172" s="49"/>
      <c r="BE172" s="59">
        <v>280.23</v>
      </c>
      <c r="BF172" s="51">
        <f t="shared" si="76"/>
        <v>42.799999999999955</v>
      </c>
      <c r="BG172" s="51">
        <f t="shared" si="77"/>
        <v>-36.299999999999955</v>
      </c>
      <c r="BH172" s="51">
        <f t="shared" si="78"/>
        <v>286.73</v>
      </c>
      <c r="BI172" s="54">
        <f t="shared" si="79"/>
        <v>6.5</v>
      </c>
      <c r="BJ172" s="49"/>
      <c r="BK172" s="59">
        <v>12.9</v>
      </c>
      <c r="BL172" s="51">
        <v>11.56</v>
      </c>
      <c r="BM172" s="51"/>
      <c r="BN172" s="54">
        <f t="shared" si="80"/>
        <v>311.19</v>
      </c>
      <c r="BO172" s="49"/>
      <c r="BP172" s="58">
        <f t="shared" si="55"/>
        <v>11876877.539999999</v>
      </c>
    </row>
    <row r="173" spans="1:68" ht="15" x14ac:dyDescent="0.25">
      <c r="A173" s="44" t="s">
        <v>276</v>
      </c>
      <c r="B173" s="45" t="s">
        <v>131</v>
      </c>
      <c r="C173" s="45" t="s">
        <v>71</v>
      </c>
      <c r="D173" s="46">
        <v>9555</v>
      </c>
      <c r="E173" s="45" t="s">
        <v>79</v>
      </c>
      <c r="F173" s="47">
        <v>114</v>
      </c>
      <c r="G173" s="47">
        <v>38170</v>
      </c>
      <c r="H173" s="47">
        <v>39475</v>
      </c>
      <c r="I173" s="47">
        <v>39475</v>
      </c>
      <c r="J173" s="48">
        <v>41610</v>
      </c>
      <c r="K173" s="49"/>
      <c r="L173" s="50">
        <v>5054353</v>
      </c>
      <c r="M173" s="49">
        <f t="shared" si="56"/>
        <v>5872652.7506999997</v>
      </c>
      <c r="N173" s="51">
        <f t="shared" si="57"/>
        <v>148.7689107207093</v>
      </c>
      <c r="O173" s="52">
        <v>0.71619999999999995</v>
      </c>
      <c r="P173" s="51">
        <f t="shared" si="58"/>
        <v>207.71978598255978</v>
      </c>
      <c r="Q173" s="51">
        <v>188.57</v>
      </c>
      <c r="R173" s="51">
        <f t="shared" si="59"/>
        <v>188.57</v>
      </c>
      <c r="S173" s="52">
        <v>0.78659999999999997</v>
      </c>
      <c r="T173" s="53">
        <v>1</v>
      </c>
      <c r="U173" s="52">
        <f t="shared" si="60"/>
        <v>0.78659999999999997</v>
      </c>
      <c r="V173" s="54">
        <f t="shared" si="61"/>
        <v>148.33000000000001</v>
      </c>
      <c r="W173" s="55"/>
      <c r="X173" s="50">
        <v>2161721</v>
      </c>
      <c r="Y173" s="49">
        <f t="shared" si="62"/>
        <v>2511703.6299000001</v>
      </c>
      <c r="Z173" s="51">
        <f t="shared" si="63"/>
        <v>63.627704367321094</v>
      </c>
      <c r="AA173" s="51">
        <v>74.430000000000007</v>
      </c>
      <c r="AB173" s="51">
        <f t="shared" si="64"/>
        <v>63.627704367321094</v>
      </c>
      <c r="AC173" s="51">
        <f t="shared" si="65"/>
        <v>0.27307390816972621</v>
      </c>
      <c r="AD173" s="54">
        <f t="shared" si="66"/>
        <v>63.900778275490822</v>
      </c>
      <c r="AE173" s="49"/>
      <c r="AF173" s="50">
        <v>1256781</v>
      </c>
      <c r="AG173" s="49">
        <f t="shared" si="67"/>
        <v>1460253.8439</v>
      </c>
      <c r="AH173" s="51">
        <f t="shared" si="68"/>
        <v>36.991864316656113</v>
      </c>
      <c r="AI173" s="51">
        <v>40.479999999999997</v>
      </c>
      <c r="AJ173" s="51">
        <f t="shared" si="69"/>
        <v>36.991864316656113</v>
      </c>
      <c r="AK173" s="51">
        <f t="shared" si="70"/>
        <v>0.87203392083597109</v>
      </c>
      <c r="AL173" s="54">
        <f t="shared" si="71"/>
        <v>37.86389823749208</v>
      </c>
      <c r="AM173" s="49"/>
      <c r="AN173" s="50">
        <v>296731</v>
      </c>
      <c r="AO173" s="49">
        <f t="shared" si="72"/>
        <v>344771.74890000001</v>
      </c>
      <c r="AP173" s="54">
        <f t="shared" si="73"/>
        <v>8.7339265079164026</v>
      </c>
      <c r="AQ173" s="49"/>
      <c r="AR173" s="50">
        <v>827457</v>
      </c>
      <c r="AS173" s="49">
        <f t="shared" si="74"/>
        <v>961422.2882999999</v>
      </c>
      <c r="AT173" s="54">
        <f t="shared" si="75"/>
        <v>24.355219462951233</v>
      </c>
      <c r="AU173" s="49"/>
      <c r="AV173" s="57">
        <v>7.1956312999999996</v>
      </c>
      <c r="AW173" s="54">
        <v>1.3</v>
      </c>
      <c r="AX173" s="49"/>
      <c r="AY173" s="58">
        <v>23.65</v>
      </c>
      <c r="AZ173" s="49"/>
      <c r="BA173" s="58">
        <v>0</v>
      </c>
      <c r="BB173" s="49"/>
      <c r="BC173" s="58">
        <f t="shared" si="54"/>
        <v>315.33</v>
      </c>
      <c r="BD173" s="49"/>
      <c r="BE173" s="59">
        <v>312.47000000000003</v>
      </c>
      <c r="BF173" s="51">
        <f t="shared" si="76"/>
        <v>2.8599999999999568</v>
      </c>
      <c r="BG173" s="51">
        <f t="shared" si="77"/>
        <v>0</v>
      </c>
      <c r="BH173" s="51">
        <f t="shared" si="78"/>
        <v>315.33</v>
      </c>
      <c r="BI173" s="54">
        <f t="shared" si="79"/>
        <v>2.8599999999999568</v>
      </c>
      <c r="BJ173" s="49"/>
      <c r="BK173" s="59">
        <v>14.19</v>
      </c>
      <c r="BL173" s="51">
        <v>13.64</v>
      </c>
      <c r="BM173" s="51"/>
      <c r="BN173" s="54">
        <f t="shared" si="80"/>
        <v>343.15999999999997</v>
      </c>
      <c r="BO173" s="49"/>
      <c r="BP173" s="58">
        <f t="shared" si="55"/>
        <v>13098417.199999999</v>
      </c>
    </row>
    <row r="174" spans="1:68" ht="15" x14ac:dyDescent="0.25">
      <c r="A174" s="44" t="s">
        <v>277</v>
      </c>
      <c r="B174" s="45" t="s">
        <v>77</v>
      </c>
      <c r="C174" s="45" t="s">
        <v>71</v>
      </c>
      <c r="D174" s="46">
        <v>23151</v>
      </c>
      <c r="E174" s="45" t="s">
        <v>72</v>
      </c>
      <c r="F174" s="47">
        <v>44</v>
      </c>
      <c r="G174" s="47">
        <v>12223</v>
      </c>
      <c r="H174" s="47">
        <v>13178</v>
      </c>
      <c r="I174" s="47">
        <v>14454</v>
      </c>
      <c r="J174" s="48">
        <v>16060</v>
      </c>
      <c r="K174" s="49"/>
      <c r="L174" s="50">
        <v>1156790</v>
      </c>
      <c r="M174" s="49">
        <f t="shared" si="56"/>
        <v>1344074.301</v>
      </c>
      <c r="N174" s="51">
        <f t="shared" si="57"/>
        <v>92.989781444582817</v>
      </c>
      <c r="O174" s="52">
        <v>0.77690000000000003</v>
      </c>
      <c r="P174" s="51">
        <f t="shared" si="58"/>
        <v>119.69337294964966</v>
      </c>
      <c r="Q174" s="51">
        <v>188.57</v>
      </c>
      <c r="R174" s="51">
        <f t="shared" si="59"/>
        <v>119.69337294964966</v>
      </c>
      <c r="S174" s="52">
        <v>0.88470000000000004</v>
      </c>
      <c r="T174" s="53">
        <v>1</v>
      </c>
      <c r="U174" s="52">
        <f t="shared" si="60"/>
        <v>0.88470000000000004</v>
      </c>
      <c r="V174" s="54">
        <f t="shared" si="61"/>
        <v>105.89</v>
      </c>
      <c r="W174" s="55"/>
      <c r="X174" s="50">
        <v>629154</v>
      </c>
      <c r="Y174" s="49">
        <f t="shared" si="62"/>
        <v>731014.03259999992</v>
      </c>
      <c r="Z174" s="51">
        <f t="shared" si="63"/>
        <v>50.575206351183056</v>
      </c>
      <c r="AA174" s="51">
        <v>74.430000000000007</v>
      </c>
      <c r="AB174" s="51">
        <f t="shared" si="64"/>
        <v>50.575206351183056</v>
      </c>
      <c r="AC174" s="51">
        <f t="shared" si="65"/>
        <v>3.5361984122042358</v>
      </c>
      <c r="AD174" s="54">
        <f t="shared" si="66"/>
        <v>54.111404763387291</v>
      </c>
      <c r="AE174" s="49"/>
      <c r="AF174" s="50">
        <v>419760</v>
      </c>
      <c r="AG174" s="49">
        <f t="shared" si="67"/>
        <v>487719.14399999997</v>
      </c>
      <c r="AH174" s="51">
        <f t="shared" si="68"/>
        <v>33.74284931506849</v>
      </c>
      <c r="AI174" s="51">
        <v>40.479999999999997</v>
      </c>
      <c r="AJ174" s="51">
        <f t="shared" si="69"/>
        <v>33.74284931506849</v>
      </c>
      <c r="AK174" s="51">
        <f t="shared" si="70"/>
        <v>1.6842876712328767</v>
      </c>
      <c r="AL174" s="54">
        <f t="shared" si="71"/>
        <v>35.427136986301363</v>
      </c>
      <c r="AM174" s="49"/>
      <c r="AN174" s="50">
        <v>95398</v>
      </c>
      <c r="AO174" s="49">
        <f t="shared" si="72"/>
        <v>110842.9362</v>
      </c>
      <c r="AP174" s="54">
        <f t="shared" si="73"/>
        <v>7.6686686176836858</v>
      </c>
      <c r="AQ174" s="49"/>
      <c r="AR174" s="50">
        <v>266576</v>
      </c>
      <c r="AS174" s="49">
        <f t="shared" si="74"/>
        <v>309734.6544</v>
      </c>
      <c r="AT174" s="54">
        <f t="shared" si="75"/>
        <v>21.428992278953924</v>
      </c>
      <c r="AU174" s="49"/>
      <c r="AV174" s="57">
        <v>3.9096000000000002</v>
      </c>
      <c r="AW174" s="54">
        <v>0.03</v>
      </c>
      <c r="AX174" s="49"/>
      <c r="AY174" s="58">
        <v>15.57</v>
      </c>
      <c r="AZ174" s="49"/>
      <c r="BA174" s="58">
        <v>0</v>
      </c>
      <c r="BB174" s="49"/>
      <c r="BC174" s="58">
        <f t="shared" si="54"/>
        <v>244.04</v>
      </c>
      <c r="BD174" s="49"/>
      <c r="BE174" s="59">
        <v>205.95</v>
      </c>
      <c r="BF174" s="51">
        <f t="shared" si="76"/>
        <v>38.090000000000003</v>
      </c>
      <c r="BG174" s="51">
        <f t="shared" si="77"/>
        <v>-31.590000000000003</v>
      </c>
      <c r="BH174" s="51">
        <f t="shared" si="78"/>
        <v>212.45</v>
      </c>
      <c r="BI174" s="54">
        <f t="shared" si="79"/>
        <v>6.5</v>
      </c>
      <c r="BJ174" s="49"/>
      <c r="BK174" s="59">
        <v>9.56</v>
      </c>
      <c r="BL174" s="51">
        <v>0</v>
      </c>
      <c r="BM174" s="51"/>
      <c r="BN174" s="54">
        <f t="shared" si="80"/>
        <v>222.01</v>
      </c>
      <c r="BO174" s="49"/>
      <c r="BP174" s="58">
        <f t="shared" si="55"/>
        <v>2713628.23</v>
      </c>
    </row>
    <row r="175" spans="1:68" ht="15" x14ac:dyDescent="0.25">
      <c r="A175" s="44" t="s">
        <v>278</v>
      </c>
      <c r="B175" s="45" t="s">
        <v>74</v>
      </c>
      <c r="C175" s="45" t="s">
        <v>71</v>
      </c>
      <c r="D175" s="46">
        <v>10702</v>
      </c>
      <c r="E175" s="45" t="s">
        <v>96</v>
      </c>
      <c r="F175" s="47">
        <v>151</v>
      </c>
      <c r="G175" s="47">
        <v>38259</v>
      </c>
      <c r="H175" s="47">
        <v>52876</v>
      </c>
      <c r="I175" s="47">
        <v>52876</v>
      </c>
      <c r="J175" s="48">
        <v>55115</v>
      </c>
      <c r="K175" s="49"/>
      <c r="L175" s="50">
        <v>6018568</v>
      </c>
      <c r="M175" s="49">
        <f t="shared" si="56"/>
        <v>6992974.1591999996</v>
      </c>
      <c r="N175" s="51">
        <f t="shared" si="57"/>
        <v>132.25232920795824</v>
      </c>
      <c r="O175" s="52">
        <v>1.0889</v>
      </c>
      <c r="P175" s="51">
        <f t="shared" si="58"/>
        <v>121.45498136464161</v>
      </c>
      <c r="Q175" s="51">
        <v>188.57</v>
      </c>
      <c r="R175" s="51">
        <f t="shared" si="59"/>
        <v>121.45498136464161</v>
      </c>
      <c r="S175" s="52">
        <v>0.95330000000000004</v>
      </c>
      <c r="T175" s="53">
        <v>1</v>
      </c>
      <c r="U175" s="52">
        <f t="shared" si="60"/>
        <v>0.95330000000000004</v>
      </c>
      <c r="V175" s="54">
        <f t="shared" si="61"/>
        <v>115.78</v>
      </c>
      <c r="W175" s="55"/>
      <c r="X175" s="50">
        <v>2812764</v>
      </c>
      <c r="Y175" s="49">
        <f t="shared" si="62"/>
        <v>3268150.4915999998</v>
      </c>
      <c r="Z175" s="51">
        <f t="shared" si="63"/>
        <v>61.807823806641949</v>
      </c>
      <c r="AA175" s="51">
        <v>74.430000000000007</v>
      </c>
      <c r="AB175" s="51">
        <f t="shared" si="64"/>
        <v>61.807823806641949</v>
      </c>
      <c r="AC175" s="51">
        <f t="shared" si="65"/>
        <v>0.72804404833951253</v>
      </c>
      <c r="AD175" s="54">
        <f t="shared" si="66"/>
        <v>62.535867854981461</v>
      </c>
      <c r="AE175" s="49"/>
      <c r="AF175" s="50">
        <v>1528962</v>
      </c>
      <c r="AG175" s="49">
        <f t="shared" si="67"/>
        <v>1776500.9478</v>
      </c>
      <c r="AH175" s="51">
        <f t="shared" si="68"/>
        <v>33.597491258794157</v>
      </c>
      <c r="AI175" s="51">
        <v>40.479999999999997</v>
      </c>
      <c r="AJ175" s="51">
        <f t="shared" si="69"/>
        <v>33.597491258794157</v>
      </c>
      <c r="AK175" s="51">
        <f t="shared" si="70"/>
        <v>1.7206271853014599</v>
      </c>
      <c r="AL175" s="54">
        <f t="shared" si="71"/>
        <v>35.318118444095617</v>
      </c>
      <c r="AM175" s="49"/>
      <c r="AN175" s="50">
        <v>379448</v>
      </c>
      <c r="AO175" s="49">
        <f t="shared" si="72"/>
        <v>440880.6312</v>
      </c>
      <c r="AP175" s="54">
        <f t="shared" si="73"/>
        <v>8.3380102730917613</v>
      </c>
      <c r="AQ175" s="60"/>
      <c r="AR175" s="50">
        <v>921832</v>
      </c>
      <c r="AS175" s="49">
        <f t="shared" si="74"/>
        <v>1071076.6007999999</v>
      </c>
      <c r="AT175" s="54">
        <f t="shared" si="75"/>
        <v>20.256384764354337</v>
      </c>
      <c r="AU175" s="49"/>
      <c r="AV175" s="57">
        <v>3.9337351800000002</v>
      </c>
      <c r="AW175" s="54">
        <v>0.16</v>
      </c>
      <c r="AX175" s="49"/>
      <c r="AY175" s="58">
        <v>18.38</v>
      </c>
      <c r="AZ175" s="49"/>
      <c r="BA175" s="58">
        <v>0</v>
      </c>
      <c r="BB175" s="49"/>
      <c r="BC175" s="58">
        <f t="shared" si="54"/>
        <v>264.7</v>
      </c>
      <c r="BD175" s="49"/>
      <c r="BE175" s="59">
        <v>243.99</v>
      </c>
      <c r="BF175" s="51">
        <f t="shared" si="76"/>
        <v>20.70999999999998</v>
      </c>
      <c r="BG175" s="51">
        <f t="shared" si="77"/>
        <v>-14.20999999999998</v>
      </c>
      <c r="BH175" s="51">
        <f t="shared" si="78"/>
        <v>250.49</v>
      </c>
      <c r="BI175" s="54">
        <f t="shared" si="79"/>
        <v>6.5</v>
      </c>
      <c r="BJ175" s="49"/>
      <c r="BK175" s="59">
        <v>11.27</v>
      </c>
      <c r="BL175" s="51">
        <v>3.46</v>
      </c>
      <c r="BM175" s="51"/>
      <c r="BN175" s="54">
        <f t="shared" si="80"/>
        <v>265.21999999999997</v>
      </c>
      <c r="BO175" s="49"/>
      <c r="BP175" s="58">
        <f t="shared" si="55"/>
        <v>10147051.979999999</v>
      </c>
    </row>
    <row r="176" spans="1:68" ht="15" x14ac:dyDescent="0.25">
      <c r="A176" s="44" t="s">
        <v>279</v>
      </c>
      <c r="B176" s="45" t="s">
        <v>77</v>
      </c>
      <c r="C176" s="45" t="s">
        <v>71</v>
      </c>
      <c r="D176" s="46">
        <v>9910</v>
      </c>
      <c r="E176" s="45" t="s">
        <v>154</v>
      </c>
      <c r="F176" s="47">
        <v>120</v>
      </c>
      <c r="G176" s="47">
        <v>26297</v>
      </c>
      <c r="H176" s="47">
        <v>40065</v>
      </c>
      <c r="I176" s="47">
        <v>40065</v>
      </c>
      <c r="J176" s="48">
        <v>43800</v>
      </c>
      <c r="K176" s="49"/>
      <c r="L176" s="50">
        <v>5463907</v>
      </c>
      <c r="M176" s="49">
        <f t="shared" si="56"/>
        <v>6348513.5433</v>
      </c>
      <c r="N176" s="51">
        <f t="shared" si="57"/>
        <v>158.45534864095845</v>
      </c>
      <c r="O176" s="52">
        <v>1.0022</v>
      </c>
      <c r="P176" s="51">
        <f t="shared" si="58"/>
        <v>158.10751211430699</v>
      </c>
      <c r="Q176" s="51">
        <v>188.57</v>
      </c>
      <c r="R176" s="51">
        <f t="shared" si="59"/>
        <v>158.10751211430699</v>
      </c>
      <c r="S176" s="52">
        <v>0.94220000000000004</v>
      </c>
      <c r="T176" s="53">
        <v>1</v>
      </c>
      <c r="U176" s="52">
        <f t="shared" si="60"/>
        <v>0.94220000000000004</v>
      </c>
      <c r="V176" s="54">
        <f t="shared" si="61"/>
        <v>148.97</v>
      </c>
      <c r="W176" s="55"/>
      <c r="X176" s="50">
        <v>2025337</v>
      </c>
      <c r="Y176" s="49">
        <f t="shared" si="62"/>
        <v>2353239.0603</v>
      </c>
      <c r="Z176" s="51">
        <f t="shared" si="63"/>
        <v>58.735531269187568</v>
      </c>
      <c r="AA176" s="51">
        <v>74.430000000000007</v>
      </c>
      <c r="AB176" s="51">
        <f t="shared" si="64"/>
        <v>58.735531269187568</v>
      </c>
      <c r="AC176" s="51">
        <f t="shared" si="65"/>
        <v>1.4961171827031077</v>
      </c>
      <c r="AD176" s="54">
        <f t="shared" si="66"/>
        <v>60.231648451890678</v>
      </c>
      <c r="AE176" s="49"/>
      <c r="AF176" s="50">
        <v>1635698</v>
      </c>
      <c r="AG176" s="49">
        <f t="shared" si="67"/>
        <v>1900517.5061999999</v>
      </c>
      <c r="AH176" s="51">
        <f t="shared" si="68"/>
        <v>47.435854391613624</v>
      </c>
      <c r="AI176" s="51">
        <v>40.479999999999997</v>
      </c>
      <c r="AJ176" s="51">
        <f t="shared" si="69"/>
        <v>40.479999999999997</v>
      </c>
      <c r="AK176" s="51">
        <f t="shared" si="70"/>
        <v>0</v>
      </c>
      <c r="AL176" s="54">
        <f t="shared" si="71"/>
        <v>40.479999999999997</v>
      </c>
      <c r="AM176" s="49"/>
      <c r="AN176" s="50">
        <v>259764</v>
      </c>
      <c r="AO176" s="49">
        <f t="shared" si="72"/>
        <v>301819.7916</v>
      </c>
      <c r="AP176" s="54">
        <f t="shared" si="73"/>
        <v>7.5332532534631227</v>
      </c>
      <c r="AQ176" s="49"/>
      <c r="AR176" s="50">
        <v>672977</v>
      </c>
      <c r="AS176" s="49">
        <f t="shared" si="74"/>
        <v>781931.97629999998</v>
      </c>
      <c r="AT176" s="54">
        <f t="shared" si="75"/>
        <v>19.516584956944964</v>
      </c>
      <c r="AU176" s="49"/>
      <c r="AV176" s="57">
        <v>7.09959411</v>
      </c>
      <c r="AW176" s="54">
        <v>0.56000000000000005</v>
      </c>
      <c r="AX176" s="49"/>
      <c r="AY176" s="58">
        <v>17.28</v>
      </c>
      <c r="AZ176" s="49"/>
      <c r="BA176" s="58">
        <v>0</v>
      </c>
      <c r="BB176" s="49"/>
      <c r="BC176" s="58">
        <f t="shared" si="54"/>
        <v>301.67</v>
      </c>
      <c r="BD176" s="49"/>
      <c r="BE176" s="59">
        <v>228.58</v>
      </c>
      <c r="BF176" s="51">
        <f t="shared" si="76"/>
        <v>73.09</v>
      </c>
      <c r="BG176" s="51">
        <f t="shared" si="77"/>
        <v>-66.59</v>
      </c>
      <c r="BH176" s="51">
        <f t="shared" si="78"/>
        <v>235.08</v>
      </c>
      <c r="BI176" s="54">
        <f t="shared" si="79"/>
        <v>6.5</v>
      </c>
      <c r="BJ176" s="49"/>
      <c r="BK176" s="59">
        <v>10.58</v>
      </c>
      <c r="BL176" s="51">
        <v>3.67</v>
      </c>
      <c r="BM176" s="51"/>
      <c r="BN176" s="54">
        <f t="shared" si="80"/>
        <v>249.33</v>
      </c>
      <c r="BO176" s="49"/>
      <c r="BP176" s="58">
        <f t="shared" si="55"/>
        <v>6556631.0100000007</v>
      </c>
    </row>
    <row r="177" spans="1:68" ht="15" x14ac:dyDescent="0.25">
      <c r="A177" s="44" t="s">
        <v>280</v>
      </c>
      <c r="B177" s="45" t="s">
        <v>77</v>
      </c>
      <c r="C177" s="45" t="s">
        <v>71</v>
      </c>
      <c r="D177" s="46">
        <v>10066</v>
      </c>
      <c r="E177" s="45" t="s">
        <v>140</v>
      </c>
      <c r="F177" s="47">
        <v>62</v>
      </c>
      <c r="G177" s="47">
        <v>15469</v>
      </c>
      <c r="H177" s="47">
        <v>20222</v>
      </c>
      <c r="I177" s="47">
        <v>20367</v>
      </c>
      <c r="J177" s="48">
        <v>22630</v>
      </c>
      <c r="K177" s="49"/>
      <c r="L177" s="50">
        <v>2468516</v>
      </c>
      <c r="M177" s="49">
        <f t="shared" si="56"/>
        <v>2868168.7404</v>
      </c>
      <c r="N177" s="51">
        <f t="shared" si="57"/>
        <v>140.82431091471497</v>
      </c>
      <c r="O177" s="52">
        <v>1.0374000000000001</v>
      </c>
      <c r="P177" s="51">
        <f t="shared" si="58"/>
        <v>135.74735966330726</v>
      </c>
      <c r="Q177" s="51">
        <v>188.57</v>
      </c>
      <c r="R177" s="51">
        <f t="shared" si="59"/>
        <v>135.74735966330726</v>
      </c>
      <c r="S177" s="52">
        <v>0.91390000000000005</v>
      </c>
      <c r="T177" s="53">
        <v>1</v>
      </c>
      <c r="U177" s="52">
        <f t="shared" si="60"/>
        <v>0.91390000000000005</v>
      </c>
      <c r="V177" s="54">
        <f t="shared" si="61"/>
        <v>124.06</v>
      </c>
      <c r="W177" s="55"/>
      <c r="X177" s="50">
        <v>1001262</v>
      </c>
      <c r="Y177" s="49">
        <f t="shared" si="62"/>
        <v>1163366.3177999998</v>
      </c>
      <c r="Z177" s="51">
        <f t="shared" si="63"/>
        <v>57.12016093680954</v>
      </c>
      <c r="AA177" s="51">
        <v>74.430000000000007</v>
      </c>
      <c r="AB177" s="51">
        <f t="shared" si="64"/>
        <v>57.12016093680954</v>
      </c>
      <c r="AC177" s="51">
        <f t="shared" si="65"/>
        <v>1.8999597657976146</v>
      </c>
      <c r="AD177" s="54">
        <f t="shared" si="66"/>
        <v>59.020120702607159</v>
      </c>
      <c r="AE177" s="49"/>
      <c r="AF177" s="50">
        <v>602275</v>
      </c>
      <c r="AG177" s="49">
        <f t="shared" si="67"/>
        <v>699783.32250000001</v>
      </c>
      <c r="AH177" s="51">
        <f t="shared" si="68"/>
        <v>34.358684268669904</v>
      </c>
      <c r="AI177" s="51">
        <v>40.479999999999997</v>
      </c>
      <c r="AJ177" s="51">
        <f t="shared" si="69"/>
        <v>34.358684268669904</v>
      </c>
      <c r="AK177" s="51">
        <f t="shared" si="70"/>
        <v>1.5303289328325231</v>
      </c>
      <c r="AL177" s="54">
        <f t="shared" si="71"/>
        <v>35.889013201502429</v>
      </c>
      <c r="AM177" s="49"/>
      <c r="AN177" s="50">
        <v>101520</v>
      </c>
      <c r="AO177" s="49">
        <f t="shared" si="72"/>
        <v>117956.08799999999</v>
      </c>
      <c r="AP177" s="54">
        <f t="shared" si="73"/>
        <v>5.7915298276623943</v>
      </c>
      <c r="AR177" s="50">
        <v>365582</v>
      </c>
      <c r="AS177" s="49">
        <f t="shared" si="74"/>
        <v>424769.72579999996</v>
      </c>
      <c r="AT177" s="54">
        <f t="shared" si="75"/>
        <v>20.855782677861242</v>
      </c>
      <c r="AU177" s="49"/>
      <c r="AV177" s="57">
        <v>3.9096000000000002</v>
      </c>
      <c r="AW177" s="54">
        <v>0.5</v>
      </c>
      <c r="AX177" s="49"/>
      <c r="AY177" s="58">
        <v>16.600000000000001</v>
      </c>
      <c r="AZ177" s="49"/>
      <c r="BA177" s="58">
        <v>0</v>
      </c>
      <c r="BB177" s="49"/>
      <c r="BC177" s="58">
        <f t="shared" si="54"/>
        <v>266.63</v>
      </c>
      <c r="BD177" s="49"/>
      <c r="BE177" s="59">
        <v>219.38</v>
      </c>
      <c r="BF177" s="51">
        <f t="shared" si="76"/>
        <v>47.25</v>
      </c>
      <c r="BG177" s="51">
        <f t="shared" si="77"/>
        <v>-40.75</v>
      </c>
      <c r="BH177" s="51">
        <f t="shared" si="78"/>
        <v>225.88</v>
      </c>
      <c r="BI177" s="54">
        <f t="shared" si="79"/>
        <v>6.5</v>
      </c>
      <c r="BJ177" s="49"/>
      <c r="BK177" s="59">
        <v>10.16</v>
      </c>
      <c r="BL177" s="51">
        <v>0</v>
      </c>
      <c r="BM177" s="51"/>
      <c r="BN177" s="54">
        <f t="shared" si="80"/>
        <v>236.04</v>
      </c>
      <c r="BO177" s="49"/>
      <c r="BP177" s="58">
        <f t="shared" si="55"/>
        <v>3651302.76</v>
      </c>
    </row>
    <row r="178" spans="1:68" ht="15" x14ac:dyDescent="0.25">
      <c r="A178" s="44" t="s">
        <v>281</v>
      </c>
      <c r="B178" s="45" t="s">
        <v>116</v>
      </c>
      <c r="C178" s="45" t="s">
        <v>71</v>
      </c>
      <c r="D178" s="46">
        <v>8771</v>
      </c>
      <c r="E178" s="45" t="s">
        <v>96</v>
      </c>
      <c r="F178" s="47">
        <v>95</v>
      </c>
      <c r="G178" s="47">
        <v>23552</v>
      </c>
      <c r="H178" s="47">
        <v>29491</v>
      </c>
      <c r="I178" s="47">
        <v>31208</v>
      </c>
      <c r="J178" s="48">
        <v>34675</v>
      </c>
      <c r="K178" s="49"/>
      <c r="L178" s="50">
        <v>3439948</v>
      </c>
      <c r="M178" s="49">
        <f t="shared" si="56"/>
        <v>3996875.5811999999</v>
      </c>
      <c r="N178" s="51">
        <f t="shared" si="57"/>
        <v>128.072147564727</v>
      </c>
      <c r="O178" s="52">
        <v>1.0608</v>
      </c>
      <c r="P178" s="51">
        <f t="shared" si="58"/>
        <v>120.73166248560239</v>
      </c>
      <c r="Q178" s="51">
        <v>188.57</v>
      </c>
      <c r="R178" s="51">
        <f t="shared" si="59"/>
        <v>120.73166248560239</v>
      </c>
      <c r="S178" s="52">
        <v>1.2990999999999999</v>
      </c>
      <c r="T178" s="53">
        <v>1</v>
      </c>
      <c r="U178" s="52">
        <f t="shared" si="60"/>
        <v>1.2990999999999999</v>
      </c>
      <c r="V178" s="54">
        <f t="shared" si="61"/>
        <v>156.84</v>
      </c>
      <c r="W178" s="55"/>
      <c r="X178" s="50">
        <v>1731397</v>
      </c>
      <c r="Y178" s="49">
        <f t="shared" si="62"/>
        <v>2011710.1742999998</v>
      </c>
      <c r="Z178" s="51">
        <f t="shared" si="63"/>
        <v>64.461361647654442</v>
      </c>
      <c r="AA178" s="51">
        <v>74.430000000000007</v>
      </c>
      <c r="AB178" s="51">
        <f t="shared" si="64"/>
        <v>64.461361647654442</v>
      </c>
      <c r="AC178" s="51">
        <f t="shared" si="65"/>
        <v>6.4659588086389164E-2</v>
      </c>
      <c r="AD178" s="54">
        <f t="shared" si="66"/>
        <v>64.526021235740828</v>
      </c>
      <c r="AE178" s="49"/>
      <c r="AF178" s="50">
        <v>1175552</v>
      </c>
      <c r="AG178" s="49">
        <f t="shared" si="67"/>
        <v>1365873.8687999998</v>
      </c>
      <c r="AH178" s="51">
        <f t="shared" si="68"/>
        <v>43.766786362471159</v>
      </c>
      <c r="AI178" s="51">
        <v>40.479999999999997</v>
      </c>
      <c r="AJ178" s="51">
        <f t="shared" si="69"/>
        <v>40.479999999999997</v>
      </c>
      <c r="AK178" s="51">
        <f t="shared" si="70"/>
        <v>0</v>
      </c>
      <c r="AL178" s="54">
        <f t="shared" si="71"/>
        <v>40.479999999999997</v>
      </c>
      <c r="AM178" s="49"/>
      <c r="AN178" s="50">
        <v>223658</v>
      </c>
      <c r="AO178" s="49">
        <f t="shared" si="72"/>
        <v>259868.23019999999</v>
      </c>
      <c r="AP178" s="54">
        <f t="shared" si="73"/>
        <v>8.3269748205588314</v>
      </c>
      <c r="AR178" s="50">
        <v>529305</v>
      </c>
      <c r="AS178" s="49">
        <f t="shared" si="74"/>
        <v>614999.47950000002</v>
      </c>
      <c r="AT178" s="54">
        <f t="shared" si="75"/>
        <v>19.706468838118433</v>
      </c>
      <c r="AU178" s="49"/>
      <c r="AV178" s="57">
        <v>5.6095872800000004</v>
      </c>
      <c r="AW178" s="54">
        <v>0.95</v>
      </c>
      <c r="AX178" s="49"/>
      <c r="AY178" s="58">
        <v>19.670000000000002</v>
      </c>
      <c r="AZ178" s="49"/>
      <c r="BA178" s="58">
        <v>0</v>
      </c>
      <c r="BB178" s="49"/>
      <c r="BC178" s="58">
        <f t="shared" si="54"/>
        <v>316.11</v>
      </c>
      <c r="BD178" s="49"/>
      <c r="BE178" s="59">
        <v>260.02999999999997</v>
      </c>
      <c r="BF178" s="51">
        <f t="shared" si="76"/>
        <v>56.080000000000041</v>
      </c>
      <c r="BG178" s="51">
        <f t="shared" si="77"/>
        <v>-49.580000000000041</v>
      </c>
      <c r="BH178" s="51">
        <f t="shared" si="78"/>
        <v>266.52999999999997</v>
      </c>
      <c r="BI178" s="54">
        <f t="shared" si="79"/>
        <v>6.5</v>
      </c>
      <c r="BJ178" s="49"/>
      <c r="BK178" s="59">
        <v>11.99</v>
      </c>
      <c r="BL178" s="51">
        <v>28.14</v>
      </c>
      <c r="BM178" s="51"/>
      <c r="BN178" s="54">
        <f t="shared" si="80"/>
        <v>306.65999999999997</v>
      </c>
      <c r="BO178" s="49"/>
      <c r="BP178" s="58">
        <f t="shared" si="55"/>
        <v>7222456.3199999994</v>
      </c>
    </row>
    <row r="179" spans="1:68" ht="15" x14ac:dyDescent="0.25">
      <c r="A179" s="44" t="s">
        <v>282</v>
      </c>
      <c r="B179" s="45" t="s">
        <v>98</v>
      </c>
      <c r="C179" s="45" t="s">
        <v>71</v>
      </c>
      <c r="D179" s="46">
        <v>20164</v>
      </c>
      <c r="E179" s="45" t="s">
        <v>79</v>
      </c>
      <c r="F179" s="47">
        <v>65</v>
      </c>
      <c r="G179" s="47">
        <v>19228</v>
      </c>
      <c r="H179" s="47">
        <v>26441</v>
      </c>
      <c r="I179" s="47">
        <v>26441</v>
      </c>
      <c r="J179" s="48">
        <v>23725</v>
      </c>
      <c r="K179" s="49"/>
      <c r="L179" s="50">
        <v>3573496</v>
      </c>
      <c r="M179" s="49">
        <f t="shared" si="56"/>
        <v>4152045.0023999996</v>
      </c>
      <c r="N179" s="51">
        <f t="shared" si="57"/>
        <v>157.030558692939</v>
      </c>
      <c r="O179" s="52">
        <v>1.1808000000000001</v>
      </c>
      <c r="P179" s="51">
        <f t="shared" si="58"/>
        <v>132.98658425892529</v>
      </c>
      <c r="Q179" s="51">
        <v>188.57</v>
      </c>
      <c r="R179" s="51">
        <f t="shared" si="59"/>
        <v>132.98658425892529</v>
      </c>
      <c r="S179" s="52">
        <v>1.1355999999999999</v>
      </c>
      <c r="T179" s="53">
        <v>1</v>
      </c>
      <c r="U179" s="52">
        <f t="shared" si="60"/>
        <v>1.1355999999999999</v>
      </c>
      <c r="V179" s="54">
        <f t="shared" si="61"/>
        <v>151.02000000000001</v>
      </c>
      <c r="W179" s="55"/>
      <c r="X179" s="50">
        <v>1265798</v>
      </c>
      <c r="Y179" s="49">
        <f t="shared" si="62"/>
        <v>1470730.6961999999</v>
      </c>
      <c r="Z179" s="51">
        <f t="shared" si="63"/>
        <v>55.623111690178128</v>
      </c>
      <c r="AA179" s="51">
        <v>74.430000000000007</v>
      </c>
      <c r="AB179" s="51">
        <f t="shared" si="64"/>
        <v>55.623111690178128</v>
      </c>
      <c r="AC179" s="51">
        <f t="shared" si="65"/>
        <v>2.2742220774554678</v>
      </c>
      <c r="AD179" s="54">
        <f t="shared" si="66"/>
        <v>57.897333767633597</v>
      </c>
      <c r="AE179" s="49"/>
      <c r="AF179" s="50">
        <v>1034065</v>
      </c>
      <c r="AG179" s="49">
        <f t="shared" si="67"/>
        <v>1201480.1235</v>
      </c>
      <c r="AH179" s="51">
        <f t="shared" si="68"/>
        <v>45.440040978026552</v>
      </c>
      <c r="AI179" s="51">
        <v>40.479999999999997</v>
      </c>
      <c r="AJ179" s="51">
        <f t="shared" si="69"/>
        <v>40.479999999999997</v>
      </c>
      <c r="AK179" s="51">
        <f t="shared" si="70"/>
        <v>0</v>
      </c>
      <c r="AL179" s="54">
        <f t="shared" si="71"/>
        <v>40.479999999999997</v>
      </c>
      <c r="AM179" s="49"/>
      <c r="AN179" s="50">
        <v>228604</v>
      </c>
      <c r="AO179" s="49">
        <f t="shared" si="72"/>
        <v>265614.98759999999</v>
      </c>
      <c r="AP179" s="54">
        <f t="shared" si="73"/>
        <v>10.045572693922317</v>
      </c>
      <c r="AQ179" s="61"/>
      <c r="AR179" s="50">
        <v>496240</v>
      </c>
      <c r="AS179" s="49">
        <f t="shared" si="74"/>
        <v>576581.25599999994</v>
      </c>
      <c r="AT179" s="54">
        <f t="shared" si="75"/>
        <v>21.806333194659807</v>
      </c>
      <c r="AU179" s="49"/>
      <c r="AV179" s="57">
        <v>13.380783299999999</v>
      </c>
      <c r="AW179" s="54">
        <v>0.34</v>
      </c>
      <c r="AX179" s="49"/>
      <c r="AY179" s="58">
        <v>20.07</v>
      </c>
      <c r="AZ179" s="49"/>
      <c r="BA179" s="58">
        <v>0.66</v>
      </c>
      <c r="BB179" s="49"/>
      <c r="BC179" s="58">
        <f t="shared" si="54"/>
        <v>315.7</v>
      </c>
      <c r="BD179" s="49"/>
      <c r="BE179" s="59">
        <v>265.66000000000003</v>
      </c>
      <c r="BF179" s="51">
        <f t="shared" si="76"/>
        <v>50.039999999999964</v>
      </c>
      <c r="BG179" s="51">
        <f t="shared" si="77"/>
        <v>-43.539999999999964</v>
      </c>
      <c r="BH179" s="51">
        <f t="shared" si="78"/>
        <v>272.16000000000003</v>
      </c>
      <c r="BI179" s="54">
        <f t="shared" si="79"/>
        <v>6.5</v>
      </c>
      <c r="BJ179" s="49"/>
      <c r="BK179" s="59">
        <v>12.25</v>
      </c>
      <c r="BL179" s="51">
        <v>0</v>
      </c>
      <c r="BM179" s="51"/>
      <c r="BN179" s="54">
        <f t="shared" si="80"/>
        <v>284.41000000000003</v>
      </c>
      <c r="BO179" s="49"/>
      <c r="BP179" s="58">
        <f t="shared" si="55"/>
        <v>5468635.4800000004</v>
      </c>
    </row>
    <row r="180" spans="1:68" ht="15" x14ac:dyDescent="0.25">
      <c r="A180" s="44" t="s">
        <v>283</v>
      </c>
      <c r="B180" s="45" t="s">
        <v>74</v>
      </c>
      <c r="C180" s="45" t="s">
        <v>71</v>
      </c>
      <c r="D180" s="46">
        <v>20256</v>
      </c>
      <c r="E180" s="45" t="s">
        <v>72</v>
      </c>
      <c r="F180" s="47">
        <v>102</v>
      </c>
      <c r="G180" s="47">
        <v>29603</v>
      </c>
      <c r="H180" s="47">
        <v>35789</v>
      </c>
      <c r="I180" s="47">
        <v>35789</v>
      </c>
      <c r="J180" s="48">
        <v>37230</v>
      </c>
      <c r="K180" s="49"/>
      <c r="L180" s="50">
        <v>4924747</v>
      </c>
      <c r="M180" s="49">
        <f t="shared" si="56"/>
        <v>5722063.5392999994</v>
      </c>
      <c r="N180" s="51">
        <f t="shared" si="57"/>
        <v>159.88330323004274</v>
      </c>
      <c r="O180" s="52">
        <v>1.0148999999999999</v>
      </c>
      <c r="P180" s="51">
        <f t="shared" si="58"/>
        <v>157.53601658295671</v>
      </c>
      <c r="Q180" s="51">
        <v>188.57</v>
      </c>
      <c r="R180" s="51">
        <f t="shared" si="59"/>
        <v>157.53601658295671</v>
      </c>
      <c r="S180" s="52">
        <v>0.88429999999999997</v>
      </c>
      <c r="T180" s="53">
        <v>1</v>
      </c>
      <c r="U180" s="52">
        <f t="shared" si="60"/>
        <v>0.88429999999999997</v>
      </c>
      <c r="V180" s="54">
        <f t="shared" si="61"/>
        <v>139.31</v>
      </c>
      <c r="W180" s="55"/>
      <c r="X180" s="50">
        <v>2028349</v>
      </c>
      <c r="Y180" s="49">
        <f t="shared" si="62"/>
        <v>2356738.7031</v>
      </c>
      <c r="Z180" s="51">
        <f t="shared" si="63"/>
        <v>65.850923554723522</v>
      </c>
      <c r="AA180" s="51">
        <v>74.430000000000007</v>
      </c>
      <c r="AB180" s="51">
        <f t="shared" si="64"/>
        <v>65.850923554723522</v>
      </c>
      <c r="AC180" s="51">
        <f t="shared" si="65"/>
        <v>0</v>
      </c>
      <c r="AD180" s="54">
        <f t="shared" si="66"/>
        <v>65.850923554723522</v>
      </c>
      <c r="AE180" s="49"/>
      <c r="AF180" s="50">
        <v>1277815</v>
      </c>
      <c r="AG180" s="49">
        <f t="shared" si="67"/>
        <v>1484693.2485</v>
      </c>
      <c r="AH180" s="51">
        <f t="shared" si="68"/>
        <v>41.484625122244267</v>
      </c>
      <c r="AI180" s="51">
        <v>40.479999999999997</v>
      </c>
      <c r="AJ180" s="51">
        <f t="shared" si="69"/>
        <v>40.479999999999997</v>
      </c>
      <c r="AK180" s="51">
        <f t="shared" si="70"/>
        <v>0</v>
      </c>
      <c r="AL180" s="54">
        <f t="shared" si="71"/>
        <v>40.479999999999997</v>
      </c>
      <c r="AM180" s="49"/>
      <c r="AN180" s="50">
        <v>338552</v>
      </c>
      <c r="AO180" s="49">
        <f t="shared" si="72"/>
        <v>393363.56879999995</v>
      </c>
      <c r="AP180" s="54">
        <f t="shared" si="73"/>
        <v>10.991186364525412</v>
      </c>
      <c r="AR180" s="50">
        <v>669408</v>
      </c>
      <c r="AS180" s="49">
        <f t="shared" si="74"/>
        <v>777785.15519999992</v>
      </c>
      <c r="AT180" s="54">
        <f t="shared" si="75"/>
        <v>21.732519913940035</v>
      </c>
      <c r="AU180" s="49"/>
      <c r="AV180" s="57">
        <v>3.9096000000000002</v>
      </c>
      <c r="AW180" s="54">
        <v>0.12</v>
      </c>
      <c r="AX180" s="49"/>
      <c r="AY180" s="58">
        <v>19.52</v>
      </c>
      <c r="AZ180" s="49"/>
      <c r="BA180" s="58">
        <v>0</v>
      </c>
      <c r="BB180" s="49"/>
      <c r="BC180" s="58">
        <f t="shared" si="54"/>
        <v>301.91000000000003</v>
      </c>
      <c r="BD180" s="49"/>
      <c r="BE180" s="59">
        <v>257.89</v>
      </c>
      <c r="BF180" s="51">
        <f t="shared" si="76"/>
        <v>44.020000000000039</v>
      </c>
      <c r="BG180" s="51">
        <f t="shared" si="77"/>
        <v>-37.520000000000039</v>
      </c>
      <c r="BH180" s="51">
        <f t="shared" si="78"/>
        <v>264.39</v>
      </c>
      <c r="BI180" s="54">
        <f t="shared" si="79"/>
        <v>6.5</v>
      </c>
      <c r="BJ180" s="49"/>
      <c r="BK180" s="59">
        <v>11.9</v>
      </c>
      <c r="BL180" s="51">
        <v>3.86</v>
      </c>
      <c r="BM180" s="51"/>
      <c r="BN180" s="54">
        <f t="shared" si="80"/>
        <v>280.14999999999998</v>
      </c>
      <c r="BO180" s="49"/>
      <c r="BP180" s="58">
        <f t="shared" si="55"/>
        <v>8293280.4499999993</v>
      </c>
    </row>
    <row r="181" spans="1:68" ht="15" x14ac:dyDescent="0.25">
      <c r="A181" s="44" t="s">
        <v>284</v>
      </c>
      <c r="B181" s="45" t="s">
        <v>285</v>
      </c>
      <c r="C181" s="45" t="s">
        <v>71</v>
      </c>
      <c r="D181" s="46">
        <v>20156</v>
      </c>
      <c r="E181" s="45" t="s">
        <v>79</v>
      </c>
      <c r="F181" s="47">
        <v>120</v>
      </c>
      <c r="G181" s="47">
        <v>30728</v>
      </c>
      <c r="H181" s="47">
        <v>34761</v>
      </c>
      <c r="I181" s="47">
        <v>39420</v>
      </c>
      <c r="J181" s="48">
        <v>43800</v>
      </c>
      <c r="K181" s="49"/>
      <c r="L181" s="50">
        <v>4519338</v>
      </c>
      <c r="M181" s="49">
        <f t="shared" si="56"/>
        <v>5251018.8221999994</v>
      </c>
      <c r="N181" s="51">
        <f t="shared" si="57"/>
        <v>133.2069716438356</v>
      </c>
      <c r="O181" s="52">
        <v>1.1574</v>
      </c>
      <c r="P181" s="51">
        <f t="shared" si="58"/>
        <v>115.09156008625851</v>
      </c>
      <c r="Q181" s="51">
        <v>188.57</v>
      </c>
      <c r="R181" s="51">
        <f t="shared" si="59"/>
        <v>115.09156008625851</v>
      </c>
      <c r="S181" s="52">
        <v>1.3621000000000001</v>
      </c>
      <c r="T181" s="53">
        <v>1</v>
      </c>
      <c r="U181" s="52">
        <f t="shared" si="60"/>
        <v>1.3621000000000001</v>
      </c>
      <c r="V181" s="54">
        <f t="shared" si="61"/>
        <v>156.77000000000001</v>
      </c>
      <c r="W181" s="55"/>
      <c r="X181" s="50">
        <v>1744901</v>
      </c>
      <c r="Y181" s="49">
        <f t="shared" si="62"/>
        <v>2027400.4718999998</v>
      </c>
      <c r="Z181" s="51">
        <f t="shared" si="63"/>
        <v>51.430757785388124</v>
      </c>
      <c r="AA181" s="51">
        <v>74.430000000000007</v>
      </c>
      <c r="AB181" s="51">
        <f t="shared" si="64"/>
        <v>51.430757785388124</v>
      </c>
      <c r="AC181" s="51">
        <f t="shared" si="65"/>
        <v>3.3223105536529687</v>
      </c>
      <c r="AD181" s="54">
        <f t="shared" si="66"/>
        <v>54.753068339041093</v>
      </c>
      <c r="AE181" s="49"/>
      <c r="AF181" s="50">
        <v>1166181</v>
      </c>
      <c r="AG181" s="49">
        <f t="shared" si="67"/>
        <v>1354985.7038999998</v>
      </c>
      <c r="AH181" s="51">
        <f t="shared" si="68"/>
        <v>34.373051849315061</v>
      </c>
      <c r="AI181" s="51">
        <v>40.479999999999997</v>
      </c>
      <c r="AJ181" s="51">
        <f t="shared" si="69"/>
        <v>34.373051849315061</v>
      </c>
      <c r="AK181" s="51">
        <f t="shared" si="70"/>
        <v>1.5267370376712339</v>
      </c>
      <c r="AL181" s="54">
        <f t="shared" si="71"/>
        <v>35.899788886986293</v>
      </c>
      <c r="AM181" s="49"/>
      <c r="AN181" s="50">
        <v>480567</v>
      </c>
      <c r="AO181" s="49">
        <f t="shared" si="72"/>
        <v>558370.79729999998</v>
      </c>
      <c r="AP181" s="54">
        <f t="shared" si="73"/>
        <v>14.164657465753423</v>
      </c>
      <c r="AR181" s="50">
        <v>661906</v>
      </c>
      <c r="AS181" s="49">
        <f t="shared" si="74"/>
        <v>769068.58139999991</v>
      </c>
      <c r="AT181" s="54">
        <f t="shared" si="75"/>
        <v>19.509603789954337</v>
      </c>
      <c r="AU181" s="49"/>
      <c r="AV181" s="57">
        <v>4.1924438500000001</v>
      </c>
      <c r="AW181" s="54">
        <v>0.13</v>
      </c>
      <c r="AX181" s="49"/>
      <c r="AY181" s="58">
        <v>20.79</v>
      </c>
      <c r="AZ181" s="49"/>
      <c r="BA181" s="58">
        <v>0</v>
      </c>
      <c r="BB181" s="49"/>
      <c r="BC181" s="58">
        <f t="shared" si="54"/>
        <v>306.20999999999998</v>
      </c>
      <c r="BD181" s="49"/>
      <c r="BE181" s="59">
        <v>274.2</v>
      </c>
      <c r="BF181" s="51">
        <f t="shared" si="76"/>
        <v>32.009999999999991</v>
      </c>
      <c r="BG181" s="51">
        <f t="shared" si="77"/>
        <v>-25.509999999999991</v>
      </c>
      <c r="BH181" s="51">
        <f t="shared" si="78"/>
        <v>280.7</v>
      </c>
      <c r="BI181" s="54">
        <f t="shared" si="79"/>
        <v>6.5</v>
      </c>
      <c r="BJ181" s="49"/>
      <c r="BK181" s="59">
        <v>12.63</v>
      </c>
      <c r="BL181" s="51">
        <v>0</v>
      </c>
      <c r="BM181" s="51"/>
      <c r="BN181" s="54">
        <f t="shared" si="80"/>
        <v>293.33</v>
      </c>
      <c r="BO181" s="49"/>
      <c r="BP181" s="58">
        <f t="shared" si="55"/>
        <v>9013444.2400000002</v>
      </c>
    </row>
    <row r="182" spans="1:68" ht="15" x14ac:dyDescent="0.25">
      <c r="A182" s="44" t="s">
        <v>286</v>
      </c>
      <c r="B182" s="45" t="s">
        <v>116</v>
      </c>
      <c r="C182" s="45" t="s">
        <v>71</v>
      </c>
      <c r="D182" s="46">
        <v>20975</v>
      </c>
      <c r="E182" s="45" t="s">
        <v>72</v>
      </c>
      <c r="F182" s="47">
        <v>150</v>
      </c>
      <c r="G182" s="47">
        <v>39278</v>
      </c>
      <c r="H182" s="47">
        <v>47971</v>
      </c>
      <c r="I182" s="47">
        <v>49275</v>
      </c>
      <c r="J182" s="48">
        <v>54750</v>
      </c>
      <c r="K182" s="49"/>
      <c r="L182" s="50">
        <v>5667124</v>
      </c>
      <c r="M182" s="49">
        <f t="shared" si="56"/>
        <v>6584631.3755999999</v>
      </c>
      <c r="N182" s="51">
        <f t="shared" si="57"/>
        <v>133.63026637442923</v>
      </c>
      <c r="O182" s="52">
        <v>1.0323</v>
      </c>
      <c r="P182" s="51">
        <f t="shared" si="58"/>
        <v>129.44906168209747</v>
      </c>
      <c r="Q182" s="51">
        <v>188.57</v>
      </c>
      <c r="R182" s="51">
        <f t="shared" si="59"/>
        <v>129.44906168209747</v>
      </c>
      <c r="S182" s="52">
        <v>1.1355999999999999</v>
      </c>
      <c r="T182" s="53">
        <v>1</v>
      </c>
      <c r="U182" s="52">
        <f t="shared" si="60"/>
        <v>1.1355999999999999</v>
      </c>
      <c r="V182" s="54">
        <f t="shared" si="61"/>
        <v>147</v>
      </c>
      <c r="W182" s="55"/>
      <c r="X182" s="50">
        <v>2828803</v>
      </c>
      <c r="Y182" s="49">
        <f t="shared" si="62"/>
        <v>3286786.2056999998</v>
      </c>
      <c r="Z182" s="51">
        <f t="shared" si="63"/>
        <v>66.702916401826485</v>
      </c>
      <c r="AA182" s="51">
        <v>74.430000000000007</v>
      </c>
      <c r="AB182" s="51">
        <f t="shared" si="64"/>
        <v>66.702916401826485</v>
      </c>
      <c r="AC182" s="51">
        <f t="shared" si="65"/>
        <v>0</v>
      </c>
      <c r="AD182" s="54">
        <f t="shared" si="66"/>
        <v>66.702916401826485</v>
      </c>
      <c r="AE182" s="49"/>
      <c r="AF182" s="50">
        <v>1592206</v>
      </c>
      <c r="AG182" s="49">
        <f t="shared" si="67"/>
        <v>1849984.1513999999</v>
      </c>
      <c r="AH182" s="51">
        <f t="shared" si="68"/>
        <v>37.544072073059361</v>
      </c>
      <c r="AI182" s="51">
        <v>40.479999999999997</v>
      </c>
      <c r="AJ182" s="51">
        <f t="shared" si="69"/>
        <v>37.544072073059361</v>
      </c>
      <c r="AK182" s="51">
        <f t="shared" si="70"/>
        <v>0.73398198173515894</v>
      </c>
      <c r="AL182" s="54">
        <f t="shared" si="71"/>
        <v>38.278054054794524</v>
      </c>
      <c r="AM182" s="49"/>
      <c r="AN182" s="50">
        <v>336145</v>
      </c>
      <c r="AO182" s="49">
        <f t="shared" si="72"/>
        <v>390566.87549999997</v>
      </c>
      <c r="AP182" s="54">
        <f t="shared" si="73"/>
        <v>7.9262684018264835</v>
      </c>
      <c r="AR182" s="50">
        <v>887926</v>
      </c>
      <c r="AS182" s="49">
        <f t="shared" si="74"/>
        <v>1031681.2193999999</v>
      </c>
      <c r="AT182" s="54">
        <f t="shared" si="75"/>
        <v>20.93721399086758</v>
      </c>
      <c r="AU182" s="49"/>
      <c r="AV182" s="57">
        <v>6.4553424599999998</v>
      </c>
      <c r="AW182" s="54">
        <v>0.56999999999999995</v>
      </c>
      <c r="AX182" s="49"/>
      <c r="AY182" s="58">
        <v>20.39</v>
      </c>
      <c r="AZ182" s="49"/>
      <c r="BA182" s="58">
        <v>0</v>
      </c>
      <c r="BB182" s="49"/>
      <c r="BC182" s="58">
        <f t="shared" si="54"/>
        <v>308.26</v>
      </c>
      <c r="BD182" s="49"/>
      <c r="BE182" s="59">
        <v>269.42</v>
      </c>
      <c r="BF182" s="51">
        <f t="shared" si="76"/>
        <v>38.839999999999975</v>
      </c>
      <c r="BG182" s="51">
        <f t="shared" si="77"/>
        <v>-32.339999999999975</v>
      </c>
      <c r="BH182" s="51">
        <f t="shared" si="78"/>
        <v>275.92</v>
      </c>
      <c r="BI182" s="54">
        <f t="shared" si="79"/>
        <v>6.5</v>
      </c>
      <c r="BJ182" s="49"/>
      <c r="BK182" s="59">
        <v>12.42</v>
      </c>
      <c r="BL182" s="51">
        <v>24.29</v>
      </c>
      <c r="BM182" s="51"/>
      <c r="BN182" s="54">
        <f t="shared" si="80"/>
        <v>312.63000000000005</v>
      </c>
      <c r="BO182" s="49"/>
      <c r="BP182" s="58">
        <f t="shared" si="55"/>
        <v>12279481.140000002</v>
      </c>
    </row>
    <row r="183" spans="1:68" ht="15" x14ac:dyDescent="0.25">
      <c r="A183" s="44" t="s">
        <v>287</v>
      </c>
      <c r="B183" s="45" t="s">
        <v>77</v>
      </c>
      <c r="C183" s="45" t="s">
        <v>71</v>
      </c>
      <c r="D183" s="46">
        <v>9423</v>
      </c>
      <c r="E183" s="45" t="s">
        <v>93</v>
      </c>
      <c r="F183" s="47">
        <v>76</v>
      </c>
      <c r="G183" s="47">
        <v>14067</v>
      </c>
      <c r="H183" s="47">
        <v>26368</v>
      </c>
      <c r="I183" s="47">
        <v>26368</v>
      </c>
      <c r="J183" s="48">
        <v>27740</v>
      </c>
      <c r="K183" s="49"/>
      <c r="L183" s="50">
        <v>4890360</v>
      </c>
      <c r="M183" s="49">
        <f t="shared" si="56"/>
        <v>5682109.284</v>
      </c>
      <c r="N183" s="51">
        <f t="shared" si="57"/>
        <v>215.49261544296115</v>
      </c>
      <c r="O183" s="52">
        <v>1.1294</v>
      </c>
      <c r="P183" s="51">
        <f t="shared" si="58"/>
        <v>190.80274078533839</v>
      </c>
      <c r="Q183" s="51">
        <v>210.67</v>
      </c>
      <c r="R183" s="51">
        <f t="shared" si="59"/>
        <v>190.80274078533839</v>
      </c>
      <c r="S183" s="52">
        <v>1.0851999999999999</v>
      </c>
      <c r="T183" s="53">
        <v>1</v>
      </c>
      <c r="U183" s="52">
        <f t="shared" si="60"/>
        <v>1.0851999999999999</v>
      </c>
      <c r="V183" s="54">
        <f t="shared" si="61"/>
        <v>207.06</v>
      </c>
      <c r="W183" s="55"/>
      <c r="X183" s="50">
        <v>2420531</v>
      </c>
      <c r="Y183" s="49">
        <f t="shared" si="62"/>
        <v>2812414.9688999997</v>
      </c>
      <c r="Z183" s="51">
        <f t="shared" si="63"/>
        <v>106.66015507054004</v>
      </c>
      <c r="AA183" s="51">
        <v>74.430000000000007</v>
      </c>
      <c r="AB183" s="51">
        <f t="shared" si="64"/>
        <v>74.430000000000007</v>
      </c>
      <c r="AC183" s="51">
        <f t="shared" si="65"/>
        <v>0</v>
      </c>
      <c r="AD183" s="54">
        <f t="shared" si="66"/>
        <v>74.430000000000007</v>
      </c>
      <c r="AE183" s="49"/>
      <c r="AF183" s="50">
        <v>2195810</v>
      </c>
      <c r="AG183" s="49">
        <f t="shared" si="67"/>
        <v>2551311.639</v>
      </c>
      <c r="AH183" s="51">
        <f t="shared" si="68"/>
        <v>96.757874658677181</v>
      </c>
      <c r="AI183" s="51">
        <v>40.479999999999997</v>
      </c>
      <c r="AJ183" s="51">
        <f t="shared" si="69"/>
        <v>40.479999999999997</v>
      </c>
      <c r="AK183" s="51">
        <f t="shared" si="70"/>
        <v>0</v>
      </c>
      <c r="AL183" s="54">
        <f t="shared" si="71"/>
        <v>40.479999999999997</v>
      </c>
      <c r="AM183" s="49"/>
      <c r="AN183" s="50">
        <v>243434</v>
      </c>
      <c r="AO183" s="49">
        <f t="shared" si="72"/>
        <v>282845.96460000001</v>
      </c>
      <c r="AP183" s="54">
        <f t="shared" si="73"/>
        <v>10.726864555521844</v>
      </c>
      <c r="AR183" s="50">
        <v>388365</v>
      </c>
      <c r="AS183" s="49">
        <f t="shared" si="74"/>
        <v>451241.29349999997</v>
      </c>
      <c r="AT183" s="54">
        <f t="shared" si="75"/>
        <v>17.113216531401697</v>
      </c>
      <c r="AU183" s="49"/>
      <c r="AV183" s="57">
        <v>15.42093246</v>
      </c>
      <c r="AW183" s="54">
        <v>0</v>
      </c>
      <c r="AX183" s="49"/>
      <c r="AY183" s="58">
        <v>16.98</v>
      </c>
      <c r="AZ183" s="49"/>
      <c r="BA183" s="58">
        <v>0</v>
      </c>
      <c r="BB183" s="49"/>
      <c r="BC183" s="58">
        <f t="shared" si="54"/>
        <v>382.21</v>
      </c>
      <c r="BD183" s="49"/>
      <c r="BE183" s="59">
        <v>273.29000000000002</v>
      </c>
      <c r="BF183" s="51">
        <f t="shared" si="76"/>
        <v>108.91999999999996</v>
      </c>
      <c r="BG183" s="51">
        <f t="shared" si="77"/>
        <v>-102.41999999999996</v>
      </c>
      <c r="BH183" s="51">
        <f t="shared" si="78"/>
        <v>279.79000000000002</v>
      </c>
      <c r="BI183" s="54">
        <f t="shared" si="79"/>
        <v>6.5</v>
      </c>
      <c r="BJ183" s="49"/>
      <c r="BK183" s="59">
        <v>12.59</v>
      </c>
      <c r="BL183" s="51">
        <v>0</v>
      </c>
      <c r="BM183" s="51"/>
      <c r="BN183" s="54">
        <f t="shared" si="80"/>
        <v>292.38</v>
      </c>
      <c r="BO183" s="49"/>
      <c r="BP183" s="58">
        <f t="shared" si="55"/>
        <v>4112909.46</v>
      </c>
    </row>
    <row r="184" spans="1:68" ht="15" x14ac:dyDescent="0.25">
      <c r="A184" s="44" t="s">
        <v>288</v>
      </c>
      <c r="B184" s="45" t="s">
        <v>77</v>
      </c>
      <c r="C184" s="45" t="s">
        <v>71</v>
      </c>
      <c r="D184" s="46">
        <v>9738</v>
      </c>
      <c r="E184" s="45" t="s">
        <v>79</v>
      </c>
      <c r="F184" s="47">
        <v>160</v>
      </c>
      <c r="G184" s="47">
        <v>38542</v>
      </c>
      <c r="H184" s="47">
        <v>49378</v>
      </c>
      <c r="I184" s="47">
        <v>52560</v>
      </c>
      <c r="J184" s="48">
        <v>58400</v>
      </c>
      <c r="K184" s="49"/>
      <c r="L184" s="50">
        <v>6890550</v>
      </c>
      <c r="M184" s="49">
        <f t="shared" si="56"/>
        <v>8006130.0449999999</v>
      </c>
      <c r="N184" s="51">
        <f t="shared" si="57"/>
        <v>152.32363099315069</v>
      </c>
      <c r="O184" s="52">
        <v>1.0274000000000001</v>
      </c>
      <c r="P184" s="51">
        <f t="shared" si="58"/>
        <v>148.26127213660763</v>
      </c>
      <c r="Q184" s="51">
        <v>188.57</v>
      </c>
      <c r="R184" s="51">
        <f t="shared" si="59"/>
        <v>148.26127213660763</v>
      </c>
      <c r="S184" s="52">
        <v>1.1855</v>
      </c>
      <c r="T184" s="53">
        <v>1</v>
      </c>
      <c r="U184" s="52">
        <f t="shared" si="60"/>
        <v>1.1855</v>
      </c>
      <c r="V184" s="54">
        <f t="shared" si="61"/>
        <v>175.76</v>
      </c>
      <c r="W184" s="55"/>
      <c r="X184" s="50">
        <v>3210684</v>
      </c>
      <c r="Y184" s="49">
        <f t="shared" si="62"/>
        <v>3730493.7396</v>
      </c>
      <c r="Z184" s="51">
        <f t="shared" si="63"/>
        <v>70.975908287671231</v>
      </c>
      <c r="AA184" s="51">
        <v>74.430000000000007</v>
      </c>
      <c r="AB184" s="51">
        <f t="shared" si="64"/>
        <v>70.975908287671231</v>
      </c>
      <c r="AC184" s="51">
        <f t="shared" si="65"/>
        <v>0</v>
      </c>
      <c r="AD184" s="54">
        <f t="shared" si="66"/>
        <v>70.975908287671231</v>
      </c>
      <c r="AE184" s="49"/>
      <c r="AF184" s="50">
        <v>1541235</v>
      </c>
      <c r="AG184" s="49">
        <f t="shared" si="67"/>
        <v>1790760.9464999998</v>
      </c>
      <c r="AH184" s="51">
        <f t="shared" si="68"/>
        <v>34.07079426369863</v>
      </c>
      <c r="AI184" s="51">
        <v>40.479999999999997</v>
      </c>
      <c r="AJ184" s="51">
        <f t="shared" si="69"/>
        <v>34.07079426369863</v>
      </c>
      <c r="AK184" s="51">
        <f t="shared" si="70"/>
        <v>1.6023014340753416</v>
      </c>
      <c r="AL184" s="54">
        <f t="shared" si="71"/>
        <v>35.673095697773974</v>
      </c>
      <c r="AM184" s="49"/>
      <c r="AN184" s="50">
        <v>437589</v>
      </c>
      <c r="AO184" s="49">
        <f t="shared" si="72"/>
        <v>508434.65909999999</v>
      </c>
      <c r="AP184" s="54">
        <f t="shared" si="73"/>
        <v>9.6734143664383563</v>
      </c>
      <c r="AR184" s="50">
        <v>904974</v>
      </c>
      <c r="AS184" s="49">
        <f t="shared" si="74"/>
        <v>1051489.2905999999</v>
      </c>
      <c r="AT184" s="54">
        <f t="shared" si="75"/>
        <v>20.005504006849314</v>
      </c>
      <c r="AU184" s="49"/>
      <c r="AV184" s="57">
        <v>3.9096000000000002</v>
      </c>
      <c r="AW184" s="54">
        <v>0.89</v>
      </c>
      <c r="AX184" s="49"/>
      <c r="AY184" s="58">
        <v>20.65</v>
      </c>
      <c r="AZ184" s="49"/>
      <c r="BA184" s="58">
        <v>0</v>
      </c>
      <c r="BB184" s="49"/>
      <c r="BC184" s="58">
        <f t="shared" si="54"/>
        <v>337.54</v>
      </c>
      <c r="BD184" s="49"/>
      <c r="BE184" s="59">
        <v>272.94</v>
      </c>
      <c r="BF184" s="51">
        <f t="shared" si="76"/>
        <v>64.600000000000023</v>
      </c>
      <c r="BG184" s="51">
        <f t="shared" si="77"/>
        <v>-58.100000000000023</v>
      </c>
      <c r="BH184" s="51">
        <f t="shared" si="78"/>
        <v>279.44</v>
      </c>
      <c r="BI184" s="54">
        <f t="shared" si="79"/>
        <v>6.5</v>
      </c>
      <c r="BJ184" s="49"/>
      <c r="BK184" s="59">
        <v>12.57</v>
      </c>
      <c r="BL184" s="51">
        <v>2.39</v>
      </c>
      <c r="BM184" s="51"/>
      <c r="BN184" s="54">
        <f t="shared" si="80"/>
        <v>294.39999999999998</v>
      </c>
      <c r="BO184" s="49"/>
      <c r="BP184" s="58">
        <f t="shared" si="55"/>
        <v>11346764.799999999</v>
      </c>
    </row>
    <row r="185" spans="1:68" ht="15" x14ac:dyDescent="0.25">
      <c r="A185" s="44" t="s">
        <v>289</v>
      </c>
      <c r="B185" s="45" t="s">
        <v>135</v>
      </c>
      <c r="C185" s="45" t="s">
        <v>71</v>
      </c>
      <c r="D185" s="46">
        <v>20925</v>
      </c>
      <c r="E185" s="45" t="s">
        <v>75</v>
      </c>
      <c r="F185" s="47">
        <v>120</v>
      </c>
      <c r="G185" s="47">
        <v>28912</v>
      </c>
      <c r="H185" s="47">
        <v>40966</v>
      </c>
      <c r="I185" s="47">
        <v>40966</v>
      </c>
      <c r="J185" s="48">
        <v>43800</v>
      </c>
      <c r="K185" s="49"/>
      <c r="L185" s="50">
        <v>5881311</v>
      </c>
      <c r="M185" s="49">
        <f t="shared" si="56"/>
        <v>6833495.2508999994</v>
      </c>
      <c r="N185" s="51">
        <f t="shared" si="57"/>
        <v>166.80894524483716</v>
      </c>
      <c r="O185" s="52">
        <v>1.0810999999999999</v>
      </c>
      <c r="P185" s="51">
        <f t="shared" si="58"/>
        <v>154.29557417892624</v>
      </c>
      <c r="Q185" s="51">
        <v>188.57</v>
      </c>
      <c r="R185" s="51">
        <f t="shared" si="59"/>
        <v>154.29557417892624</v>
      </c>
      <c r="S185" s="52">
        <v>0.9</v>
      </c>
      <c r="T185" s="53">
        <v>1</v>
      </c>
      <c r="U185" s="52">
        <f t="shared" si="60"/>
        <v>0.9</v>
      </c>
      <c r="V185" s="54">
        <f t="shared" si="61"/>
        <v>138.87</v>
      </c>
      <c r="W185" s="55"/>
      <c r="X185" s="50">
        <v>2844734</v>
      </c>
      <c r="Y185" s="49">
        <f t="shared" si="62"/>
        <v>3305296.4345999998</v>
      </c>
      <c r="Z185" s="51">
        <f t="shared" si="63"/>
        <v>80.683894805448418</v>
      </c>
      <c r="AA185" s="51">
        <v>74.430000000000007</v>
      </c>
      <c r="AB185" s="51">
        <f t="shared" si="64"/>
        <v>74.430000000000007</v>
      </c>
      <c r="AC185" s="51">
        <f t="shared" si="65"/>
        <v>0</v>
      </c>
      <c r="AD185" s="54">
        <f t="shared" si="66"/>
        <v>74.430000000000007</v>
      </c>
      <c r="AE185" s="49"/>
      <c r="AF185" s="50">
        <v>1689749</v>
      </c>
      <c r="AG185" s="49">
        <f t="shared" si="67"/>
        <v>1963319.3631</v>
      </c>
      <c r="AH185" s="51">
        <f t="shared" si="68"/>
        <v>47.925581289361908</v>
      </c>
      <c r="AI185" s="51">
        <v>40.479999999999997</v>
      </c>
      <c r="AJ185" s="51">
        <f t="shared" si="69"/>
        <v>40.479999999999997</v>
      </c>
      <c r="AK185" s="51">
        <f t="shared" si="70"/>
        <v>0</v>
      </c>
      <c r="AL185" s="54">
        <f t="shared" si="71"/>
        <v>40.479999999999997</v>
      </c>
      <c r="AM185" s="49"/>
      <c r="AN185" s="50">
        <v>344721</v>
      </c>
      <c r="AO185" s="49">
        <f t="shared" si="72"/>
        <v>400531.32989999995</v>
      </c>
      <c r="AP185" s="54">
        <f t="shared" si="73"/>
        <v>9.7771647195235065</v>
      </c>
      <c r="AR185" s="50">
        <v>712620</v>
      </c>
      <c r="AS185" s="49">
        <f t="shared" si="74"/>
        <v>827993.17799999996</v>
      </c>
      <c r="AT185" s="54">
        <f t="shared" si="75"/>
        <v>20.21171649660694</v>
      </c>
      <c r="AU185" s="49"/>
      <c r="AV185" s="57">
        <v>11.524530690000001</v>
      </c>
      <c r="AW185" s="54">
        <v>0.14000000000000001</v>
      </c>
      <c r="AX185" s="49"/>
      <c r="AY185" s="58">
        <v>22.93</v>
      </c>
      <c r="AZ185" s="49"/>
      <c r="BA185" s="58">
        <v>0</v>
      </c>
      <c r="BB185" s="49"/>
      <c r="BC185" s="58">
        <f t="shared" si="54"/>
        <v>318.36</v>
      </c>
      <c r="BD185" s="49"/>
      <c r="BE185" s="59">
        <v>302.81</v>
      </c>
      <c r="BF185" s="51">
        <f t="shared" si="76"/>
        <v>15.550000000000011</v>
      </c>
      <c r="BG185" s="51">
        <f t="shared" si="77"/>
        <v>-9.0500000000000114</v>
      </c>
      <c r="BH185" s="51">
        <f t="shared" si="78"/>
        <v>309.31</v>
      </c>
      <c r="BI185" s="54">
        <f t="shared" si="79"/>
        <v>6.5</v>
      </c>
      <c r="BJ185" s="49"/>
      <c r="BK185" s="59">
        <v>13.92</v>
      </c>
      <c r="BL185" s="51">
        <v>1.5</v>
      </c>
      <c r="BM185" s="51"/>
      <c r="BN185" s="54">
        <f t="shared" si="80"/>
        <v>324.73</v>
      </c>
      <c r="BO185" s="49"/>
      <c r="BP185" s="58">
        <f t="shared" si="55"/>
        <v>9388593.7599999998</v>
      </c>
    </row>
    <row r="186" spans="1:68" ht="15" x14ac:dyDescent="0.25">
      <c r="A186" s="44" t="s">
        <v>290</v>
      </c>
      <c r="B186" s="45" t="s">
        <v>135</v>
      </c>
      <c r="C186" s="45" t="s">
        <v>71</v>
      </c>
      <c r="D186" s="46">
        <v>10389</v>
      </c>
      <c r="E186" s="45" t="s">
        <v>93</v>
      </c>
      <c r="F186" s="47">
        <v>120</v>
      </c>
      <c r="G186" s="47">
        <v>39594</v>
      </c>
      <c r="H186" s="47">
        <v>44399</v>
      </c>
      <c r="I186" s="47">
        <v>44399</v>
      </c>
      <c r="J186" s="48">
        <v>49275</v>
      </c>
      <c r="K186" s="49"/>
      <c r="L186" s="50">
        <v>6061963</v>
      </c>
      <c r="M186" s="49">
        <f t="shared" si="56"/>
        <v>7043394.8096999992</v>
      </c>
      <c r="N186" s="51">
        <f t="shared" si="57"/>
        <v>158.63859117772921</v>
      </c>
      <c r="O186" s="52">
        <v>0.95369999999999999</v>
      </c>
      <c r="P186" s="51">
        <f t="shared" si="58"/>
        <v>166.34013964320982</v>
      </c>
      <c r="Q186" s="51">
        <v>210.67</v>
      </c>
      <c r="R186" s="51">
        <f t="shared" si="59"/>
        <v>166.34013964320982</v>
      </c>
      <c r="S186" s="52">
        <v>0.79830000000000001</v>
      </c>
      <c r="T186" s="53">
        <v>1</v>
      </c>
      <c r="U186" s="52">
        <f t="shared" si="60"/>
        <v>0.79830000000000001</v>
      </c>
      <c r="V186" s="54">
        <f t="shared" si="61"/>
        <v>132.79</v>
      </c>
      <c r="W186" s="55"/>
      <c r="X186" s="50">
        <v>3035499</v>
      </c>
      <c r="Y186" s="49">
        <f t="shared" si="62"/>
        <v>3526946.2881</v>
      </c>
      <c r="Z186" s="51">
        <f t="shared" si="63"/>
        <v>79.437516342710424</v>
      </c>
      <c r="AA186" s="51">
        <v>74.430000000000007</v>
      </c>
      <c r="AB186" s="51">
        <f t="shared" si="64"/>
        <v>74.430000000000007</v>
      </c>
      <c r="AC186" s="51">
        <f t="shared" si="65"/>
        <v>0</v>
      </c>
      <c r="AD186" s="54">
        <f t="shared" si="66"/>
        <v>74.430000000000007</v>
      </c>
      <c r="AE186" s="49"/>
      <c r="AF186" s="50">
        <v>1858824</v>
      </c>
      <c r="AG186" s="49">
        <f t="shared" si="67"/>
        <v>2159767.6055999999</v>
      </c>
      <c r="AH186" s="51">
        <f t="shared" si="68"/>
        <v>48.644510137615711</v>
      </c>
      <c r="AI186" s="51">
        <v>40.479999999999997</v>
      </c>
      <c r="AJ186" s="51">
        <f t="shared" si="69"/>
        <v>40.479999999999997</v>
      </c>
      <c r="AK186" s="51">
        <f t="shared" si="70"/>
        <v>0</v>
      </c>
      <c r="AL186" s="54">
        <f t="shared" si="71"/>
        <v>40.479999999999997</v>
      </c>
      <c r="AM186" s="49"/>
      <c r="AN186" s="50">
        <v>329113</v>
      </c>
      <c r="AO186" s="49">
        <f t="shared" si="72"/>
        <v>382396.3947</v>
      </c>
      <c r="AP186" s="54">
        <f t="shared" si="73"/>
        <v>8.6127253924637941</v>
      </c>
      <c r="AR186" s="50">
        <v>866424</v>
      </c>
      <c r="AS186" s="49">
        <f t="shared" si="74"/>
        <v>1006698.0456</v>
      </c>
      <c r="AT186" s="54">
        <f t="shared" si="75"/>
        <v>22.673890078605371</v>
      </c>
      <c r="AU186" s="49"/>
      <c r="AV186" s="57">
        <v>4.5917725799999998</v>
      </c>
      <c r="AW186" s="54">
        <v>0.15</v>
      </c>
      <c r="AX186" s="49"/>
      <c r="AY186" s="58">
        <v>21.950000000000003</v>
      </c>
      <c r="AZ186" s="49"/>
      <c r="BA186" s="58">
        <v>0</v>
      </c>
      <c r="BB186" s="49"/>
      <c r="BC186" s="58">
        <f t="shared" si="54"/>
        <v>305.68</v>
      </c>
      <c r="BD186" s="49"/>
      <c r="BE186" s="59">
        <v>299.54000000000002</v>
      </c>
      <c r="BF186" s="51">
        <f t="shared" si="76"/>
        <v>6.1399999999999864</v>
      </c>
      <c r="BG186" s="51">
        <f t="shared" si="77"/>
        <v>0</v>
      </c>
      <c r="BH186" s="51">
        <f t="shared" si="78"/>
        <v>305.68</v>
      </c>
      <c r="BI186" s="54">
        <f t="shared" si="79"/>
        <v>6.1399999999999864</v>
      </c>
      <c r="BJ186" s="49"/>
      <c r="BK186" s="59">
        <v>13.76</v>
      </c>
      <c r="BL186" s="51">
        <v>3.4</v>
      </c>
      <c r="BM186" s="51"/>
      <c r="BN186" s="54">
        <f t="shared" si="80"/>
        <v>322.83999999999997</v>
      </c>
      <c r="BO186" s="49"/>
      <c r="BP186" s="58">
        <f t="shared" si="55"/>
        <v>12782526.959999999</v>
      </c>
    </row>
    <row r="187" spans="1:68" ht="15" x14ac:dyDescent="0.25">
      <c r="A187" s="44" t="s">
        <v>291</v>
      </c>
      <c r="B187" s="45" t="s">
        <v>135</v>
      </c>
      <c r="C187" s="45" t="s">
        <v>71</v>
      </c>
      <c r="D187" s="46">
        <v>10371</v>
      </c>
      <c r="E187" s="45" t="s">
        <v>93</v>
      </c>
      <c r="F187" s="47">
        <v>99</v>
      </c>
      <c r="G187" s="47">
        <v>28177</v>
      </c>
      <c r="H187" s="47">
        <v>31565</v>
      </c>
      <c r="I187" s="47">
        <v>32522</v>
      </c>
      <c r="J187" s="48">
        <v>36135</v>
      </c>
      <c r="K187" s="49"/>
      <c r="L187" s="50">
        <v>5458074</v>
      </c>
      <c r="M187" s="49">
        <f t="shared" si="56"/>
        <v>6341736.1805999996</v>
      </c>
      <c r="N187" s="51">
        <f t="shared" si="57"/>
        <v>194.99834513867535</v>
      </c>
      <c r="O187" s="52">
        <v>0.94169999999999998</v>
      </c>
      <c r="P187" s="51">
        <f t="shared" si="58"/>
        <v>207.07055871155924</v>
      </c>
      <c r="Q187" s="51">
        <v>210.67</v>
      </c>
      <c r="R187" s="51">
        <f t="shared" si="59"/>
        <v>207.07055871155924</v>
      </c>
      <c r="S187" s="52">
        <v>0.88560000000000005</v>
      </c>
      <c r="T187" s="53">
        <v>1</v>
      </c>
      <c r="U187" s="52">
        <f t="shared" si="60"/>
        <v>0.88560000000000005</v>
      </c>
      <c r="V187" s="54">
        <f t="shared" si="61"/>
        <v>183.38</v>
      </c>
      <c r="W187" s="55"/>
      <c r="X187" s="50">
        <v>2165225</v>
      </c>
      <c r="Y187" s="49">
        <f t="shared" si="62"/>
        <v>2515774.9274999998</v>
      </c>
      <c r="Z187" s="51">
        <f t="shared" si="63"/>
        <v>77.356095181723134</v>
      </c>
      <c r="AA187" s="51">
        <v>74.430000000000007</v>
      </c>
      <c r="AB187" s="51">
        <f t="shared" si="64"/>
        <v>74.430000000000007</v>
      </c>
      <c r="AC187" s="51">
        <f t="shared" si="65"/>
        <v>0</v>
      </c>
      <c r="AD187" s="54">
        <f t="shared" si="66"/>
        <v>74.430000000000007</v>
      </c>
      <c r="AE187" s="49"/>
      <c r="AF187" s="50">
        <v>1470227</v>
      </c>
      <c r="AG187" s="49">
        <f t="shared" si="67"/>
        <v>1708256.7512999999</v>
      </c>
      <c r="AH187" s="51">
        <f t="shared" si="68"/>
        <v>52.526190003689806</v>
      </c>
      <c r="AI187" s="51">
        <v>40.479999999999997</v>
      </c>
      <c r="AJ187" s="51">
        <f t="shared" si="69"/>
        <v>40.479999999999997</v>
      </c>
      <c r="AK187" s="51">
        <f t="shared" si="70"/>
        <v>0</v>
      </c>
      <c r="AL187" s="54">
        <f t="shared" si="71"/>
        <v>40.479999999999997</v>
      </c>
      <c r="AM187" s="49"/>
      <c r="AN187" s="50">
        <v>220284</v>
      </c>
      <c r="AO187" s="49">
        <f t="shared" si="72"/>
        <v>255947.97959999999</v>
      </c>
      <c r="AP187" s="54">
        <f t="shared" si="73"/>
        <v>7.8699950679540001</v>
      </c>
      <c r="AR187" s="50">
        <v>617211</v>
      </c>
      <c r="AS187" s="49">
        <f t="shared" si="74"/>
        <v>717137.46089999995</v>
      </c>
      <c r="AT187" s="54">
        <f t="shared" si="75"/>
        <v>22.050841304347824</v>
      </c>
      <c r="AU187" s="49"/>
      <c r="AV187" s="57">
        <v>3.9096000000000002</v>
      </c>
      <c r="AW187" s="54">
        <v>0.21</v>
      </c>
      <c r="AX187" s="49"/>
      <c r="AY187" s="58">
        <v>22.23</v>
      </c>
      <c r="AZ187" s="49"/>
      <c r="BA187" s="58">
        <v>0</v>
      </c>
      <c r="BB187" s="49"/>
      <c r="BC187" s="58">
        <f t="shared" si="54"/>
        <v>354.56</v>
      </c>
      <c r="BD187" s="49"/>
      <c r="BE187" s="59">
        <v>308.52</v>
      </c>
      <c r="BF187" s="51">
        <f t="shared" si="76"/>
        <v>46.04000000000002</v>
      </c>
      <c r="BG187" s="51">
        <f t="shared" si="77"/>
        <v>-39.54000000000002</v>
      </c>
      <c r="BH187" s="51">
        <f t="shared" si="78"/>
        <v>315.02</v>
      </c>
      <c r="BI187" s="54">
        <f t="shared" si="79"/>
        <v>6.5</v>
      </c>
      <c r="BJ187" s="49"/>
      <c r="BK187" s="59">
        <v>14.18</v>
      </c>
      <c r="BL187" s="51">
        <v>4.46</v>
      </c>
      <c r="BM187" s="51"/>
      <c r="BN187" s="54">
        <f t="shared" si="80"/>
        <v>333.65999999999997</v>
      </c>
      <c r="BO187" s="49"/>
      <c r="BP187" s="58">
        <f t="shared" si="55"/>
        <v>9401537.8199999984</v>
      </c>
    </row>
    <row r="188" spans="1:68" ht="15" x14ac:dyDescent="0.25">
      <c r="A188" s="44" t="s">
        <v>292</v>
      </c>
      <c r="B188" s="45" t="s">
        <v>131</v>
      </c>
      <c r="C188" s="45" t="s">
        <v>71</v>
      </c>
      <c r="D188" s="46">
        <v>7807</v>
      </c>
      <c r="E188" s="45" t="s">
        <v>79</v>
      </c>
      <c r="F188" s="47">
        <v>162</v>
      </c>
      <c r="G188" s="47">
        <v>53912</v>
      </c>
      <c r="H188" s="47">
        <v>56092</v>
      </c>
      <c r="I188" s="47">
        <v>56092</v>
      </c>
      <c r="J188" s="48">
        <v>59130</v>
      </c>
      <c r="K188" s="49"/>
      <c r="L188" s="50">
        <v>7162350</v>
      </c>
      <c r="M188" s="49">
        <f t="shared" si="56"/>
        <v>8321934.4649999999</v>
      </c>
      <c r="N188" s="51">
        <f t="shared" si="57"/>
        <v>148.36223463238963</v>
      </c>
      <c r="O188" s="52">
        <v>0.76929999999999998</v>
      </c>
      <c r="P188" s="51">
        <f t="shared" si="58"/>
        <v>192.85354820276828</v>
      </c>
      <c r="Q188" s="51">
        <v>188.57</v>
      </c>
      <c r="R188" s="51">
        <f t="shared" si="59"/>
        <v>188.57</v>
      </c>
      <c r="S188" s="52">
        <v>0.87190000000000001</v>
      </c>
      <c r="T188" s="53">
        <v>1</v>
      </c>
      <c r="U188" s="52">
        <f t="shared" si="60"/>
        <v>0.87190000000000001</v>
      </c>
      <c r="V188" s="54">
        <f t="shared" si="61"/>
        <v>164.41</v>
      </c>
      <c r="W188" s="55"/>
      <c r="X188" s="50">
        <v>3286450</v>
      </c>
      <c r="Y188" s="49">
        <f t="shared" si="62"/>
        <v>3818526.2549999999</v>
      </c>
      <c r="Z188" s="51">
        <f t="shared" si="63"/>
        <v>68.076129483705344</v>
      </c>
      <c r="AA188" s="51">
        <v>74.430000000000007</v>
      </c>
      <c r="AB188" s="51">
        <f t="shared" si="64"/>
        <v>68.076129483705344</v>
      </c>
      <c r="AC188" s="51">
        <f t="shared" si="65"/>
        <v>0</v>
      </c>
      <c r="AD188" s="54">
        <f t="shared" si="66"/>
        <v>68.076129483705344</v>
      </c>
      <c r="AE188" s="49"/>
      <c r="AF188" s="50">
        <v>1804067</v>
      </c>
      <c r="AG188" s="49">
        <f t="shared" si="67"/>
        <v>2096145.4472999999</v>
      </c>
      <c r="AH188" s="51">
        <f t="shared" si="68"/>
        <v>37.369775499179916</v>
      </c>
      <c r="AI188" s="51">
        <v>40.479999999999997</v>
      </c>
      <c r="AJ188" s="51">
        <f t="shared" si="69"/>
        <v>37.369775499179916</v>
      </c>
      <c r="AK188" s="51">
        <f t="shared" si="70"/>
        <v>0.77755612520502027</v>
      </c>
      <c r="AL188" s="54">
        <f t="shared" si="71"/>
        <v>38.147331624384933</v>
      </c>
      <c r="AM188" s="49"/>
      <c r="AN188" s="50">
        <v>244176</v>
      </c>
      <c r="AO188" s="49">
        <f t="shared" si="72"/>
        <v>283708.0944</v>
      </c>
      <c r="AP188" s="54">
        <f t="shared" si="73"/>
        <v>5.057906553519218</v>
      </c>
      <c r="AR188" s="50">
        <v>1179054</v>
      </c>
      <c r="AS188" s="49">
        <f t="shared" si="74"/>
        <v>1369942.8425999999</v>
      </c>
      <c r="AT188" s="54">
        <f t="shared" si="75"/>
        <v>24.423141314269412</v>
      </c>
      <c r="AU188" s="49"/>
      <c r="AV188" s="57">
        <v>8.3132645499999995</v>
      </c>
      <c r="AW188" s="54">
        <v>0.76</v>
      </c>
      <c r="AX188" s="49"/>
      <c r="AY188" s="58">
        <v>20.399999999999999</v>
      </c>
      <c r="AZ188" s="49"/>
      <c r="BA188" s="58">
        <v>0</v>
      </c>
      <c r="BB188" s="49"/>
      <c r="BC188" s="58">
        <f t="shared" si="54"/>
        <v>329.59</v>
      </c>
      <c r="BD188" s="49"/>
      <c r="BE188" s="59">
        <v>269.72000000000003</v>
      </c>
      <c r="BF188" s="51">
        <f t="shared" si="76"/>
        <v>59.869999999999948</v>
      </c>
      <c r="BG188" s="51">
        <f t="shared" si="77"/>
        <v>-53.369999999999948</v>
      </c>
      <c r="BH188" s="51">
        <f t="shared" si="78"/>
        <v>276.22000000000003</v>
      </c>
      <c r="BI188" s="54">
        <f t="shared" si="79"/>
        <v>6.5</v>
      </c>
      <c r="BJ188" s="49"/>
      <c r="BK188" s="59">
        <v>12.43</v>
      </c>
      <c r="BL188" s="51">
        <v>9.34</v>
      </c>
      <c r="BM188" s="51"/>
      <c r="BN188" s="54">
        <f t="shared" si="80"/>
        <v>297.99</v>
      </c>
      <c r="BO188" s="49"/>
      <c r="BP188" s="58">
        <f t="shared" si="55"/>
        <v>16065236.880000001</v>
      </c>
    </row>
    <row r="189" spans="1:68" ht="15" x14ac:dyDescent="0.25">
      <c r="A189" s="44" t="s">
        <v>293</v>
      </c>
      <c r="B189" s="45" t="s">
        <v>77</v>
      </c>
      <c r="C189" s="45" t="s">
        <v>71</v>
      </c>
      <c r="D189" s="46">
        <v>9308</v>
      </c>
      <c r="E189" s="45" t="s">
        <v>140</v>
      </c>
      <c r="F189" s="47">
        <v>103</v>
      </c>
      <c r="G189" s="47">
        <v>14123</v>
      </c>
      <c r="H189" s="47">
        <v>36734</v>
      </c>
      <c r="I189" s="47">
        <v>36734</v>
      </c>
      <c r="J189" s="48">
        <v>37595</v>
      </c>
      <c r="K189" s="49"/>
      <c r="L189" s="50">
        <v>5173738</v>
      </c>
      <c r="M189" s="49">
        <f t="shared" si="56"/>
        <v>6011366.1821999997</v>
      </c>
      <c r="N189" s="51">
        <f t="shared" si="57"/>
        <v>163.64583715903521</v>
      </c>
      <c r="O189" s="52">
        <v>1.0911</v>
      </c>
      <c r="P189" s="51">
        <f t="shared" si="58"/>
        <v>149.98243713595016</v>
      </c>
      <c r="Q189" s="51">
        <v>188.57</v>
      </c>
      <c r="R189" s="51">
        <f t="shared" si="59"/>
        <v>149.98243713595016</v>
      </c>
      <c r="S189" s="52">
        <v>1.0394000000000001</v>
      </c>
      <c r="T189" s="53">
        <v>1</v>
      </c>
      <c r="U189" s="52">
        <f t="shared" si="60"/>
        <v>1.0394000000000001</v>
      </c>
      <c r="V189" s="54">
        <f t="shared" si="61"/>
        <v>155.88999999999999</v>
      </c>
      <c r="W189" s="55"/>
      <c r="X189" s="50">
        <v>2363476</v>
      </c>
      <c r="Y189" s="49">
        <f t="shared" si="62"/>
        <v>2746122.7643999998</v>
      </c>
      <c r="Z189" s="51">
        <f t="shared" si="63"/>
        <v>74.756976218217446</v>
      </c>
      <c r="AA189" s="51">
        <v>74.430000000000007</v>
      </c>
      <c r="AB189" s="51">
        <f t="shared" si="64"/>
        <v>74.430000000000007</v>
      </c>
      <c r="AC189" s="51">
        <f t="shared" si="65"/>
        <v>0</v>
      </c>
      <c r="AD189" s="54">
        <f t="shared" si="66"/>
        <v>74.430000000000007</v>
      </c>
      <c r="AE189" s="49"/>
      <c r="AF189" s="50">
        <v>2388261</v>
      </c>
      <c r="AG189" s="49">
        <f t="shared" si="67"/>
        <v>2774920.4558999999</v>
      </c>
      <c r="AH189" s="51">
        <f t="shared" si="68"/>
        <v>75.540928183699023</v>
      </c>
      <c r="AI189" s="51">
        <v>40.479999999999997</v>
      </c>
      <c r="AJ189" s="51">
        <f t="shared" si="69"/>
        <v>40.479999999999997</v>
      </c>
      <c r="AK189" s="51">
        <f t="shared" si="70"/>
        <v>0</v>
      </c>
      <c r="AL189" s="54">
        <f t="shared" si="71"/>
        <v>40.479999999999997</v>
      </c>
      <c r="AM189" s="49"/>
      <c r="AN189" s="50">
        <v>408793</v>
      </c>
      <c r="AO189" s="49">
        <f t="shared" si="72"/>
        <v>474976.58669999999</v>
      </c>
      <c r="AP189" s="54">
        <f t="shared" si="73"/>
        <v>12.930162429901454</v>
      </c>
      <c r="AR189" s="50">
        <v>556526</v>
      </c>
      <c r="AS189" s="49">
        <f t="shared" si="74"/>
        <v>646627.55939999991</v>
      </c>
      <c r="AT189" s="54">
        <f t="shared" si="75"/>
        <v>17.602971617574998</v>
      </c>
      <c r="AU189" s="49"/>
      <c r="AV189" s="57">
        <v>18.85624778</v>
      </c>
      <c r="AW189" s="54">
        <v>0.47</v>
      </c>
      <c r="AX189" s="49"/>
      <c r="AY189" s="58">
        <v>20.560000000000002</v>
      </c>
      <c r="AZ189" s="49"/>
      <c r="BA189" s="58">
        <v>0</v>
      </c>
      <c r="BB189" s="49"/>
      <c r="BC189" s="58">
        <f t="shared" si="54"/>
        <v>341.22</v>
      </c>
      <c r="BD189" s="49"/>
      <c r="BE189" s="59">
        <v>273.37</v>
      </c>
      <c r="BF189" s="51">
        <f t="shared" si="76"/>
        <v>67.850000000000023</v>
      </c>
      <c r="BG189" s="51">
        <f t="shared" si="77"/>
        <v>-61.350000000000023</v>
      </c>
      <c r="BH189" s="51">
        <f t="shared" si="78"/>
        <v>279.87</v>
      </c>
      <c r="BI189" s="54">
        <f t="shared" si="79"/>
        <v>6.5</v>
      </c>
      <c r="BJ189" s="49"/>
      <c r="BK189" s="59">
        <v>12.59</v>
      </c>
      <c r="BL189" s="51">
        <v>1.5</v>
      </c>
      <c r="BM189" s="51"/>
      <c r="BN189" s="54">
        <f t="shared" si="80"/>
        <v>293.95999999999998</v>
      </c>
      <c r="BO189" s="49"/>
      <c r="BP189" s="58">
        <f t="shared" si="55"/>
        <v>4151597.0799999996</v>
      </c>
    </row>
    <row r="190" spans="1:68" ht="15" x14ac:dyDescent="0.25">
      <c r="A190" s="44" t="s">
        <v>294</v>
      </c>
      <c r="B190" s="45" t="s">
        <v>295</v>
      </c>
      <c r="C190" s="45" t="s">
        <v>71</v>
      </c>
      <c r="D190" s="46">
        <v>9951</v>
      </c>
      <c r="E190" s="45" t="s">
        <v>75</v>
      </c>
      <c r="F190" s="47">
        <v>90</v>
      </c>
      <c r="G190" s="47">
        <v>23865</v>
      </c>
      <c r="H190" s="47">
        <v>30552</v>
      </c>
      <c r="I190" s="47">
        <v>30552</v>
      </c>
      <c r="J190" s="48">
        <v>32850</v>
      </c>
      <c r="K190" s="49"/>
      <c r="L190" s="50">
        <v>3608406</v>
      </c>
      <c r="M190" s="49">
        <f t="shared" si="56"/>
        <v>4192606.9313999997</v>
      </c>
      <c r="N190" s="51">
        <f t="shared" si="57"/>
        <v>137.22855889630793</v>
      </c>
      <c r="O190" s="52">
        <v>1.0385</v>
      </c>
      <c r="P190" s="51">
        <f t="shared" si="58"/>
        <v>132.1411255621646</v>
      </c>
      <c r="Q190" s="51">
        <v>188.57</v>
      </c>
      <c r="R190" s="51">
        <f t="shared" si="59"/>
        <v>132.1411255621646</v>
      </c>
      <c r="S190" s="52">
        <v>1.0899000000000001</v>
      </c>
      <c r="T190" s="53">
        <v>1</v>
      </c>
      <c r="U190" s="52">
        <f t="shared" si="60"/>
        <v>1.0899000000000001</v>
      </c>
      <c r="V190" s="54">
        <f t="shared" si="61"/>
        <v>144.02000000000001</v>
      </c>
      <c r="W190" s="55"/>
      <c r="X190" s="50">
        <v>1715813</v>
      </c>
      <c r="Y190" s="49">
        <f t="shared" si="62"/>
        <v>1993603.1246999998</v>
      </c>
      <c r="Z190" s="51">
        <f t="shared" si="63"/>
        <v>65.252786223487817</v>
      </c>
      <c r="AA190" s="51">
        <v>74.430000000000007</v>
      </c>
      <c r="AB190" s="51">
        <f t="shared" si="64"/>
        <v>65.252786223487817</v>
      </c>
      <c r="AC190" s="51">
        <f t="shared" si="65"/>
        <v>0</v>
      </c>
      <c r="AD190" s="54">
        <f t="shared" si="66"/>
        <v>65.252786223487817</v>
      </c>
      <c r="AE190" s="49"/>
      <c r="AF190" s="50">
        <v>1293390</v>
      </c>
      <c r="AG190" s="49">
        <f t="shared" si="67"/>
        <v>1502789.841</v>
      </c>
      <c r="AH190" s="51">
        <f t="shared" si="68"/>
        <v>49.187936665357427</v>
      </c>
      <c r="AI190" s="51">
        <v>40.479999999999997</v>
      </c>
      <c r="AJ190" s="51">
        <f t="shared" si="69"/>
        <v>40.479999999999997</v>
      </c>
      <c r="AK190" s="51">
        <f t="shared" si="70"/>
        <v>0</v>
      </c>
      <c r="AL190" s="54">
        <f t="shared" si="71"/>
        <v>40.479999999999997</v>
      </c>
      <c r="AM190" s="49"/>
      <c r="AN190" s="50">
        <v>327690</v>
      </c>
      <c r="AO190" s="49">
        <f t="shared" si="72"/>
        <v>380743.011</v>
      </c>
      <c r="AP190" s="54">
        <f t="shared" si="73"/>
        <v>12.462130498821681</v>
      </c>
      <c r="AR190" s="50">
        <v>526971</v>
      </c>
      <c r="AS190" s="49">
        <f t="shared" si="74"/>
        <v>612287.60489999992</v>
      </c>
      <c r="AT190" s="54">
        <f t="shared" si="75"/>
        <v>20.040835457580517</v>
      </c>
      <c r="AU190" s="49"/>
      <c r="AV190" s="57">
        <v>13.35636732</v>
      </c>
      <c r="AW190" s="54">
        <v>0.68</v>
      </c>
      <c r="AX190" s="49"/>
      <c r="AY190" s="58">
        <v>19.41</v>
      </c>
      <c r="AZ190" s="49"/>
      <c r="BA190" s="58">
        <v>0</v>
      </c>
      <c r="BB190" s="49"/>
      <c r="BC190" s="58">
        <f t="shared" si="54"/>
        <v>315.7</v>
      </c>
      <c r="BD190" s="49"/>
      <c r="BE190" s="59">
        <v>256.51</v>
      </c>
      <c r="BF190" s="51">
        <f t="shared" si="76"/>
        <v>59.19</v>
      </c>
      <c r="BG190" s="51">
        <f t="shared" si="77"/>
        <v>-52.69</v>
      </c>
      <c r="BH190" s="51">
        <f t="shared" si="78"/>
        <v>263.01</v>
      </c>
      <c r="BI190" s="54">
        <f t="shared" si="79"/>
        <v>6.5</v>
      </c>
      <c r="BJ190" s="49"/>
      <c r="BK190" s="59">
        <v>11.84</v>
      </c>
      <c r="BL190" s="51">
        <v>0</v>
      </c>
      <c r="BM190" s="51"/>
      <c r="BN190" s="54">
        <f t="shared" si="80"/>
        <v>274.84999999999997</v>
      </c>
      <c r="BO190" s="49"/>
      <c r="BP190" s="58">
        <f t="shared" si="55"/>
        <v>6559295.2499999991</v>
      </c>
    </row>
    <row r="191" spans="1:68" ht="15" x14ac:dyDescent="0.25">
      <c r="A191" s="44" t="s">
        <v>296</v>
      </c>
      <c r="B191" s="45" t="s">
        <v>77</v>
      </c>
      <c r="C191" s="45" t="s">
        <v>71</v>
      </c>
      <c r="D191" s="46">
        <v>9852</v>
      </c>
      <c r="E191" s="45" t="s">
        <v>75</v>
      </c>
      <c r="F191" s="47">
        <v>59</v>
      </c>
      <c r="G191" s="47">
        <v>2960</v>
      </c>
      <c r="H191" s="47">
        <v>15565</v>
      </c>
      <c r="I191" s="47">
        <v>19382</v>
      </c>
      <c r="J191" s="48">
        <v>21535</v>
      </c>
      <c r="K191" s="49"/>
      <c r="L191" s="50">
        <v>2293092</v>
      </c>
      <c r="M191" s="49">
        <f t="shared" si="56"/>
        <v>2664343.5947999996</v>
      </c>
      <c r="N191" s="51">
        <f t="shared" si="57"/>
        <v>137.46484340109379</v>
      </c>
      <c r="O191" s="52">
        <v>1.1243000000000001</v>
      </c>
      <c r="P191" s="51">
        <f t="shared" si="58"/>
        <v>122.26704918713313</v>
      </c>
      <c r="Q191" s="51">
        <v>188.57</v>
      </c>
      <c r="R191" s="51">
        <f t="shared" si="59"/>
        <v>122.26704918713313</v>
      </c>
      <c r="S191" s="52">
        <v>0.90959999999999996</v>
      </c>
      <c r="T191" s="53">
        <v>1</v>
      </c>
      <c r="U191" s="52">
        <f t="shared" si="60"/>
        <v>0.90959999999999996</v>
      </c>
      <c r="V191" s="54">
        <f t="shared" si="61"/>
        <v>111.21</v>
      </c>
      <c r="W191" s="55"/>
      <c r="X191" s="50">
        <v>1934775</v>
      </c>
      <c r="Y191" s="49">
        <f t="shared" si="62"/>
        <v>2248015.0724999998</v>
      </c>
      <c r="Z191" s="51">
        <f t="shared" si="63"/>
        <v>115.9846802445568</v>
      </c>
      <c r="AA191" s="51">
        <v>74.430000000000007</v>
      </c>
      <c r="AB191" s="51">
        <f t="shared" si="64"/>
        <v>74.430000000000007</v>
      </c>
      <c r="AC191" s="51">
        <f t="shared" si="65"/>
        <v>0</v>
      </c>
      <c r="AD191" s="54">
        <f t="shared" si="66"/>
        <v>74.430000000000007</v>
      </c>
      <c r="AE191" s="49"/>
      <c r="AF191" s="50">
        <v>1420235</v>
      </c>
      <c r="AG191" s="49">
        <f t="shared" si="67"/>
        <v>1650171.0464999999</v>
      </c>
      <c r="AH191" s="51">
        <f t="shared" si="68"/>
        <v>85.139358502734495</v>
      </c>
      <c r="AI191" s="51">
        <v>40.479999999999997</v>
      </c>
      <c r="AJ191" s="51">
        <f t="shared" si="69"/>
        <v>40.479999999999997</v>
      </c>
      <c r="AK191" s="51">
        <f t="shared" si="70"/>
        <v>0</v>
      </c>
      <c r="AL191" s="54">
        <f t="shared" si="71"/>
        <v>40.479999999999997</v>
      </c>
      <c r="AM191" s="49"/>
      <c r="AN191" s="50">
        <v>336608</v>
      </c>
      <c r="AO191" s="49">
        <f t="shared" si="72"/>
        <v>391104.83519999997</v>
      </c>
      <c r="AP191" s="54">
        <f t="shared" si="73"/>
        <v>20.178765617583323</v>
      </c>
      <c r="AR191" s="50">
        <v>0</v>
      </c>
      <c r="AS191" s="49">
        <f t="shared" si="74"/>
        <v>0</v>
      </c>
      <c r="AT191" s="54">
        <f t="shared" si="75"/>
        <v>0</v>
      </c>
      <c r="AU191" s="49"/>
      <c r="AV191" s="57">
        <v>22.038024969999999</v>
      </c>
      <c r="AW191" s="54">
        <v>0</v>
      </c>
      <c r="AX191" s="49"/>
      <c r="AY191" s="58">
        <v>19.3</v>
      </c>
      <c r="AZ191" s="49"/>
      <c r="BA191" s="58">
        <v>0</v>
      </c>
      <c r="BB191" s="49"/>
      <c r="BC191" s="58">
        <f t="shared" si="54"/>
        <v>287.64</v>
      </c>
      <c r="BD191" s="49"/>
      <c r="BE191" s="59">
        <v>264.63</v>
      </c>
      <c r="BF191" s="51">
        <f t="shared" si="76"/>
        <v>23.009999999999991</v>
      </c>
      <c r="BG191" s="51">
        <f t="shared" si="77"/>
        <v>-16.509999999999991</v>
      </c>
      <c r="BH191" s="51">
        <f t="shared" si="78"/>
        <v>271.13</v>
      </c>
      <c r="BI191" s="54">
        <f t="shared" si="79"/>
        <v>6.5</v>
      </c>
      <c r="BJ191" s="49"/>
      <c r="BK191" s="59">
        <v>12.2</v>
      </c>
      <c r="BL191" s="51">
        <v>0</v>
      </c>
      <c r="BM191" s="51"/>
      <c r="BN191" s="54">
        <f t="shared" si="80"/>
        <v>283.33</v>
      </c>
      <c r="BO191" s="49"/>
      <c r="BP191" s="58">
        <f t="shared" si="55"/>
        <v>838656.79999999993</v>
      </c>
    </row>
    <row r="192" spans="1:68" ht="15" x14ac:dyDescent="0.25">
      <c r="A192" s="44" t="s">
        <v>297</v>
      </c>
      <c r="B192" s="45" t="s">
        <v>77</v>
      </c>
      <c r="C192" s="45" t="s">
        <v>71</v>
      </c>
      <c r="D192" s="46">
        <v>9027</v>
      </c>
      <c r="E192" s="45" t="s">
        <v>75</v>
      </c>
      <c r="F192" s="47">
        <v>150</v>
      </c>
      <c r="G192" s="47">
        <v>33884</v>
      </c>
      <c r="H192" s="47">
        <v>45958</v>
      </c>
      <c r="I192" s="47">
        <v>49275</v>
      </c>
      <c r="J192" s="48">
        <v>54750</v>
      </c>
      <c r="K192" s="49"/>
      <c r="L192" s="50">
        <v>6339000</v>
      </c>
      <c r="M192" s="49">
        <f t="shared" si="56"/>
        <v>7365284.0999999996</v>
      </c>
      <c r="N192" s="51">
        <f t="shared" si="57"/>
        <v>149.47304109589041</v>
      </c>
      <c r="O192" s="52">
        <v>1.0057</v>
      </c>
      <c r="P192" s="51">
        <f t="shared" si="58"/>
        <v>148.62587361627763</v>
      </c>
      <c r="Q192" s="51">
        <v>188.57</v>
      </c>
      <c r="R192" s="51">
        <f t="shared" si="59"/>
        <v>148.62587361627763</v>
      </c>
      <c r="S192" s="52">
        <v>0.97270000000000001</v>
      </c>
      <c r="T192" s="53">
        <v>1</v>
      </c>
      <c r="U192" s="52">
        <f t="shared" si="60"/>
        <v>0.97270000000000001</v>
      </c>
      <c r="V192" s="54">
        <f t="shared" si="61"/>
        <v>144.57</v>
      </c>
      <c r="W192" s="55"/>
      <c r="X192" s="50">
        <v>2683711</v>
      </c>
      <c r="Y192" s="49">
        <f t="shared" si="62"/>
        <v>3118203.8108999999</v>
      </c>
      <c r="Z192" s="51">
        <f t="shared" si="63"/>
        <v>63.28166029223744</v>
      </c>
      <c r="AA192" s="51">
        <v>74.430000000000007</v>
      </c>
      <c r="AB192" s="51">
        <f t="shared" si="64"/>
        <v>63.28166029223744</v>
      </c>
      <c r="AC192" s="51">
        <f t="shared" si="65"/>
        <v>0.3595849269406397</v>
      </c>
      <c r="AD192" s="54">
        <f t="shared" si="66"/>
        <v>63.641245219178082</v>
      </c>
      <c r="AE192" s="49"/>
      <c r="AF192" s="50">
        <v>1593183</v>
      </c>
      <c r="AG192" s="49">
        <f t="shared" si="67"/>
        <v>1851119.3276999998</v>
      </c>
      <c r="AH192" s="51">
        <f t="shared" si="68"/>
        <v>37.567109643835614</v>
      </c>
      <c r="AI192" s="51">
        <v>40.479999999999997</v>
      </c>
      <c r="AJ192" s="51">
        <f t="shared" si="69"/>
        <v>37.567109643835614</v>
      </c>
      <c r="AK192" s="51">
        <f t="shared" si="70"/>
        <v>0.7282225890410956</v>
      </c>
      <c r="AL192" s="54">
        <f t="shared" si="71"/>
        <v>38.29533223287671</v>
      </c>
      <c r="AM192" s="49"/>
      <c r="AN192" s="50">
        <v>465010</v>
      </c>
      <c r="AO192" s="49">
        <f t="shared" si="72"/>
        <v>540295.11899999995</v>
      </c>
      <c r="AP192" s="54">
        <f t="shared" si="73"/>
        <v>10.964893333333332</v>
      </c>
      <c r="AR192" s="50">
        <v>790071</v>
      </c>
      <c r="AS192" s="49">
        <f t="shared" si="74"/>
        <v>917983.49489999993</v>
      </c>
      <c r="AT192" s="54">
        <f t="shared" si="75"/>
        <v>18.629802027397258</v>
      </c>
      <c r="AU192" s="49"/>
      <c r="AV192" s="57">
        <v>8.7405377899999994</v>
      </c>
      <c r="AW192" s="54">
        <v>0.1</v>
      </c>
      <c r="AX192" s="49"/>
      <c r="AY192" s="58">
        <v>18.309999999999999</v>
      </c>
      <c r="AZ192" s="49"/>
      <c r="BA192" s="58">
        <v>0</v>
      </c>
      <c r="BB192" s="49"/>
      <c r="BC192" s="58">
        <f t="shared" si="54"/>
        <v>303.25</v>
      </c>
      <c r="BD192" s="49"/>
      <c r="BE192" s="59">
        <v>242.12</v>
      </c>
      <c r="BF192" s="51">
        <f t="shared" si="76"/>
        <v>61.129999999999995</v>
      </c>
      <c r="BG192" s="51">
        <f t="shared" si="77"/>
        <v>-54.629999999999995</v>
      </c>
      <c r="BH192" s="51">
        <f t="shared" si="78"/>
        <v>248.62</v>
      </c>
      <c r="BI192" s="54">
        <f t="shared" si="79"/>
        <v>6.5</v>
      </c>
      <c r="BJ192" s="49"/>
      <c r="BK192" s="59">
        <v>11.19</v>
      </c>
      <c r="BL192" s="51">
        <v>0</v>
      </c>
      <c r="BM192" s="51"/>
      <c r="BN192" s="54">
        <f t="shared" si="80"/>
        <v>259.81</v>
      </c>
      <c r="BO192" s="49"/>
      <c r="BP192" s="58">
        <f t="shared" si="55"/>
        <v>8803402.040000001</v>
      </c>
    </row>
    <row r="193" spans="1:68" ht="15" x14ac:dyDescent="0.25">
      <c r="A193" s="44" t="s">
        <v>298</v>
      </c>
      <c r="B193" s="45" t="s">
        <v>299</v>
      </c>
      <c r="C193" s="45" t="s">
        <v>71</v>
      </c>
      <c r="D193" s="46">
        <v>20321</v>
      </c>
      <c r="E193" s="45" t="s">
        <v>93</v>
      </c>
      <c r="F193" s="47">
        <v>148</v>
      </c>
      <c r="G193" s="47">
        <v>32745</v>
      </c>
      <c r="H193" s="47">
        <v>49502</v>
      </c>
      <c r="I193" s="47">
        <v>49502</v>
      </c>
      <c r="J193" s="48">
        <v>54020</v>
      </c>
      <c r="K193" s="49"/>
      <c r="L193" s="50">
        <v>7843922</v>
      </c>
      <c r="M193" s="49">
        <f t="shared" si="56"/>
        <v>9113852.9717999995</v>
      </c>
      <c r="N193" s="51">
        <f t="shared" si="57"/>
        <v>184.11080303422082</v>
      </c>
      <c r="O193" s="52">
        <v>1.1039000000000001</v>
      </c>
      <c r="P193" s="51">
        <f t="shared" si="58"/>
        <v>166.78213881168656</v>
      </c>
      <c r="Q193" s="51">
        <v>210.67</v>
      </c>
      <c r="R193" s="51">
        <f t="shared" si="59"/>
        <v>166.78213881168656</v>
      </c>
      <c r="S193" s="52">
        <v>1.0361</v>
      </c>
      <c r="T193" s="53">
        <v>1</v>
      </c>
      <c r="U193" s="52">
        <f t="shared" si="60"/>
        <v>1.0361</v>
      </c>
      <c r="V193" s="54">
        <f t="shared" si="61"/>
        <v>172.8</v>
      </c>
      <c r="W193" s="55"/>
      <c r="X193" s="50">
        <v>3340194</v>
      </c>
      <c r="Y193" s="49">
        <f t="shared" si="62"/>
        <v>3880971.4085999997</v>
      </c>
      <c r="Z193" s="51">
        <f t="shared" si="63"/>
        <v>78.400295111308623</v>
      </c>
      <c r="AA193" s="51">
        <v>74.430000000000007</v>
      </c>
      <c r="AB193" s="51">
        <f t="shared" si="64"/>
        <v>74.430000000000007</v>
      </c>
      <c r="AC193" s="51">
        <f t="shared" si="65"/>
        <v>0</v>
      </c>
      <c r="AD193" s="54">
        <f t="shared" si="66"/>
        <v>74.430000000000007</v>
      </c>
      <c r="AE193" s="49"/>
      <c r="AF193" s="50">
        <v>1843443</v>
      </c>
      <c r="AG193" s="49">
        <f t="shared" si="67"/>
        <v>2141896.4216999998</v>
      </c>
      <c r="AH193" s="51">
        <f t="shared" si="68"/>
        <v>43.26888654397802</v>
      </c>
      <c r="AI193" s="51">
        <v>40.479999999999997</v>
      </c>
      <c r="AJ193" s="51">
        <f t="shared" si="69"/>
        <v>40.479999999999997</v>
      </c>
      <c r="AK193" s="51">
        <f t="shared" si="70"/>
        <v>0</v>
      </c>
      <c r="AL193" s="54">
        <f t="shared" si="71"/>
        <v>40.479999999999997</v>
      </c>
      <c r="AM193" s="49"/>
      <c r="AN193" s="50">
        <v>315812</v>
      </c>
      <c r="AO193" s="49">
        <f t="shared" si="72"/>
        <v>366941.96279999998</v>
      </c>
      <c r="AP193" s="54">
        <f t="shared" si="73"/>
        <v>7.4126694436588414</v>
      </c>
      <c r="AR193" s="50">
        <v>848850</v>
      </c>
      <c r="AS193" s="49">
        <f t="shared" si="74"/>
        <v>986278.81499999994</v>
      </c>
      <c r="AT193" s="54">
        <f t="shared" si="75"/>
        <v>19.924019534564259</v>
      </c>
      <c r="AU193" s="49"/>
      <c r="AV193" s="57">
        <v>3.9096000000000002</v>
      </c>
      <c r="AW193" s="54">
        <v>0.25</v>
      </c>
      <c r="AX193" s="49"/>
      <c r="AY193" s="58">
        <v>18.490000000000002</v>
      </c>
      <c r="AZ193" s="49"/>
      <c r="BA193" s="58">
        <v>0</v>
      </c>
      <c r="BB193" s="49"/>
      <c r="BC193" s="58">
        <f t="shared" si="54"/>
        <v>337.7</v>
      </c>
      <c r="BD193" s="49"/>
      <c r="BE193" s="59">
        <v>244.31</v>
      </c>
      <c r="BF193" s="51">
        <f t="shared" si="76"/>
        <v>93.389999999999986</v>
      </c>
      <c r="BG193" s="51">
        <f t="shared" si="77"/>
        <v>-86.889999999999986</v>
      </c>
      <c r="BH193" s="51">
        <f t="shared" si="78"/>
        <v>250.81</v>
      </c>
      <c r="BI193" s="54">
        <f t="shared" si="79"/>
        <v>6.5</v>
      </c>
      <c r="BJ193" s="49"/>
      <c r="BK193" s="59">
        <v>11.29</v>
      </c>
      <c r="BL193" s="51">
        <v>0</v>
      </c>
      <c r="BM193" s="51"/>
      <c r="BN193" s="54">
        <f t="shared" si="80"/>
        <v>262.10000000000002</v>
      </c>
      <c r="BO193" s="49"/>
      <c r="BP193" s="58">
        <f t="shared" si="55"/>
        <v>8582464.5</v>
      </c>
    </row>
    <row r="194" spans="1:68" ht="15" x14ac:dyDescent="0.25">
      <c r="A194" s="44" t="s">
        <v>300</v>
      </c>
      <c r="B194" s="45" t="s">
        <v>77</v>
      </c>
      <c r="C194" s="45" t="s">
        <v>71</v>
      </c>
      <c r="D194" s="46">
        <v>9589</v>
      </c>
      <c r="E194" s="45" t="s">
        <v>79</v>
      </c>
      <c r="F194" s="47">
        <v>108</v>
      </c>
      <c r="G194" s="47">
        <v>25559</v>
      </c>
      <c r="H194" s="47">
        <v>33148</v>
      </c>
      <c r="I194" s="47">
        <v>35478</v>
      </c>
      <c r="J194" s="48">
        <v>39420</v>
      </c>
      <c r="K194" s="49"/>
      <c r="L194" s="50">
        <v>3409643</v>
      </c>
      <c r="M194" s="49">
        <f t="shared" si="56"/>
        <v>3961664.2016999996</v>
      </c>
      <c r="N194" s="51">
        <f t="shared" si="57"/>
        <v>111.66537577371892</v>
      </c>
      <c r="O194" s="52">
        <v>0.9294</v>
      </c>
      <c r="P194" s="51">
        <f t="shared" si="58"/>
        <v>120.14781124781463</v>
      </c>
      <c r="Q194" s="51">
        <v>188.57</v>
      </c>
      <c r="R194" s="51">
        <f t="shared" si="59"/>
        <v>120.14781124781463</v>
      </c>
      <c r="S194" s="52">
        <v>0.90859999999999996</v>
      </c>
      <c r="T194" s="53">
        <v>1</v>
      </c>
      <c r="U194" s="52">
        <f t="shared" si="60"/>
        <v>0.90859999999999996</v>
      </c>
      <c r="V194" s="54">
        <f t="shared" si="61"/>
        <v>109.17</v>
      </c>
      <c r="W194" s="55"/>
      <c r="X194" s="50">
        <v>1442343</v>
      </c>
      <c r="Y194" s="49">
        <f t="shared" si="62"/>
        <v>1675858.3317</v>
      </c>
      <c r="Z194" s="51">
        <f t="shared" si="63"/>
        <v>47.236550304414003</v>
      </c>
      <c r="AA194" s="51">
        <v>74.430000000000007</v>
      </c>
      <c r="AB194" s="51">
        <f t="shared" si="64"/>
        <v>47.236550304414003</v>
      </c>
      <c r="AC194" s="51">
        <f t="shared" si="65"/>
        <v>4.370862423896499</v>
      </c>
      <c r="AD194" s="54">
        <f t="shared" si="66"/>
        <v>51.6074127283105</v>
      </c>
      <c r="AE194" s="49"/>
      <c r="AF194" s="50">
        <v>1105343</v>
      </c>
      <c r="AG194" s="49">
        <f t="shared" si="67"/>
        <v>1284298.0316999999</v>
      </c>
      <c r="AH194" s="51">
        <f t="shared" si="68"/>
        <v>36.199843049213598</v>
      </c>
      <c r="AI194" s="51">
        <v>40.479999999999997</v>
      </c>
      <c r="AJ194" s="51">
        <f t="shared" si="69"/>
        <v>36.199843049213598</v>
      </c>
      <c r="AK194" s="51">
        <f t="shared" si="70"/>
        <v>1.0700392376965997</v>
      </c>
      <c r="AL194" s="54">
        <f t="shared" si="71"/>
        <v>37.269882286910196</v>
      </c>
      <c r="AM194" s="49"/>
      <c r="AN194" s="50">
        <v>185260</v>
      </c>
      <c r="AO194" s="49">
        <f t="shared" si="72"/>
        <v>215253.59399999998</v>
      </c>
      <c r="AP194" s="54">
        <f t="shared" si="73"/>
        <v>6.0672415017757482</v>
      </c>
      <c r="AR194" s="50">
        <v>597851</v>
      </c>
      <c r="AS194" s="49">
        <f t="shared" si="74"/>
        <v>694643.07689999999</v>
      </c>
      <c r="AT194" s="54">
        <f t="shared" si="75"/>
        <v>19.579544419076612</v>
      </c>
      <c r="AU194" s="49"/>
      <c r="AV194" s="57">
        <v>3.9096000000000002</v>
      </c>
      <c r="AW194" s="54">
        <v>0.82</v>
      </c>
      <c r="AX194" s="49"/>
      <c r="AY194" s="58">
        <v>16.55</v>
      </c>
      <c r="AZ194" s="49"/>
      <c r="BA194" s="58">
        <v>0</v>
      </c>
      <c r="BB194" s="49"/>
      <c r="BC194" s="58">
        <f t="shared" si="54"/>
        <v>244.97</v>
      </c>
      <c r="BD194" s="49"/>
      <c r="BE194" s="59">
        <v>218.6</v>
      </c>
      <c r="BF194" s="51">
        <f t="shared" si="76"/>
        <v>26.370000000000005</v>
      </c>
      <c r="BG194" s="51">
        <f t="shared" si="77"/>
        <v>-19.870000000000005</v>
      </c>
      <c r="BH194" s="51">
        <f t="shared" si="78"/>
        <v>225.1</v>
      </c>
      <c r="BI194" s="54">
        <f t="shared" si="79"/>
        <v>6.5</v>
      </c>
      <c r="BJ194" s="49"/>
      <c r="BK194" s="59">
        <v>10.130000000000001</v>
      </c>
      <c r="BL194" s="51">
        <v>8.69</v>
      </c>
      <c r="BM194" s="51"/>
      <c r="BN194" s="54">
        <f t="shared" si="80"/>
        <v>243.92</v>
      </c>
      <c r="BO194" s="49"/>
      <c r="BP194" s="58">
        <f t="shared" si="55"/>
        <v>6234351.2799999993</v>
      </c>
    </row>
    <row r="195" spans="1:68" ht="15" x14ac:dyDescent="0.25">
      <c r="A195" s="44" t="s">
        <v>301</v>
      </c>
      <c r="B195" s="45" t="s">
        <v>81</v>
      </c>
      <c r="C195" s="45" t="s">
        <v>71</v>
      </c>
      <c r="D195" s="46">
        <v>10967</v>
      </c>
      <c r="E195" s="45" t="s">
        <v>96</v>
      </c>
      <c r="F195" s="47">
        <v>87</v>
      </c>
      <c r="G195" s="47">
        <v>13590</v>
      </c>
      <c r="H195" s="47">
        <v>18752</v>
      </c>
      <c r="I195" s="47">
        <v>28580</v>
      </c>
      <c r="J195" s="48">
        <v>31755</v>
      </c>
      <c r="K195" s="49"/>
      <c r="L195" s="50">
        <v>1960271</v>
      </c>
      <c r="M195" s="49">
        <f t="shared" si="56"/>
        <v>2277638.8748999997</v>
      </c>
      <c r="N195" s="51">
        <f t="shared" si="57"/>
        <v>79.693452585724273</v>
      </c>
      <c r="O195" s="52">
        <v>1.0822000000000001</v>
      </c>
      <c r="P195" s="51">
        <f t="shared" si="58"/>
        <v>73.640226007876791</v>
      </c>
      <c r="Q195" s="51">
        <v>188.57</v>
      </c>
      <c r="R195" s="51">
        <f t="shared" si="59"/>
        <v>73.640226007876791</v>
      </c>
      <c r="S195" s="52">
        <v>0.98829999999999996</v>
      </c>
      <c r="T195" s="53">
        <v>1</v>
      </c>
      <c r="U195" s="52">
        <f t="shared" si="60"/>
        <v>0.98829999999999996</v>
      </c>
      <c r="V195" s="54">
        <f t="shared" si="61"/>
        <v>72.78</v>
      </c>
      <c r="W195" s="55"/>
      <c r="X195" s="50">
        <v>1012701</v>
      </c>
      <c r="Y195" s="49">
        <f t="shared" si="62"/>
        <v>1176657.2918999998</v>
      </c>
      <c r="Z195" s="51">
        <f t="shared" si="63"/>
        <v>41.17065402029391</v>
      </c>
      <c r="AA195" s="51">
        <v>74.430000000000007</v>
      </c>
      <c r="AB195" s="51">
        <f t="shared" si="64"/>
        <v>41.17065402029391</v>
      </c>
      <c r="AC195" s="51">
        <f t="shared" si="65"/>
        <v>5.8873364949265223</v>
      </c>
      <c r="AD195" s="54">
        <f t="shared" si="66"/>
        <v>47.057990515220432</v>
      </c>
      <c r="AE195" s="49"/>
      <c r="AF195" s="50">
        <v>860218</v>
      </c>
      <c r="AG195" s="49">
        <f t="shared" si="67"/>
        <v>999487.29419999989</v>
      </c>
      <c r="AH195" s="51">
        <f t="shared" si="68"/>
        <v>34.971563827851639</v>
      </c>
      <c r="AI195" s="51">
        <v>40.479999999999997</v>
      </c>
      <c r="AJ195" s="51">
        <f t="shared" si="69"/>
        <v>34.971563827851639</v>
      </c>
      <c r="AK195" s="51">
        <f t="shared" si="70"/>
        <v>1.3771090430370894</v>
      </c>
      <c r="AL195" s="54">
        <f t="shared" si="71"/>
        <v>36.348672870888727</v>
      </c>
      <c r="AM195" s="49"/>
      <c r="AN195" s="50">
        <v>149611</v>
      </c>
      <c r="AO195" s="49">
        <f t="shared" si="72"/>
        <v>173833.0209</v>
      </c>
      <c r="AP195" s="54">
        <f t="shared" si="73"/>
        <v>6.0823310321903428</v>
      </c>
      <c r="AR195" s="50">
        <v>337453</v>
      </c>
      <c r="AS195" s="49">
        <f t="shared" si="74"/>
        <v>392086.64069999999</v>
      </c>
      <c r="AT195" s="54">
        <f t="shared" si="75"/>
        <v>13.718916749475158</v>
      </c>
      <c r="AU195" s="49"/>
      <c r="AV195" s="57">
        <v>3.9096000000000002</v>
      </c>
      <c r="AW195" s="54">
        <v>0.11</v>
      </c>
      <c r="AX195" s="49"/>
      <c r="AY195" s="58">
        <v>18.22</v>
      </c>
      <c r="AZ195" s="49"/>
      <c r="BA195" s="58">
        <v>0</v>
      </c>
      <c r="BB195" s="49"/>
      <c r="BC195" s="58">
        <f t="shared" si="54"/>
        <v>198.23</v>
      </c>
      <c r="BD195" s="49"/>
      <c r="BE195" s="59">
        <v>240.56</v>
      </c>
      <c r="BF195" s="51">
        <f t="shared" si="76"/>
        <v>-42.330000000000013</v>
      </c>
      <c r="BG195" s="51">
        <f t="shared" si="77"/>
        <v>42.330000000000013</v>
      </c>
      <c r="BH195" s="51">
        <f t="shared" si="78"/>
        <v>240.56</v>
      </c>
      <c r="BI195" s="54">
        <f t="shared" si="79"/>
        <v>0</v>
      </c>
      <c r="BJ195" s="49"/>
      <c r="BK195" s="59">
        <v>10.83</v>
      </c>
      <c r="BL195" s="51">
        <v>5.95</v>
      </c>
      <c r="BM195" s="51"/>
      <c r="BN195" s="54">
        <f t="shared" si="80"/>
        <v>257.34000000000003</v>
      </c>
      <c r="BO195" s="49"/>
      <c r="BP195" s="58">
        <f t="shared" si="55"/>
        <v>3497250.6000000006</v>
      </c>
    </row>
    <row r="196" spans="1:68" ht="15" x14ac:dyDescent="0.25">
      <c r="A196" s="44" t="s">
        <v>302</v>
      </c>
      <c r="B196" s="45" t="s">
        <v>77</v>
      </c>
      <c r="C196" s="45" t="s">
        <v>71</v>
      </c>
      <c r="D196" s="46">
        <v>9720</v>
      </c>
      <c r="E196" s="45" t="s">
        <v>75</v>
      </c>
      <c r="F196" s="47">
        <v>129</v>
      </c>
      <c r="G196" s="47">
        <v>29250</v>
      </c>
      <c r="H196" s="47">
        <v>36155</v>
      </c>
      <c r="I196" s="47">
        <v>42377</v>
      </c>
      <c r="J196" s="48">
        <v>47085</v>
      </c>
      <c r="K196" s="49"/>
      <c r="L196" s="50">
        <v>3789603</v>
      </c>
      <c r="M196" s="49">
        <f t="shared" si="56"/>
        <v>4403139.7256999994</v>
      </c>
      <c r="N196" s="51">
        <f t="shared" si="57"/>
        <v>103.90399805790875</v>
      </c>
      <c r="O196" s="52">
        <v>0.98780000000000001</v>
      </c>
      <c r="P196" s="51">
        <f t="shared" si="58"/>
        <v>105.18728290940348</v>
      </c>
      <c r="Q196" s="51">
        <v>188.57</v>
      </c>
      <c r="R196" s="51">
        <f t="shared" si="59"/>
        <v>105.18728290940348</v>
      </c>
      <c r="S196" s="52">
        <v>0.99709999999999999</v>
      </c>
      <c r="T196" s="53">
        <v>1</v>
      </c>
      <c r="U196" s="52">
        <f t="shared" si="60"/>
        <v>0.99709999999999999</v>
      </c>
      <c r="V196" s="54">
        <f>ROUND(R196*U196,2)</f>
        <v>104.88</v>
      </c>
      <c r="W196" s="55"/>
      <c r="X196" s="50">
        <v>2308711</v>
      </c>
      <c r="Y196" s="49">
        <f t="shared" si="62"/>
        <v>2682491.3108999999</v>
      </c>
      <c r="Z196" s="51">
        <f t="shared" si="63"/>
        <v>63.300642114826438</v>
      </c>
      <c r="AA196" s="51">
        <v>74.430000000000007</v>
      </c>
      <c r="AB196" s="51">
        <f t="shared" si="64"/>
        <v>63.300642114826438</v>
      </c>
      <c r="AC196" s="51">
        <f t="shared" si="65"/>
        <v>0.35483947129339022</v>
      </c>
      <c r="AD196" s="54">
        <f t="shared" si="66"/>
        <v>63.655481586119826</v>
      </c>
      <c r="AE196" s="49"/>
      <c r="AF196" s="50">
        <v>1357639</v>
      </c>
      <c r="AG196" s="49">
        <f t="shared" si="67"/>
        <v>1577440.7541</v>
      </c>
      <c r="AH196" s="51">
        <f t="shared" si="68"/>
        <v>37.223983625551597</v>
      </c>
      <c r="AI196" s="51">
        <v>40.479999999999997</v>
      </c>
      <c r="AJ196" s="51">
        <f t="shared" si="69"/>
        <v>37.223983625551597</v>
      </c>
      <c r="AK196" s="51">
        <f t="shared" si="70"/>
        <v>0.81400409361210002</v>
      </c>
      <c r="AL196" s="54">
        <f t="shared" si="71"/>
        <v>38.037987719163695</v>
      </c>
      <c r="AM196" s="49"/>
      <c r="AN196" s="50">
        <v>285587</v>
      </c>
      <c r="AO196" s="49">
        <f t="shared" si="72"/>
        <v>331823.53529999999</v>
      </c>
      <c r="AP196" s="54">
        <f t="shared" si="73"/>
        <v>7.830274330415083</v>
      </c>
      <c r="AR196" s="50">
        <v>715316</v>
      </c>
      <c r="AS196" s="49">
        <f t="shared" si="74"/>
        <v>831125.66039999994</v>
      </c>
      <c r="AT196" s="54">
        <f t="shared" si="75"/>
        <v>19.612659234962361</v>
      </c>
      <c r="AU196" s="49"/>
      <c r="AV196" s="57">
        <v>6.65478915</v>
      </c>
      <c r="AW196" s="54">
        <v>0.46</v>
      </c>
      <c r="AX196" s="49"/>
      <c r="AY196" s="58">
        <v>19.46</v>
      </c>
      <c r="AZ196" s="49"/>
      <c r="BA196" s="58">
        <v>0</v>
      </c>
      <c r="BB196" s="49"/>
      <c r="BC196" s="58">
        <f t="shared" si="54"/>
        <v>260.58999999999997</v>
      </c>
      <c r="BD196" s="49"/>
      <c r="BE196" s="59">
        <v>257.05</v>
      </c>
      <c r="BF196" s="51">
        <f t="shared" si="76"/>
        <v>3.5399999999999636</v>
      </c>
      <c r="BG196" s="51">
        <f t="shared" si="77"/>
        <v>0</v>
      </c>
      <c r="BH196" s="51">
        <f t="shared" si="78"/>
        <v>260.58999999999997</v>
      </c>
      <c r="BI196" s="54">
        <f t="shared" si="79"/>
        <v>3.5399999999999636</v>
      </c>
      <c r="BJ196" s="49"/>
      <c r="BK196" s="59">
        <v>11.73</v>
      </c>
      <c r="BL196" s="51">
        <v>0</v>
      </c>
      <c r="BM196" s="51"/>
      <c r="BN196" s="54">
        <f t="shared" si="80"/>
        <v>272.32</v>
      </c>
      <c r="BO196" s="49"/>
      <c r="BP196" s="58">
        <f t="shared" si="55"/>
        <v>7965360</v>
      </c>
    </row>
    <row r="197" spans="1:68" ht="15" x14ac:dyDescent="0.25">
      <c r="A197" s="44" t="s">
        <v>303</v>
      </c>
      <c r="B197" s="45" t="s">
        <v>77</v>
      </c>
      <c r="C197" s="45" t="s">
        <v>71</v>
      </c>
      <c r="D197" s="46">
        <v>20991</v>
      </c>
      <c r="E197" s="45" t="s">
        <v>154</v>
      </c>
      <c r="F197" s="47">
        <v>130</v>
      </c>
      <c r="G197" s="47">
        <v>31981</v>
      </c>
      <c r="H197" s="47">
        <v>43951</v>
      </c>
      <c r="I197" s="47">
        <v>43951</v>
      </c>
      <c r="J197" s="48">
        <v>47450</v>
      </c>
      <c r="K197" s="49"/>
      <c r="L197" s="50">
        <v>6995363</v>
      </c>
      <c r="M197" s="49">
        <f t="shared" si="56"/>
        <v>8127912.2696999991</v>
      </c>
      <c r="N197" s="51">
        <f t="shared" si="57"/>
        <v>184.931224993743</v>
      </c>
      <c r="O197" s="52">
        <v>1.0728</v>
      </c>
      <c r="P197" s="51">
        <f t="shared" si="58"/>
        <v>172.38182792108782</v>
      </c>
      <c r="Q197" s="51">
        <v>188.57</v>
      </c>
      <c r="R197" s="51">
        <f t="shared" si="59"/>
        <v>172.38182792108782</v>
      </c>
      <c r="S197" s="52">
        <v>1.1267</v>
      </c>
      <c r="T197" s="53">
        <v>1</v>
      </c>
      <c r="U197" s="52">
        <f t="shared" si="60"/>
        <v>1.1267</v>
      </c>
      <c r="V197" s="54">
        <f t="shared" ref="V197:V198" si="81">ROUND(R197*U197,2)</f>
        <v>194.22</v>
      </c>
      <c r="W197" s="55"/>
      <c r="X197" s="50">
        <v>2747174</v>
      </c>
      <c r="Y197" s="49">
        <f t="shared" si="62"/>
        <v>3191941.4705999997</v>
      </c>
      <c r="Z197" s="51">
        <f t="shared" si="63"/>
        <v>72.625002175149589</v>
      </c>
      <c r="AA197" s="51">
        <v>74.430000000000007</v>
      </c>
      <c r="AB197" s="51">
        <f t="shared" si="64"/>
        <v>72.625002175149589</v>
      </c>
      <c r="AC197" s="51">
        <f t="shared" si="65"/>
        <v>0</v>
      </c>
      <c r="AD197" s="54">
        <f t="shared" si="66"/>
        <v>72.625002175149589</v>
      </c>
      <c r="AE197" s="49"/>
      <c r="AF197" s="50">
        <v>1579273</v>
      </c>
      <c r="AG197" s="49">
        <f t="shared" si="67"/>
        <v>1834957.2986999999</v>
      </c>
      <c r="AH197" s="51">
        <f t="shared" si="68"/>
        <v>41.750069365884734</v>
      </c>
      <c r="AI197" s="51">
        <v>40.479999999999997</v>
      </c>
      <c r="AJ197" s="51">
        <f t="shared" si="69"/>
        <v>40.479999999999997</v>
      </c>
      <c r="AK197" s="51">
        <f t="shared" si="70"/>
        <v>0</v>
      </c>
      <c r="AL197" s="54">
        <f t="shared" si="71"/>
        <v>40.479999999999997</v>
      </c>
      <c r="AM197" s="49"/>
      <c r="AN197" s="50">
        <v>242177</v>
      </c>
      <c r="AO197" s="49">
        <f t="shared" si="72"/>
        <v>281385.45629999996</v>
      </c>
      <c r="AP197" s="54">
        <f t="shared" si="73"/>
        <v>6.4022537894473386</v>
      </c>
      <c r="AR197" s="50">
        <v>781665</v>
      </c>
      <c r="AS197" s="49">
        <f t="shared" si="74"/>
        <v>908216.56349999993</v>
      </c>
      <c r="AT197" s="54">
        <f t="shared" si="75"/>
        <v>20.664298047825987</v>
      </c>
      <c r="AU197" s="49"/>
      <c r="AV197" s="57">
        <v>22.40849584</v>
      </c>
      <c r="AW197" s="54">
        <v>0.13</v>
      </c>
      <c r="AX197" s="49"/>
      <c r="AY197" s="58">
        <v>20.170000000000002</v>
      </c>
      <c r="AZ197" s="49"/>
      <c r="BA197" s="58">
        <v>0</v>
      </c>
      <c r="BB197" s="49"/>
      <c r="BC197" s="58">
        <f t="shared" si="54"/>
        <v>377.1</v>
      </c>
      <c r="BD197" s="49"/>
      <c r="BE197" s="59">
        <v>267.33</v>
      </c>
      <c r="BF197" s="51">
        <f t="shared" si="76"/>
        <v>109.77000000000004</v>
      </c>
      <c r="BG197" s="51">
        <f t="shared" si="77"/>
        <v>-103.27000000000004</v>
      </c>
      <c r="BH197" s="51">
        <f t="shared" si="78"/>
        <v>273.83</v>
      </c>
      <c r="BI197" s="54">
        <f t="shared" si="79"/>
        <v>6.5</v>
      </c>
      <c r="BJ197" s="49"/>
      <c r="BK197" s="59">
        <v>12.32</v>
      </c>
      <c r="BL197" s="51">
        <v>0</v>
      </c>
      <c r="BM197" s="51"/>
      <c r="BN197" s="54">
        <f t="shared" si="80"/>
        <v>286.14999999999998</v>
      </c>
      <c r="BO197" s="49"/>
      <c r="BP197" s="58">
        <f t="shared" si="55"/>
        <v>9151363.1499999985</v>
      </c>
    </row>
    <row r="198" spans="1:68" ht="15.75" thickBot="1" x14ac:dyDescent="0.3">
      <c r="A198" s="62" t="s">
        <v>304</v>
      </c>
      <c r="B198" s="63" t="s">
        <v>305</v>
      </c>
      <c r="C198" s="45" t="s">
        <v>71</v>
      </c>
      <c r="D198" s="46">
        <v>9597</v>
      </c>
      <c r="E198" s="63" t="s">
        <v>79</v>
      </c>
      <c r="F198" s="64">
        <v>130</v>
      </c>
      <c r="G198" s="64">
        <v>28165</v>
      </c>
      <c r="H198" s="64">
        <v>43762</v>
      </c>
      <c r="I198" s="64">
        <v>43762</v>
      </c>
      <c r="J198" s="65">
        <v>47450</v>
      </c>
      <c r="K198" s="49"/>
      <c r="L198" s="66">
        <v>4590194</v>
      </c>
      <c r="M198" s="67">
        <f t="shared" si="56"/>
        <v>5333346.4085999997</v>
      </c>
      <c r="N198" s="68">
        <f t="shared" si="57"/>
        <v>121.87163312005849</v>
      </c>
      <c r="O198" s="69">
        <v>1.0435000000000001</v>
      </c>
      <c r="P198" s="68">
        <f t="shared" si="58"/>
        <v>116.79121525640487</v>
      </c>
      <c r="Q198" s="68">
        <v>188.57</v>
      </c>
      <c r="R198" s="68">
        <f t="shared" si="59"/>
        <v>116.79121525640487</v>
      </c>
      <c r="S198" s="69">
        <v>0.90149999999999997</v>
      </c>
      <c r="T198" s="70">
        <v>1</v>
      </c>
      <c r="U198" s="69">
        <f t="shared" si="60"/>
        <v>0.90149999999999997</v>
      </c>
      <c r="V198" s="54">
        <f t="shared" si="81"/>
        <v>105.29</v>
      </c>
      <c r="W198" s="55"/>
      <c r="X198" s="66">
        <v>2067682</v>
      </c>
      <c r="Y198" s="67">
        <f t="shared" si="62"/>
        <v>2402439.7157999999</v>
      </c>
      <c r="Z198" s="68">
        <f t="shared" si="63"/>
        <v>54.897850093688582</v>
      </c>
      <c r="AA198" s="68">
        <v>74.430000000000007</v>
      </c>
      <c r="AB198" s="68">
        <f t="shared" si="64"/>
        <v>54.897850093688582</v>
      </c>
      <c r="AC198" s="68">
        <f t="shared" si="65"/>
        <v>2.4555374765778542</v>
      </c>
      <c r="AD198" s="71">
        <f t="shared" si="66"/>
        <v>57.353387570266435</v>
      </c>
      <c r="AE198" s="49"/>
      <c r="AF198" s="66">
        <v>1691258</v>
      </c>
      <c r="AG198" s="67">
        <f t="shared" si="67"/>
        <v>1965072.6701999998</v>
      </c>
      <c r="AH198" s="68">
        <f t="shared" si="68"/>
        <v>44.903630323111372</v>
      </c>
      <c r="AI198" s="68">
        <v>40.479999999999997</v>
      </c>
      <c r="AJ198" s="68">
        <f t="shared" si="69"/>
        <v>40.479999999999997</v>
      </c>
      <c r="AK198" s="68">
        <f t="shared" si="70"/>
        <v>0</v>
      </c>
      <c r="AL198" s="71">
        <f t="shared" si="71"/>
        <v>40.479999999999997</v>
      </c>
      <c r="AM198" s="49"/>
      <c r="AN198" s="66">
        <v>434965</v>
      </c>
      <c r="AO198" s="67">
        <f t="shared" si="72"/>
        <v>505385.83349999995</v>
      </c>
      <c r="AP198" s="71">
        <f t="shared" si="73"/>
        <v>11.548508603354508</v>
      </c>
      <c r="AR198" s="66">
        <v>771014</v>
      </c>
      <c r="AS198" s="67">
        <f t="shared" si="74"/>
        <v>895841.1666</v>
      </c>
      <c r="AT198" s="71">
        <f t="shared" si="75"/>
        <v>20.4707546867145</v>
      </c>
      <c r="AU198" s="49"/>
      <c r="AV198" s="72">
        <v>3.9096000000000002</v>
      </c>
      <c r="AW198" s="71">
        <v>0.18</v>
      </c>
      <c r="AX198" s="49"/>
      <c r="AY198" s="73">
        <v>17.329999999999998</v>
      </c>
      <c r="AZ198" s="49"/>
      <c r="BA198" s="73">
        <v>0.66</v>
      </c>
      <c r="BB198" s="49"/>
      <c r="BC198" s="73">
        <f t="shared" si="54"/>
        <v>257.22000000000003</v>
      </c>
      <c r="BD198" s="49"/>
      <c r="BE198" s="74">
        <v>229.44</v>
      </c>
      <c r="BF198" s="68">
        <f t="shared" si="76"/>
        <v>27.78000000000003</v>
      </c>
      <c r="BG198" s="68">
        <f t="shared" si="77"/>
        <v>-21.28000000000003</v>
      </c>
      <c r="BH198" s="68">
        <f t="shared" si="78"/>
        <v>235.94</v>
      </c>
      <c r="BI198" s="71">
        <f t="shared" si="79"/>
        <v>6.5</v>
      </c>
      <c r="BJ198" s="49"/>
      <c r="BK198" s="74">
        <v>10.62</v>
      </c>
      <c r="BL198" s="68">
        <v>6.18</v>
      </c>
      <c r="BM198" s="68"/>
      <c r="BN198" s="71">
        <f t="shared" si="80"/>
        <v>252.74</v>
      </c>
      <c r="BO198" s="49"/>
      <c r="BP198" s="73">
        <f t="shared" si="55"/>
        <v>7118422.1000000006</v>
      </c>
    </row>
    <row r="199" spans="1:68" ht="15" x14ac:dyDescent="0.25">
      <c r="A199" s="75"/>
      <c r="B199" s="75"/>
      <c r="C199" s="76"/>
      <c r="D199" s="76"/>
      <c r="E199" s="75"/>
      <c r="F199" s="77"/>
      <c r="G199" s="77"/>
      <c r="H199" s="77"/>
      <c r="I199" s="77"/>
      <c r="J199" s="77"/>
      <c r="K199"/>
      <c r="L199" s="45"/>
      <c r="M199" s="45"/>
      <c r="N199" s="45"/>
      <c r="O199" s="45"/>
      <c r="P199" s="45"/>
      <c r="Q199" s="45"/>
      <c r="R199" s="45"/>
      <c r="S199" s="45"/>
      <c r="T199" s="45"/>
      <c r="U199" s="45"/>
      <c r="V199" s="78"/>
      <c r="W199"/>
      <c r="X199" s="45"/>
      <c r="Y199" s="45"/>
      <c r="Z199" s="45"/>
      <c r="AA199" s="45"/>
      <c r="AB199" s="45"/>
      <c r="AC199" s="45"/>
      <c r="AD199" s="45"/>
      <c r="AE199"/>
      <c r="AF199" s="45"/>
      <c r="AG199" s="45"/>
      <c r="AH199" s="45"/>
      <c r="AI199" s="45"/>
      <c r="AJ199" s="45"/>
      <c r="AK199" s="45"/>
      <c r="AL199" s="45"/>
      <c r="AM199"/>
      <c r="AN199" s="45"/>
      <c r="AO199" s="51"/>
      <c r="AP199" s="45"/>
      <c r="AR199" s="45"/>
      <c r="AS199" s="45"/>
      <c r="AT199" s="45"/>
      <c r="AU199"/>
      <c r="AV199" s="45"/>
      <c r="AW199" s="45"/>
      <c r="BC199" s="45"/>
    </row>
    <row r="200" spans="1:68" ht="15" x14ac:dyDescent="0.25">
      <c r="A200" s="79">
        <f t="array" ref="A200">SUM(--(LEN(TRIM(A8:A198))&gt;0))</f>
        <v>191</v>
      </c>
      <c r="B200" s="45"/>
      <c r="C200" s="45"/>
      <c r="D200" s="45"/>
      <c r="E200" s="80" t="s">
        <v>306</v>
      </c>
      <c r="F200" s="81"/>
      <c r="G200" s="81">
        <f>SUM(G8:G198)</f>
        <v>5598375</v>
      </c>
      <c r="H200" s="81">
        <f>SUM(H8:H198)</f>
        <v>7592027</v>
      </c>
      <c r="I200" s="81">
        <f>SUM(I8:I198)</f>
        <v>7902034</v>
      </c>
      <c r="J200" s="81">
        <f>SUM(J8:J198)</f>
        <v>8529509.949000001</v>
      </c>
      <c r="K200" s="61"/>
      <c r="L200" s="81">
        <f>SUM(L8:L198)</f>
        <v>1012457581</v>
      </c>
      <c r="M200" s="81">
        <f>SUM(M8:M198)</f>
        <v>1176374463.3639004</v>
      </c>
      <c r="N200" s="82">
        <f>ROUND(SUMPRODUCT(N8:N198,$G$8:$G$198)/$G$200,2)</f>
        <v>148.12</v>
      </c>
      <c r="O200" s="82"/>
      <c r="P200" s="82">
        <f>ROUND(SUMPRODUCT(P8:P198,$G$8:$G$198)/$G$200,2)</f>
        <v>149.22999999999999</v>
      </c>
      <c r="Q200" s="82">
        <f>ROUND(SUMPRODUCT(Q8:Q198,$G$8:$G$198)/$G$200,2)</f>
        <v>193.05</v>
      </c>
      <c r="R200" s="82">
        <f>ROUND(SUMPRODUCT(R8:R198,$G$8:$G$198)/$G$200,2)</f>
        <v>148.22</v>
      </c>
      <c r="S200" s="82"/>
      <c r="T200" s="82"/>
      <c r="U200" s="82"/>
      <c r="V200" s="82">
        <f>ROUND(SUMPRODUCT(V8:V198,$G$8:$G$198)/$G$200,2)</f>
        <v>147.13</v>
      </c>
      <c r="W200" s="61"/>
      <c r="X200" s="60">
        <f>SUM(X8:X198)</f>
        <v>446151252</v>
      </c>
      <c r="Y200" s="60">
        <f>SUM(Y8:Y198)</f>
        <v>518383139.69879979</v>
      </c>
      <c r="Z200" s="82">
        <f>ROUND(SUMPRODUCT(Z8:Z198,$G$8:$G$198)/$G$200,2)</f>
        <v>65.34</v>
      </c>
      <c r="AA200" s="82">
        <f>ROUND(SUMPRODUCT(AA8:AA198,$G$8:$G$198)/$G$200,2)</f>
        <v>74.430000000000007</v>
      </c>
      <c r="AB200" s="82">
        <f>ROUND(SUMPRODUCT(AB8:AB198,$G$8:$G$198)/$G$200,2)</f>
        <v>63.69</v>
      </c>
      <c r="AC200" s="82"/>
      <c r="AD200" s="82">
        <f>ROUND(SUMPRODUCT(AD8:AD198,$G$8:$G$198)/$G$200,2)</f>
        <v>64.7</v>
      </c>
      <c r="AE200" s="61"/>
      <c r="AF200" s="60">
        <f>SUM(AF8:AF198)</f>
        <v>290375071</v>
      </c>
      <c r="AG200" s="60">
        <f>SUM(AG8:AG198)</f>
        <v>337386794.99490005</v>
      </c>
      <c r="AH200" s="83">
        <f>ROUND(SUMPRODUCT(AH8:AH198,$G$8:$G$198)/$G$200,2)</f>
        <v>42.01</v>
      </c>
      <c r="AI200" s="83">
        <f>ROUND(SUMPRODUCT(AI8:AI198,$G$8:$G$198)/$G$200,2)</f>
        <v>40.479999999999997</v>
      </c>
      <c r="AJ200" s="83">
        <f>ROUND(SUMPRODUCT(AJ8:AJ198,$G$8:$G$198)/$G$200,2)</f>
        <v>38.090000000000003</v>
      </c>
      <c r="AK200" s="83"/>
      <c r="AL200" s="83">
        <f>ROUND(SUMPRODUCT(AL8:AL198,$G$8:$G$198)/$G$200,2)</f>
        <v>38.69</v>
      </c>
      <c r="AM200" s="61"/>
      <c r="AN200" s="60">
        <f>SUM(AN8:AN198)</f>
        <v>53754452</v>
      </c>
      <c r="AO200" s="60">
        <f>SUM(AO8:AO198)</f>
        <v>62457297.778800026</v>
      </c>
      <c r="AP200" s="83">
        <f>ROUND(SUMPRODUCT(AP8:AP198,$G$8:$G$198)/$G$200,2)</f>
        <v>7.83</v>
      </c>
      <c r="AR200" s="60">
        <f>SUM(AR8:AR198)</f>
        <v>131787138</v>
      </c>
      <c r="AS200" s="60">
        <f>SUM(AS8:AS198)</f>
        <v>153123475.64220008</v>
      </c>
      <c r="AT200" s="83">
        <f>ROUND(SUMPRODUCT(AT8:AT198,$G$8:$G$198)/$G$200,2)</f>
        <v>19.79</v>
      </c>
      <c r="AU200" s="61"/>
      <c r="AV200" s="83">
        <f>ROUND(SUMPRODUCT(AV8:AV198,$G$8:$G$198)/$G$200,2)</f>
        <v>8.39</v>
      </c>
      <c r="AW200" s="83">
        <f>ROUND(SUMPRODUCT(AW8:AW198,$G$8:$G$198)/$G$200,2)</f>
        <v>0.32</v>
      </c>
      <c r="AX200" s="61"/>
      <c r="AY200" s="83">
        <f>ROUND(SUMPRODUCT(AY8:AY198,$G$8:$G$198)/$G$200,2)</f>
        <v>19.75</v>
      </c>
      <c r="BA200" s="83"/>
      <c r="BC200" s="83">
        <f>ROUND(SUMPRODUCT(BC8:BC198,$G$8:$G$198)/$G$200,2)</f>
        <v>306.77</v>
      </c>
      <c r="BE200" s="83">
        <f>ROUND(SUMPRODUCT(BE8:BE198,$G$8:$G$198)/$G$200,2)</f>
        <v>262.91000000000003</v>
      </c>
      <c r="BH200" s="83">
        <f>ROUND(SUMPRODUCT(BH8:BH198,$G$8:$G$198)/$G$200,2)</f>
        <v>269.02999999999997</v>
      </c>
      <c r="BN200" s="83">
        <f>ROUND(SUMPRODUCT(BN8:BN198,$G$8:$G$198)/$G$200,2)</f>
        <v>287.52999999999997</v>
      </c>
      <c r="BP200" s="60">
        <f>SUM(BP8:BP198)</f>
        <v>1609718588.9999998</v>
      </c>
    </row>
    <row r="201" spans="1:68" ht="15" x14ac:dyDescent="0.25">
      <c r="A201"/>
    </row>
    <row r="202" spans="1:68" ht="15" x14ac:dyDescent="0.25">
      <c r="B202"/>
    </row>
    <row r="203" spans="1:68" ht="15" x14ac:dyDescent="0.25">
      <c r="A203"/>
      <c r="B203"/>
    </row>
    <row r="204" spans="1:68" ht="15" x14ac:dyDescent="0.25"/>
    <row r="205" spans="1:68" ht="15" x14ac:dyDescent="0.25"/>
    <row r="206" spans="1:68" ht="15" customHeight="1" x14ac:dyDescent="0.25"/>
    <row r="207" spans="1:68" ht="15" customHeight="1" x14ac:dyDescent="0.25"/>
    <row r="208" spans="1:6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</sheetData>
  <autoFilter ref="A7:BQ198" xr:uid="{00000000-0009-0000-0000-000003000000}"/>
  <mergeCells count="9">
    <mergeCell ref="AV6:AW6"/>
    <mergeCell ref="BE6:BI6"/>
    <mergeCell ref="BK6:BN6"/>
    <mergeCell ref="A6:J6"/>
    <mergeCell ref="L6:V6"/>
    <mergeCell ref="X6:AD6"/>
    <mergeCell ref="AF6:AL6"/>
    <mergeCell ref="AN6:AP6"/>
    <mergeCell ref="AR6:AT6"/>
  </mergeCells>
  <conditionalFormatting sqref="A160">
    <cfRule type="expression" dxfId="0" priority="1">
      <formula>MOD(ROW(),5)=0</formula>
    </cfRule>
  </conditionalFormatting>
  <pageMargins left="0.7" right="0.7" top="0.75" bottom="0.75" header="0.3" footer="0.3"/>
  <pageSetup scale="25" fitToWidth="2" fitToHeight="3" orientation="landscape" horizontalDpi="1200" verticalDpi="1200" r:id="rId1"/>
  <colBreaks count="1" manualBreakCount="1">
    <brk id="3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July 2022</vt:lpstr>
      <vt:lpstr>'July 2022'!FacNum</vt:lpstr>
      <vt:lpstr>'July 2022'!Print_Area</vt:lpstr>
      <vt:lpstr>'July 2022'!Print_Titles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Mazzatto, Nicholas</dc:creator>
  <cp:lastModifiedBy>Mazzatto, Nicholas</cp:lastModifiedBy>
  <dcterms:created xsi:type="dcterms:W3CDTF">2023-04-19T13:33:18Z</dcterms:created>
  <dcterms:modified xsi:type="dcterms:W3CDTF">2023-04-19T13:36:08Z</dcterms:modified>
</cp:coreProperties>
</file>