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G:\_Reimbursement &amp; CON\_Staff Folders\Mazzatto\NH Rate Letters\"/>
    </mc:Choice>
  </mc:AlternateContent>
  <xr:revisionPtr revIDLastSave="0" documentId="8_{37775941-3877-4315-AD72-626EDA1F1CE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April 2023" sheetId="1" r:id="rId1"/>
  </sheets>
  <externalReferences>
    <externalReference r:id="rId2"/>
  </externalReferences>
  <definedNames>
    <definedName name="_xlnm._FilterDatabase" localSheetId="0" hidden="1">'April 2023'!$A$7:$BQ$198</definedName>
    <definedName name="Box_1_Incentive_Percentage">'[1]Options and Impact'!$F$17</definedName>
    <definedName name="Box_1_Median_Percent">'[1]Options and Impact'!$F$15</definedName>
    <definedName name="Box_1_Pgroup">'[1]Options and Impact'!$F$12</definedName>
    <definedName name="Box_2_Incentive_Percentage">'[1]Options and Impact'!$F$29</definedName>
    <definedName name="Box_2_Median_Percent">'[1]Options and Impact'!$F$27</definedName>
    <definedName name="Box_3_Incentive_Percentage">'[1]Options and Impact'!$F$41</definedName>
    <definedName name="Box_3_Median_Percent">'[1]Options and Impact'!$F$39</definedName>
    <definedName name="Box_3_type_of_system">'[1]Options and Impact'!$F$34</definedName>
    <definedName name="Box_4_Incentive_Percentage">'[1]Options and Impact'!$F$53</definedName>
    <definedName name="Box_4_Median_Percent">'[1]Options and Impact'!$F$52</definedName>
    <definedName name="FacNum">'April 2023'!$D$8:$D$198</definedName>
    <definedName name="_xlnm.Print_Area" localSheetId="0">'April 2023'!$A$1:$BC$203</definedName>
    <definedName name="_xlnm.Print_Titles" localSheetId="0">'April 2023'!$A:$E,'April 2023'!$1:$7</definedName>
    <definedName name="Z_5ADA36AA_19AD_4300_A9EE_11BD77F60BA5_.wvu.Cols" localSheetId="0" hidden="1">'April 2023'!$BE:$XFD</definedName>
    <definedName name="Z_5ADA36AA_19AD_4300_A9EE_11BD77F60BA5_.wvu.FilterData" localSheetId="0" hidden="1">'April 2023'!$A$45:$BD$45</definedName>
    <definedName name="Z_5ADA36AA_19AD_4300_A9EE_11BD77F60BA5_.wvu.PrintArea" localSheetId="0" hidden="1">'April 2023'!$A$1:$BC$203</definedName>
    <definedName name="Z_5ADA36AA_19AD_4300_A9EE_11BD77F60BA5_.wvu.PrintTitles" localSheetId="0" hidden="1">'April 2023'!$A:$E,'April 2023'!$1:$7</definedName>
    <definedName name="Z_5ADA36AA_19AD_4300_A9EE_11BD77F60BA5_.wvu.Rows" localSheetId="0" hidden="1">'April 2023'!$206:$1048576,'April 2023'!$5:$5</definedName>
    <definedName name="Z_9CB6574F_B5A6_4C13_8D6C_3DF02FA67421_.wvu.Cols" localSheetId="0" hidden="1">'April 2023'!$BE:$XFD</definedName>
    <definedName name="Z_9CB6574F_B5A6_4C13_8D6C_3DF02FA67421_.wvu.FilterData" localSheetId="0" hidden="1">'April 2023'!$A$7:$BD$198</definedName>
    <definedName name="Z_9CB6574F_B5A6_4C13_8D6C_3DF02FA67421_.wvu.PrintArea" localSheetId="0" hidden="1">'April 2023'!$A$1:$BC$203</definedName>
    <definedName name="Z_9CB6574F_B5A6_4C13_8D6C_3DF02FA67421_.wvu.PrintTitles" localSheetId="0" hidden="1">'April 2023'!$A:$E,'April 2023'!$1:$7</definedName>
    <definedName name="Z_9CB6574F_B5A6_4C13_8D6C_3DF02FA67421_.wvu.Rows" localSheetId="0" hidden="1">'April 2023'!$206:$1048576,'April 2023'!$5:$5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9" i="1" l="1"/>
  <c r="AT9" i="1" s="1"/>
  <c r="AS10" i="1"/>
  <c r="AT10" i="1" s="1"/>
  <c r="AS11" i="1"/>
  <c r="AT11" i="1" s="1"/>
  <c r="AS12" i="1"/>
  <c r="AT12" i="1" s="1"/>
  <c r="AS13" i="1"/>
  <c r="AT13" i="1" s="1"/>
  <c r="AS14" i="1"/>
  <c r="AT14" i="1" s="1"/>
  <c r="AS15" i="1"/>
  <c r="AT15" i="1" s="1"/>
  <c r="AS16" i="1"/>
  <c r="AT16" i="1" s="1"/>
  <c r="AS17" i="1"/>
  <c r="AT17" i="1" s="1"/>
  <c r="AS18" i="1"/>
  <c r="AT18" i="1" s="1"/>
  <c r="AS19" i="1"/>
  <c r="AT19" i="1" s="1"/>
  <c r="AS20" i="1"/>
  <c r="AT20" i="1" s="1"/>
  <c r="AS21" i="1"/>
  <c r="AT21" i="1" s="1"/>
  <c r="AS22" i="1"/>
  <c r="AT22" i="1" s="1"/>
  <c r="AS23" i="1"/>
  <c r="AT23" i="1" s="1"/>
  <c r="AS24" i="1"/>
  <c r="AT24" i="1" s="1"/>
  <c r="AS25" i="1"/>
  <c r="AT25" i="1" s="1"/>
  <c r="AS26" i="1"/>
  <c r="AT26" i="1" s="1"/>
  <c r="AS27" i="1"/>
  <c r="AT27" i="1" s="1"/>
  <c r="AS28" i="1"/>
  <c r="AT28" i="1" s="1"/>
  <c r="AS29" i="1"/>
  <c r="AT29" i="1" s="1"/>
  <c r="AS30" i="1"/>
  <c r="AT30" i="1" s="1"/>
  <c r="AS31" i="1"/>
  <c r="AT31" i="1" s="1"/>
  <c r="AS32" i="1"/>
  <c r="AT32" i="1" s="1"/>
  <c r="AS33" i="1"/>
  <c r="AT33" i="1" s="1"/>
  <c r="AS34" i="1"/>
  <c r="AT34" i="1" s="1"/>
  <c r="AS35" i="1"/>
  <c r="AT35" i="1" s="1"/>
  <c r="AS36" i="1"/>
  <c r="AT36" i="1" s="1"/>
  <c r="AS37" i="1"/>
  <c r="AT37" i="1" s="1"/>
  <c r="AS38" i="1"/>
  <c r="AT38" i="1" s="1"/>
  <c r="AS39" i="1"/>
  <c r="AT39" i="1" s="1"/>
  <c r="AS40" i="1"/>
  <c r="AT40" i="1" s="1"/>
  <c r="AS41" i="1"/>
  <c r="AT41" i="1" s="1"/>
  <c r="AS42" i="1"/>
  <c r="AT42" i="1" s="1"/>
  <c r="AS43" i="1"/>
  <c r="AT43" i="1" s="1"/>
  <c r="AS44" i="1"/>
  <c r="AT44" i="1" s="1"/>
  <c r="AS45" i="1"/>
  <c r="AT45" i="1" s="1"/>
  <c r="AS46" i="1"/>
  <c r="AT46" i="1" s="1"/>
  <c r="AS47" i="1"/>
  <c r="AT47" i="1" s="1"/>
  <c r="AS48" i="1"/>
  <c r="AT48" i="1" s="1"/>
  <c r="AS49" i="1"/>
  <c r="AT49" i="1" s="1"/>
  <c r="AS50" i="1"/>
  <c r="AT50" i="1" s="1"/>
  <c r="AS51" i="1"/>
  <c r="AT51" i="1" s="1"/>
  <c r="AS52" i="1"/>
  <c r="AT52" i="1" s="1"/>
  <c r="AS53" i="1"/>
  <c r="AT53" i="1" s="1"/>
  <c r="AS54" i="1"/>
  <c r="AT54" i="1" s="1"/>
  <c r="AS55" i="1"/>
  <c r="AT55" i="1" s="1"/>
  <c r="AS56" i="1"/>
  <c r="AT56" i="1" s="1"/>
  <c r="AS57" i="1"/>
  <c r="AT57" i="1" s="1"/>
  <c r="AS58" i="1"/>
  <c r="AT58" i="1" s="1"/>
  <c r="AS59" i="1"/>
  <c r="AT59" i="1" s="1"/>
  <c r="AS60" i="1"/>
  <c r="AT60" i="1" s="1"/>
  <c r="AS61" i="1"/>
  <c r="AT61" i="1" s="1"/>
  <c r="AS62" i="1"/>
  <c r="AT62" i="1" s="1"/>
  <c r="AS63" i="1"/>
  <c r="AT63" i="1" s="1"/>
  <c r="AS64" i="1"/>
  <c r="AT64" i="1" s="1"/>
  <c r="AS65" i="1"/>
  <c r="AT65" i="1" s="1"/>
  <c r="AS66" i="1"/>
  <c r="AT66" i="1" s="1"/>
  <c r="AS67" i="1"/>
  <c r="AT67" i="1" s="1"/>
  <c r="AS68" i="1"/>
  <c r="AT68" i="1" s="1"/>
  <c r="AS69" i="1"/>
  <c r="AT69" i="1" s="1"/>
  <c r="AS70" i="1"/>
  <c r="AT70" i="1" s="1"/>
  <c r="AS71" i="1"/>
  <c r="AT71" i="1" s="1"/>
  <c r="AS72" i="1"/>
  <c r="AT72" i="1" s="1"/>
  <c r="AS73" i="1"/>
  <c r="AT73" i="1" s="1"/>
  <c r="AS74" i="1"/>
  <c r="AT74" i="1" s="1"/>
  <c r="AS75" i="1"/>
  <c r="AT75" i="1" s="1"/>
  <c r="AS76" i="1"/>
  <c r="AT76" i="1" s="1"/>
  <c r="AS77" i="1"/>
  <c r="AT77" i="1" s="1"/>
  <c r="AS78" i="1"/>
  <c r="AT78" i="1" s="1"/>
  <c r="AS79" i="1"/>
  <c r="AT79" i="1" s="1"/>
  <c r="AS80" i="1"/>
  <c r="AT80" i="1" s="1"/>
  <c r="AS81" i="1"/>
  <c r="AT81" i="1" s="1"/>
  <c r="AS82" i="1"/>
  <c r="AT82" i="1" s="1"/>
  <c r="AS83" i="1"/>
  <c r="AT83" i="1" s="1"/>
  <c r="AS84" i="1"/>
  <c r="AT84" i="1" s="1"/>
  <c r="AS85" i="1"/>
  <c r="AT85" i="1" s="1"/>
  <c r="AS86" i="1"/>
  <c r="AT86" i="1" s="1"/>
  <c r="AS87" i="1"/>
  <c r="AT87" i="1" s="1"/>
  <c r="AS88" i="1"/>
  <c r="AT88" i="1" s="1"/>
  <c r="AS89" i="1"/>
  <c r="AT89" i="1" s="1"/>
  <c r="AS90" i="1"/>
  <c r="AT90" i="1" s="1"/>
  <c r="AS91" i="1"/>
  <c r="AT91" i="1" s="1"/>
  <c r="AS92" i="1"/>
  <c r="AT92" i="1" s="1"/>
  <c r="AS93" i="1"/>
  <c r="AT93" i="1" s="1"/>
  <c r="AS94" i="1"/>
  <c r="AT94" i="1" s="1"/>
  <c r="AS95" i="1"/>
  <c r="AT95" i="1" s="1"/>
  <c r="AS96" i="1"/>
  <c r="AT96" i="1" s="1"/>
  <c r="AS97" i="1"/>
  <c r="AT97" i="1" s="1"/>
  <c r="AS98" i="1"/>
  <c r="AT98" i="1" s="1"/>
  <c r="AS99" i="1"/>
  <c r="AT99" i="1" s="1"/>
  <c r="AS100" i="1"/>
  <c r="AT100" i="1" s="1"/>
  <c r="AS101" i="1"/>
  <c r="AT101" i="1" s="1"/>
  <c r="AS102" i="1"/>
  <c r="AT102" i="1" s="1"/>
  <c r="AS103" i="1"/>
  <c r="AT103" i="1" s="1"/>
  <c r="AS104" i="1"/>
  <c r="AT104" i="1" s="1"/>
  <c r="AS105" i="1"/>
  <c r="AT105" i="1" s="1"/>
  <c r="AS106" i="1"/>
  <c r="AT106" i="1" s="1"/>
  <c r="AS107" i="1"/>
  <c r="AT107" i="1" s="1"/>
  <c r="AS108" i="1"/>
  <c r="AT108" i="1" s="1"/>
  <c r="AS109" i="1"/>
  <c r="AT109" i="1" s="1"/>
  <c r="AS110" i="1"/>
  <c r="AT110" i="1" s="1"/>
  <c r="AS111" i="1"/>
  <c r="AT111" i="1" s="1"/>
  <c r="AS112" i="1"/>
  <c r="AT112" i="1" s="1"/>
  <c r="AS113" i="1"/>
  <c r="AT113" i="1" s="1"/>
  <c r="AS114" i="1"/>
  <c r="AT114" i="1" s="1"/>
  <c r="AS115" i="1"/>
  <c r="AT115" i="1" s="1"/>
  <c r="AS116" i="1"/>
  <c r="AT116" i="1" s="1"/>
  <c r="AS117" i="1"/>
  <c r="AT117" i="1" s="1"/>
  <c r="AS118" i="1"/>
  <c r="AT118" i="1" s="1"/>
  <c r="AS119" i="1"/>
  <c r="AT119" i="1" s="1"/>
  <c r="AS120" i="1"/>
  <c r="AT120" i="1" s="1"/>
  <c r="AS121" i="1"/>
  <c r="AT121" i="1" s="1"/>
  <c r="AS122" i="1"/>
  <c r="AT122" i="1" s="1"/>
  <c r="AS123" i="1"/>
  <c r="AT123" i="1" s="1"/>
  <c r="AS124" i="1"/>
  <c r="AT124" i="1" s="1"/>
  <c r="AS125" i="1"/>
  <c r="AT125" i="1" s="1"/>
  <c r="AS126" i="1"/>
  <c r="AT126" i="1" s="1"/>
  <c r="AS127" i="1"/>
  <c r="AT127" i="1" s="1"/>
  <c r="AS128" i="1"/>
  <c r="AT128" i="1" s="1"/>
  <c r="AS129" i="1"/>
  <c r="AT129" i="1" s="1"/>
  <c r="AS130" i="1"/>
  <c r="AT130" i="1" s="1"/>
  <c r="AS131" i="1"/>
  <c r="AT131" i="1" s="1"/>
  <c r="AS132" i="1"/>
  <c r="AT132" i="1" s="1"/>
  <c r="AS133" i="1"/>
  <c r="AT133" i="1" s="1"/>
  <c r="AS134" i="1"/>
  <c r="AT134" i="1" s="1"/>
  <c r="AS135" i="1"/>
  <c r="AT135" i="1" s="1"/>
  <c r="AS136" i="1"/>
  <c r="AT136" i="1" s="1"/>
  <c r="AS137" i="1"/>
  <c r="AT137" i="1" s="1"/>
  <c r="AS138" i="1"/>
  <c r="AT138" i="1" s="1"/>
  <c r="AS139" i="1"/>
  <c r="AT139" i="1" s="1"/>
  <c r="AS140" i="1"/>
  <c r="AT140" i="1" s="1"/>
  <c r="AS141" i="1"/>
  <c r="AT141" i="1" s="1"/>
  <c r="AS142" i="1"/>
  <c r="AT142" i="1" s="1"/>
  <c r="AS143" i="1"/>
  <c r="AT143" i="1" s="1"/>
  <c r="AS144" i="1"/>
  <c r="AT144" i="1" s="1"/>
  <c r="AS145" i="1"/>
  <c r="AT145" i="1" s="1"/>
  <c r="AS146" i="1"/>
  <c r="AT146" i="1" s="1"/>
  <c r="AS147" i="1"/>
  <c r="AT147" i="1" s="1"/>
  <c r="AS148" i="1"/>
  <c r="AT148" i="1" s="1"/>
  <c r="AS149" i="1"/>
  <c r="AT149" i="1" s="1"/>
  <c r="AS150" i="1"/>
  <c r="AT150" i="1" s="1"/>
  <c r="AS151" i="1"/>
  <c r="AT151" i="1" s="1"/>
  <c r="AS152" i="1"/>
  <c r="AT152" i="1" s="1"/>
  <c r="AS153" i="1"/>
  <c r="AT153" i="1" s="1"/>
  <c r="AS154" i="1"/>
  <c r="AT154" i="1" s="1"/>
  <c r="AS155" i="1"/>
  <c r="AT155" i="1" s="1"/>
  <c r="AS156" i="1"/>
  <c r="AT156" i="1" s="1"/>
  <c r="AS157" i="1"/>
  <c r="AT157" i="1" s="1"/>
  <c r="AS158" i="1"/>
  <c r="AT158" i="1" s="1"/>
  <c r="AS159" i="1"/>
  <c r="AT159" i="1" s="1"/>
  <c r="AS160" i="1"/>
  <c r="AT160" i="1" s="1"/>
  <c r="AS161" i="1"/>
  <c r="AT161" i="1" s="1"/>
  <c r="AS162" i="1"/>
  <c r="AT162" i="1" s="1"/>
  <c r="AS163" i="1"/>
  <c r="AT163" i="1" s="1"/>
  <c r="AS164" i="1"/>
  <c r="AT164" i="1" s="1"/>
  <c r="AS165" i="1"/>
  <c r="AT165" i="1" s="1"/>
  <c r="AS166" i="1"/>
  <c r="AT166" i="1" s="1"/>
  <c r="AS167" i="1"/>
  <c r="AT167" i="1" s="1"/>
  <c r="AS168" i="1"/>
  <c r="AT168" i="1" s="1"/>
  <c r="AS169" i="1"/>
  <c r="AT169" i="1" s="1"/>
  <c r="AS170" i="1"/>
  <c r="AT170" i="1" s="1"/>
  <c r="AS171" i="1"/>
  <c r="AT171" i="1" s="1"/>
  <c r="AS172" i="1"/>
  <c r="AT172" i="1" s="1"/>
  <c r="AS173" i="1"/>
  <c r="AT173" i="1" s="1"/>
  <c r="AS174" i="1"/>
  <c r="AT174" i="1" s="1"/>
  <c r="AS175" i="1"/>
  <c r="AT175" i="1" s="1"/>
  <c r="AS176" i="1"/>
  <c r="AT176" i="1" s="1"/>
  <c r="AS177" i="1"/>
  <c r="AT177" i="1" s="1"/>
  <c r="AS178" i="1"/>
  <c r="AT178" i="1" s="1"/>
  <c r="AS179" i="1"/>
  <c r="AT179" i="1" s="1"/>
  <c r="AS180" i="1"/>
  <c r="AT180" i="1" s="1"/>
  <c r="AS181" i="1"/>
  <c r="AT181" i="1" s="1"/>
  <c r="AS182" i="1"/>
  <c r="AT182" i="1" s="1"/>
  <c r="AS183" i="1"/>
  <c r="AT183" i="1" s="1"/>
  <c r="AS184" i="1"/>
  <c r="AT184" i="1" s="1"/>
  <c r="AS185" i="1"/>
  <c r="AT185" i="1" s="1"/>
  <c r="AS186" i="1"/>
  <c r="AT186" i="1" s="1"/>
  <c r="AS187" i="1"/>
  <c r="AT187" i="1" s="1"/>
  <c r="AS188" i="1"/>
  <c r="AT188" i="1" s="1"/>
  <c r="AS189" i="1"/>
  <c r="AT189" i="1" s="1"/>
  <c r="AS190" i="1"/>
  <c r="AT190" i="1" s="1"/>
  <c r="AS191" i="1"/>
  <c r="AT191" i="1" s="1"/>
  <c r="AS192" i="1"/>
  <c r="AT192" i="1" s="1"/>
  <c r="AS193" i="1"/>
  <c r="AT193" i="1" s="1"/>
  <c r="AS194" i="1"/>
  <c r="AT194" i="1" s="1"/>
  <c r="AS195" i="1"/>
  <c r="AT195" i="1" s="1"/>
  <c r="AS196" i="1"/>
  <c r="AT196" i="1" s="1"/>
  <c r="AS197" i="1"/>
  <c r="AT197" i="1" s="1"/>
  <c r="AS198" i="1"/>
  <c r="AT198" i="1" s="1"/>
  <c r="AS8" i="1"/>
  <c r="AT8" i="1" s="1"/>
  <c r="AO9" i="1"/>
  <c r="AP9" i="1" s="1"/>
  <c r="AO10" i="1"/>
  <c r="AP10" i="1" s="1"/>
  <c r="AO11" i="1"/>
  <c r="AP11" i="1" s="1"/>
  <c r="AO12" i="1"/>
  <c r="AP12" i="1" s="1"/>
  <c r="AO13" i="1"/>
  <c r="AP13" i="1" s="1"/>
  <c r="AO14" i="1"/>
  <c r="AP14" i="1" s="1"/>
  <c r="AO15" i="1"/>
  <c r="AP15" i="1" s="1"/>
  <c r="AO16" i="1"/>
  <c r="AP16" i="1" s="1"/>
  <c r="AO17" i="1"/>
  <c r="AP17" i="1" s="1"/>
  <c r="AO18" i="1"/>
  <c r="AP18" i="1" s="1"/>
  <c r="AO19" i="1"/>
  <c r="AP19" i="1" s="1"/>
  <c r="AO20" i="1"/>
  <c r="AP20" i="1" s="1"/>
  <c r="AO21" i="1"/>
  <c r="AP21" i="1" s="1"/>
  <c r="AO22" i="1"/>
  <c r="AP22" i="1" s="1"/>
  <c r="AO23" i="1"/>
  <c r="AP23" i="1" s="1"/>
  <c r="AO24" i="1"/>
  <c r="AP24" i="1" s="1"/>
  <c r="AO25" i="1"/>
  <c r="AP25" i="1" s="1"/>
  <c r="AO26" i="1"/>
  <c r="AP26" i="1" s="1"/>
  <c r="AO27" i="1"/>
  <c r="AP27" i="1" s="1"/>
  <c r="AO28" i="1"/>
  <c r="AP28" i="1" s="1"/>
  <c r="AO29" i="1"/>
  <c r="AP29" i="1" s="1"/>
  <c r="AO30" i="1"/>
  <c r="AP30" i="1" s="1"/>
  <c r="AO31" i="1"/>
  <c r="AP31" i="1" s="1"/>
  <c r="AO32" i="1"/>
  <c r="AP32" i="1" s="1"/>
  <c r="AO33" i="1"/>
  <c r="AP33" i="1" s="1"/>
  <c r="AO34" i="1"/>
  <c r="AP34" i="1" s="1"/>
  <c r="AO35" i="1"/>
  <c r="AP35" i="1" s="1"/>
  <c r="AO36" i="1"/>
  <c r="AP36" i="1" s="1"/>
  <c r="AO37" i="1"/>
  <c r="AP37" i="1" s="1"/>
  <c r="AO38" i="1"/>
  <c r="AP38" i="1" s="1"/>
  <c r="AO39" i="1"/>
  <c r="AP39" i="1" s="1"/>
  <c r="AO40" i="1"/>
  <c r="AP40" i="1" s="1"/>
  <c r="AO41" i="1"/>
  <c r="AP41" i="1" s="1"/>
  <c r="AO42" i="1"/>
  <c r="AP42" i="1" s="1"/>
  <c r="AO43" i="1"/>
  <c r="AP43" i="1" s="1"/>
  <c r="AO44" i="1"/>
  <c r="AP44" i="1" s="1"/>
  <c r="AO45" i="1"/>
  <c r="AP45" i="1" s="1"/>
  <c r="AO46" i="1"/>
  <c r="AP46" i="1" s="1"/>
  <c r="AO47" i="1"/>
  <c r="AP47" i="1" s="1"/>
  <c r="AO48" i="1"/>
  <c r="AP48" i="1" s="1"/>
  <c r="AO49" i="1"/>
  <c r="AP49" i="1" s="1"/>
  <c r="AO50" i="1"/>
  <c r="AP50" i="1" s="1"/>
  <c r="AO51" i="1"/>
  <c r="AP51" i="1" s="1"/>
  <c r="AO52" i="1"/>
  <c r="AP52" i="1" s="1"/>
  <c r="AO53" i="1"/>
  <c r="AP53" i="1" s="1"/>
  <c r="AO54" i="1"/>
  <c r="AP54" i="1" s="1"/>
  <c r="AO55" i="1"/>
  <c r="AP55" i="1" s="1"/>
  <c r="AO56" i="1"/>
  <c r="AP56" i="1" s="1"/>
  <c r="AO57" i="1"/>
  <c r="AP57" i="1" s="1"/>
  <c r="AO58" i="1"/>
  <c r="AP58" i="1" s="1"/>
  <c r="AO59" i="1"/>
  <c r="AP59" i="1" s="1"/>
  <c r="AO60" i="1"/>
  <c r="AP60" i="1" s="1"/>
  <c r="AO61" i="1"/>
  <c r="AP61" i="1" s="1"/>
  <c r="AO62" i="1"/>
  <c r="AP62" i="1" s="1"/>
  <c r="AO63" i="1"/>
  <c r="AP63" i="1" s="1"/>
  <c r="AO64" i="1"/>
  <c r="AP64" i="1" s="1"/>
  <c r="AO65" i="1"/>
  <c r="AP65" i="1" s="1"/>
  <c r="AO66" i="1"/>
  <c r="AP66" i="1" s="1"/>
  <c r="AO67" i="1"/>
  <c r="AP67" i="1" s="1"/>
  <c r="AO68" i="1"/>
  <c r="AP68" i="1" s="1"/>
  <c r="AO69" i="1"/>
  <c r="AP69" i="1" s="1"/>
  <c r="AO70" i="1"/>
  <c r="AP70" i="1" s="1"/>
  <c r="AO71" i="1"/>
  <c r="AP71" i="1" s="1"/>
  <c r="AO72" i="1"/>
  <c r="AP72" i="1" s="1"/>
  <c r="AO73" i="1"/>
  <c r="AP73" i="1" s="1"/>
  <c r="AO74" i="1"/>
  <c r="AP74" i="1" s="1"/>
  <c r="AO75" i="1"/>
  <c r="AP75" i="1" s="1"/>
  <c r="AO76" i="1"/>
  <c r="AP76" i="1" s="1"/>
  <c r="AO77" i="1"/>
  <c r="AP77" i="1" s="1"/>
  <c r="AO78" i="1"/>
  <c r="AP78" i="1" s="1"/>
  <c r="AO79" i="1"/>
  <c r="AP79" i="1" s="1"/>
  <c r="AO80" i="1"/>
  <c r="AP80" i="1" s="1"/>
  <c r="AO81" i="1"/>
  <c r="AP81" i="1" s="1"/>
  <c r="AO82" i="1"/>
  <c r="AP82" i="1" s="1"/>
  <c r="AO83" i="1"/>
  <c r="AP83" i="1" s="1"/>
  <c r="AO84" i="1"/>
  <c r="AP84" i="1" s="1"/>
  <c r="AO85" i="1"/>
  <c r="AP85" i="1" s="1"/>
  <c r="AO86" i="1"/>
  <c r="AP86" i="1" s="1"/>
  <c r="AO87" i="1"/>
  <c r="AP87" i="1" s="1"/>
  <c r="AO88" i="1"/>
  <c r="AP88" i="1" s="1"/>
  <c r="AO89" i="1"/>
  <c r="AP89" i="1" s="1"/>
  <c r="AO90" i="1"/>
  <c r="AP90" i="1" s="1"/>
  <c r="AO91" i="1"/>
  <c r="AP91" i="1" s="1"/>
  <c r="AO92" i="1"/>
  <c r="AP92" i="1" s="1"/>
  <c r="AO93" i="1"/>
  <c r="AP93" i="1" s="1"/>
  <c r="AO94" i="1"/>
  <c r="AP94" i="1" s="1"/>
  <c r="AO95" i="1"/>
  <c r="AP95" i="1" s="1"/>
  <c r="AO96" i="1"/>
  <c r="AP96" i="1" s="1"/>
  <c r="AO97" i="1"/>
  <c r="AP97" i="1" s="1"/>
  <c r="AO98" i="1"/>
  <c r="AP98" i="1" s="1"/>
  <c r="AO99" i="1"/>
  <c r="AP99" i="1" s="1"/>
  <c r="AO100" i="1"/>
  <c r="AP100" i="1" s="1"/>
  <c r="AO101" i="1"/>
  <c r="AP101" i="1" s="1"/>
  <c r="AO102" i="1"/>
  <c r="AP102" i="1" s="1"/>
  <c r="AO103" i="1"/>
  <c r="AP103" i="1" s="1"/>
  <c r="AO104" i="1"/>
  <c r="AP104" i="1" s="1"/>
  <c r="AO105" i="1"/>
  <c r="AP105" i="1" s="1"/>
  <c r="AO106" i="1"/>
  <c r="AP106" i="1" s="1"/>
  <c r="AO107" i="1"/>
  <c r="AP107" i="1" s="1"/>
  <c r="AO108" i="1"/>
  <c r="AP108" i="1" s="1"/>
  <c r="AO109" i="1"/>
  <c r="AP109" i="1" s="1"/>
  <c r="AO110" i="1"/>
  <c r="AP110" i="1" s="1"/>
  <c r="AO111" i="1"/>
  <c r="AP111" i="1" s="1"/>
  <c r="AO112" i="1"/>
  <c r="AP112" i="1" s="1"/>
  <c r="AO113" i="1"/>
  <c r="AP113" i="1" s="1"/>
  <c r="AO114" i="1"/>
  <c r="AP114" i="1" s="1"/>
  <c r="AO115" i="1"/>
  <c r="AP115" i="1" s="1"/>
  <c r="AO116" i="1"/>
  <c r="AP116" i="1" s="1"/>
  <c r="AO117" i="1"/>
  <c r="AP117" i="1" s="1"/>
  <c r="AO118" i="1"/>
  <c r="AP118" i="1" s="1"/>
  <c r="AO119" i="1"/>
  <c r="AP119" i="1" s="1"/>
  <c r="AO120" i="1"/>
  <c r="AP120" i="1" s="1"/>
  <c r="AO121" i="1"/>
  <c r="AP121" i="1" s="1"/>
  <c r="AO122" i="1"/>
  <c r="AP122" i="1" s="1"/>
  <c r="AO123" i="1"/>
  <c r="AP123" i="1" s="1"/>
  <c r="AO124" i="1"/>
  <c r="AP124" i="1" s="1"/>
  <c r="AO125" i="1"/>
  <c r="AP125" i="1" s="1"/>
  <c r="AO126" i="1"/>
  <c r="AP126" i="1" s="1"/>
  <c r="AO127" i="1"/>
  <c r="AP127" i="1" s="1"/>
  <c r="AO128" i="1"/>
  <c r="AP128" i="1" s="1"/>
  <c r="AO129" i="1"/>
  <c r="AP129" i="1" s="1"/>
  <c r="AO130" i="1"/>
  <c r="AP130" i="1" s="1"/>
  <c r="AO131" i="1"/>
  <c r="AP131" i="1" s="1"/>
  <c r="AO132" i="1"/>
  <c r="AP132" i="1" s="1"/>
  <c r="AO133" i="1"/>
  <c r="AP133" i="1" s="1"/>
  <c r="AO134" i="1"/>
  <c r="AP134" i="1" s="1"/>
  <c r="AO135" i="1"/>
  <c r="AP135" i="1" s="1"/>
  <c r="AO136" i="1"/>
  <c r="AP136" i="1" s="1"/>
  <c r="AO137" i="1"/>
  <c r="AP137" i="1" s="1"/>
  <c r="AO138" i="1"/>
  <c r="AP138" i="1" s="1"/>
  <c r="AO139" i="1"/>
  <c r="AP139" i="1" s="1"/>
  <c r="AO140" i="1"/>
  <c r="AP140" i="1" s="1"/>
  <c r="AO141" i="1"/>
  <c r="AP141" i="1" s="1"/>
  <c r="AO142" i="1"/>
  <c r="AP142" i="1" s="1"/>
  <c r="AO143" i="1"/>
  <c r="AP143" i="1" s="1"/>
  <c r="AO144" i="1"/>
  <c r="AP144" i="1" s="1"/>
  <c r="AO145" i="1"/>
  <c r="AP145" i="1" s="1"/>
  <c r="AO146" i="1"/>
  <c r="AP146" i="1" s="1"/>
  <c r="AO147" i="1"/>
  <c r="AP147" i="1" s="1"/>
  <c r="AO148" i="1"/>
  <c r="AP148" i="1" s="1"/>
  <c r="AO149" i="1"/>
  <c r="AP149" i="1" s="1"/>
  <c r="AO150" i="1"/>
  <c r="AP150" i="1" s="1"/>
  <c r="AO151" i="1"/>
  <c r="AP151" i="1" s="1"/>
  <c r="AO152" i="1"/>
  <c r="AP152" i="1" s="1"/>
  <c r="AO153" i="1"/>
  <c r="AP153" i="1" s="1"/>
  <c r="AO154" i="1"/>
  <c r="AP154" i="1" s="1"/>
  <c r="AO155" i="1"/>
  <c r="AP155" i="1" s="1"/>
  <c r="AO156" i="1"/>
  <c r="AP156" i="1" s="1"/>
  <c r="AO157" i="1"/>
  <c r="AP157" i="1" s="1"/>
  <c r="AO158" i="1"/>
  <c r="AP158" i="1" s="1"/>
  <c r="AO159" i="1"/>
  <c r="AP159" i="1" s="1"/>
  <c r="AO160" i="1"/>
  <c r="AP160" i="1" s="1"/>
  <c r="AO161" i="1"/>
  <c r="AP161" i="1" s="1"/>
  <c r="AO162" i="1"/>
  <c r="AP162" i="1" s="1"/>
  <c r="AO163" i="1"/>
  <c r="AP163" i="1" s="1"/>
  <c r="AO164" i="1"/>
  <c r="AP164" i="1" s="1"/>
  <c r="AO165" i="1"/>
  <c r="AP165" i="1" s="1"/>
  <c r="AO166" i="1"/>
  <c r="AP166" i="1" s="1"/>
  <c r="AO167" i="1"/>
  <c r="AP167" i="1" s="1"/>
  <c r="AO168" i="1"/>
  <c r="AP168" i="1" s="1"/>
  <c r="AO169" i="1"/>
  <c r="AP169" i="1" s="1"/>
  <c r="AO170" i="1"/>
  <c r="AP170" i="1" s="1"/>
  <c r="AO171" i="1"/>
  <c r="AP171" i="1" s="1"/>
  <c r="AO172" i="1"/>
  <c r="AP172" i="1" s="1"/>
  <c r="AO173" i="1"/>
  <c r="AP173" i="1" s="1"/>
  <c r="AO174" i="1"/>
  <c r="AP174" i="1" s="1"/>
  <c r="AO175" i="1"/>
  <c r="AP175" i="1" s="1"/>
  <c r="AO176" i="1"/>
  <c r="AP176" i="1" s="1"/>
  <c r="AO177" i="1"/>
  <c r="AP177" i="1" s="1"/>
  <c r="AO178" i="1"/>
  <c r="AP178" i="1" s="1"/>
  <c r="AO179" i="1"/>
  <c r="AP179" i="1" s="1"/>
  <c r="AO180" i="1"/>
  <c r="AP180" i="1" s="1"/>
  <c r="AO181" i="1"/>
  <c r="AP181" i="1" s="1"/>
  <c r="AO182" i="1"/>
  <c r="AP182" i="1" s="1"/>
  <c r="AO183" i="1"/>
  <c r="AP183" i="1" s="1"/>
  <c r="AO184" i="1"/>
  <c r="AP184" i="1" s="1"/>
  <c r="AO185" i="1"/>
  <c r="AP185" i="1" s="1"/>
  <c r="AO186" i="1"/>
  <c r="AP186" i="1" s="1"/>
  <c r="AO187" i="1"/>
  <c r="AP187" i="1" s="1"/>
  <c r="AO188" i="1"/>
  <c r="AP188" i="1" s="1"/>
  <c r="AO189" i="1"/>
  <c r="AP189" i="1" s="1"/>
  <c r="AO190" i="1"/>
  <c r="AP190" i="1" s="1"/>
  <c r="AO191" i="1"/>
  <c r="AP191" i="1" s="1"/>
  <c r="AO192" i="1"/>
  <c r="AP192" i="1" s="1"/>
  <c r="AO193" i="1"/>
  <c r="AP193" i="1" s="1"/>
  <c r="AO194" i="1"/>
  <c r="AP194" i="1" s="1"/>
  <c r="AO195" i="1"/>
  <c r="AP195" i="1" s="1"/>
  <c r="AO196" i="1"/>
  <c r="AP196" i="1" s="1"/>
  <c r="AO197" i="1"/>
  <c r="AP197" i="1" s="1"/>
  <c r="AO198" i="1"/>
  <c r="AP198" i="1" s="1"/>
  <c r="AO8" i="1"/>
  <c r="AP8" i="1" s="1"/>
  <c r="AG9" i="1"/>
  <c r="AH9" i="1" s="1"/>
  <c r="AG10" i="1"/>
  <c r="AH10" i="1" s="1"/>
  <c r="AG11" i="1"/>
  <c r="AH11" i="1" s="1"/>
  <c r="AG12" i="1"/>
  <c r="AH12" i="1" s="1"/>
  <c r="AG13" i="1"/>
  <c r="AH13" i="1" s="1"/>
  <c r="AK13" i="1" s="1"/>
  <c r="AG14" i="1"/>
  <c r="AH14" i="1" s="1"/>
  <c r="AG15" i="1"/>
  <c r="AH15" i="1" s="1"/>
  <c r="AG16" i="1"/>
  <c r="AH16" i="1" s="1"/>
  <c r="AG17" i="1"/>
  <c r="AH17" i="1" s="1"/>
  <c r="AG18" i="1"/>
  <c r="AH18" i="1" s="1"/>
  <c r="AG19" i="1"/>
  <c r="AH19" i="1" s="1"/>
  <c r="AG20" i="1"/>
  <c r="AH20" i="1" s="1"/>
  <c r="AG21" i="1"/>
  <c r="AH21" i="1" s="1"/>
  <c r="AK21" i="1" s="1"/>
  <c r="AG22" i="1"/>
  <c r="AH22" i="1" s="1"/>
  <c r="AG23" i="1"/>
  <c r="AH23" i="1" s="1"/>
  <c r="AK23" i="1" s="1"/>
  <c r="AG24" i="1"/>
  <c r="AH24" i="1" s="1"/>
  <c r="AG25" i="1"/>
  <c r="AH25" i="1" s="1"/>
  <c r="AG26" i="1"/>
  <c r="AH26" i="1" s="1"/>
  <c r="AG27" i="1"/>
  <c r="AH27" i="1" s="1"/>
  <c r="AJ27" i="1" s="1"/>
  <c r="AG28" i="1"/>
  <c r="AH28" i="1" s="1"/>
  <c r="AG29" i="1"/>
  <c r="AH29" i="1" s="1"/>
  <c r="AK29" i="1" s="1"/>
  <c r="AG30" i="1"/>
  <c r="AH30" i="1" s="1"/>
  <c r="AG31" i="1"/>
  <c r="AH31" i="1" s="1"/>
  <c r="AG32" i="1"/>
  <c r="AH32" i="1" s="1"/>
  <c r="AG33" i="1"/>
  <c r="AH33" i="1" s="1"/>
  <c r="AG34" i="1"/>
  <c r="AH34" i="1" s="1"/>
  <c r="AG35" i="1"/>
  <c r="AH35" i="1" s="1"/>
  <c r="AG36" i="1"/>
  <c r="AH36" i="1" s="1"/>
  <c r="AG37" i="1"/>
  <c r="AH37" i="1" s="1"/>
  <c r="AK37" i="1" s="1"/>
  <c r="AG38" i="1"/>
  <c r="AH38" i="1" s="1"/>
  <c r="AG39" i="1"/>
  <c r="AH39" i="1" s="1"/>
  <c r="AK39" i="1" s="1"/>
  <c r="AG40" i="1"/>
  <c r="AH40" i="1" s="1"/>
  <c r="AG41" i="1"/>
  <c r="AH41" i="1" s="1"/>
  <c r="AG42" i="1"/>
  <c r="AH42" i="1" s="1"/>
  <c r="AG43" i="1"/>
  <c r="AH43" i="1" s="1"/>
  <c r="AJ43" i="1" s="1"/>
  <c r="AG44" i="1"/>
  <c r="AH44" i="1" s="1"/>
  <c r="AG45" i="1"/>
  <c r="AH45" i="1" s="1"/>
  <c r="AK45" i="1" s="1"/>
  <c r="AG46" i="1"/>
  <c r="AH46" i="1" s="1"/>
  <c r="AG47" i="1"/>
  <c r="AH47" i="1" s="1"/>
  <c r="AG48" i="1"/>
  <c r="AH48" i="1" s="1"/>
  <c r="AG49" i="1"/>
  <c r="AH49" i="1" s="1"/>
  <c r="AG50" i="1"/>
  <c r="AH50" i="1" s="1"/>
  <c r="AG51" i="1"/>
  <c r="AH51" i="1" s="1"/>
  <c r="AG52" i="1"/>
  <c r="AH52" i="1" s="1"/>
  <c r="AG53" i="1"/>
  <c r="AH53" i="1" s="1"/>
  <c r="AK53" i="1" s="1"/>
  <c r="AG54" i="1"/>
  <c r="AH54" i="1" s="1"/>
  <c r="AG55" i="1"/>
  <c r="AH55" i="1" s="1"/>
  <c r="AK55" i="1" s="1"/>
  <c r="AG56" i="1"/>
  <c r="AH56" i="1" s="1"/>
  <c r="AG57" i="1"/>
  <c r="AH57" i="1" s="1"/>
  <c r="AG58" i="1"/>
  <c r="AH58" i="1" s="1"/>
  <c r="AG59" i="1"/>
  <c r="AH59" i="1" s="1"/>
  <c r="AG60" i="1"/>
  <c r="AH60" i="1" s="1"/>
  <c r="AK60" i="1" s="1"/>
  <c r="AG61" i="1"/>
  <c r="AH61" i="1" s="1"/>
  <c r="AK61" i="1" s="1"/>
  <c r="AG62" i="1"/>
  <c r="AH62" i="1" s="1"/>
  <c r="AG63" i="1"/>
  <c r="AH63" i="1" s="1"/>
  <c r="AG64" i="1"/>
  <c r="AH64" i="1" s="1"/>
  <c r="AG65" i="1"/>
  <c r="AH65" i="1" s="1"/>
  <c r="AG66" i="1"/>
  <c r="AH66" i="1" s="1"/>
  <c r="AG67" i="1"/>
  <c r="AH67" i="1" s="1"/>
  <c r="AJ67" i="1" s="1"/>
  <c r="AG68" i="1"/>
  <c r="AH68" i="1" s="1"/>
  <c r="AG69" i="1"/>
  <c r="AH69" i="1" s="1"/>
  <c r="AK69" i="1" s="1"/>
  <c r="AG70" i="1"/>
  <c r="AH70" i="1" s="1"/>
  <c r="AG71" i="1"/>
  <c r="AH71" i="1" s="1"/>
  <c r="AK71" i="1" s="1"/>
  <c r="AG72" i="1"/>
  <c r="AH72" i="1" s="1"/>
  <c r="AG73" i="1"/>
  <c r="AH73" i="1" s="1"/>
  <c r="AG74" i="1"/>
  <c r="AH74" i="1" s="1"/>
  <c r="AG75" i="1"/>
  <c r="AH75" i="1" s="1"/>
  <c r="AG76" i="1"/>
  <c r="AH76" i="1" s="1"/>
  <c r="AG77" i="1"/>
  <c r="AH77" i="1" s="1"/>
  <c r="AK77" i="1" s="1"/>
  <c r="AG78" i="1"/>
  <c r="AH78" i="1" s="1"/>
  <c r="AG79" i="1"/>
  <c r="AH79" i="1" s="1"/>
  <c r="AG80" i="1"/>
  <c r="AH80" i="1" s="1"/>
  <c r="AG81" i="1"/>
  <c r="AH81" i="1" s="1"/>
  <c r="AG82" i="1"/>
  <c r="AH82" i="1" s="1"/>
  <c r="AG83" i="1"/>
  <c r="AH83" i="1" s="1"/>
  <c r="AJ83" i="1" s="1"/>
  <c r="AG84" i="1"/>
  <c r="AH84" i="1" s="1"/>
  <c r="AG85" i="1"/>
  <c r="AH85" i="1" s="1"/>
  <c r="AG86" i="1"/>
  <c r="AH86" i="1" s="1"/>
  <c r="AK86" i="1" s="1"/>
  <c r="AG87" i="1"/>
  <c r="AH87" i="1" s="1"/>
  <c r="AG88" i="1"/>
  <c r="AH88" i="1" s="1"/>
  <c r="AG89" i="1"/>
  <c r="AH89" i="1" s="1"/>
  <c r="AG90" i="1"/>
  <c r="AH90" i="1" s="1"/>
  <c r="AG91" i="1"/>
  <c r="AH91" i="1" s="1"/>
  <c r="AG92" i="1"/>
  <c r="AH92" i="1" s="1"/>
  <c r="AK92" i="1" s="1"/>
  <c r="AG93" i="1"/>
  <c r="AH93" i="1" s="1"/>
  <c r="AJ93" i="1" s="1"/>
  <c r="AG94" i="1"/>
  <c r="AH94" i="1" s="1"/>
  <c r="AG95" i="1"/>
  <c r="AH95" i="1" s="1"/>
  <c r="AG96" i="1"/>
  <c r="AH96" i="1" s="1"/>
  <c r="AG97" i="1"/>
  <c r="AH97" i="1" s="1"/>
  <c r="AG98" i="1"/>
  <c r="AH98" i="1" s="1"/>
  <c r="AJ98" i="1" s="1"/>
  <c r="AG99" i="1"/>
  <c r="AH99" i="1" s="1"/>
  <c r="AG100" i="1"/>
  <c r="AH100" i="1" s="1"/>
  <c r="AK100" i="1" s="1"/>
  <c r="AG101" i="1"/>
  <c r="AH101" i="1" s="1"/>
  <c r="AG102" i="1"/>
  <c r="AH102" i="1" s="1"/>
  <c r="AK102" i="1" s="1"/>
  <c r="AG103" i="1"/>
  <c r="AH103" i="1" s="1"/>
  <c r="AJ103" i="1" s="1"/>
  <c r="AG104" i="1"/>
  <c r="AH104" i="1" s="1"/>
  <c r="AG105" i="1"/>
  <c r="AH105" i="1" s="1"/>
  <c r="AG106" i="1"/>
  <c r="AH106" i="1" s="1"/>
  <c r="AG107" i="1"/>
  <c r="AH107" i="1" s="1"/>
  <c r="AK107" i="1" s="1"/>
  <c r="AG108" i="1"/>
  <c r="AH108" i="1" s="1"/>
  <c r="AK108" i="1" s="1"/>
  <c r="AG109" i="1"/>
  <c r="AH109" i="1" s="1"/>
  <c r="AG110" i="1"/>
  <c r="AH110" i="1" s="1"/>
  <c r="AG111" i="1"/>
  <c r="AH111" i="1" s="1"/>
  <c r="AJ111" i="1" s="1"/>
  <c r="AG112" i="1"/>
  <c r="AH112" i="1" s="1"/>
  <c r="AG113" i="1"/>
  <c r="AH113" i="1" s="1"/>
  <c r="AG114" i="1"/>
  <c r="AH114" i="1" s="1"/>
  <c r="AJ114" i="1" s="1"/>
  <c r="AG115" i="1"/>
  <c r="AH115" i="1" s="1"/>
  <c r="AG116" i="1"/>
  <c r="AH116" i="1" s="1"/>
  <c r="AK116" i="1" s="1"/>
  <c r="AG117" i="1"/>
  <c r="AH117" i="1" s="1"/>
  <c r="AG118" i="1"/>
  <c r="AH118" i="1" s="1"/>
  <c r="AK118" i="1" s="1"/>
  <c r="AG119" i="1"/>
  <c r="AH119" i="1" s="1"/>
  <c r="AJ119" i="1" s="1"/>
  <c r="AG120" i="1"/>
  <c r="AH120" i="1" s="1"/>
  <c r="AG121" i="1"/>
  <c r="AH121" i="1" s="1"/>
  <c r="AG122" i="1"/>
  <c r="AH122" i="1" s="1"/>
  <c r="AJ122" i="1" s="1"/>
  <c r="AG123" i="1"/>
  <c r="AH123" i="1" s="1"/>
  <c r="AG124" i="1"/>
  <c r="AH124" i="1" s="1"/>
  <c r="AK124" i="1" s="1"/>
  <c r="AG125" i="1"/>
  <c r="AH125" i="1" s="1"/>
  <c r="AG126" i="1"/>
  <c r="AH126" i="1" s="1"/>
  <c r="AG127" i="1"/>
  <c r="AH127" i="1" s="1"/>
  <c r="AJ127" i="1" s="1"/>
  <c r="AG128" i="1"/>
  <c r="AH128" i="1" s="1"/>
  <c r="AG129" i="1"/>
  <c r="AH129" i="1" s="1"/>
  <c r="AG130" i="1"/>
  <c r="AH130" i="1" s="1"/>
  <c r="AJ130" i="1" s="1"/>
  <c r="AG131" i="1"/>
  <c r="AH131" i="1" s="1"/>
  <c r="AG132" i="1"/>
  <c r="AH132" i="1" s="1"/>
  <c r="AK132" i="1" s="1"/>
  <c r="AG133" i="1"/>
  <c r="AH133" i="1" s="1"/>
  <c r="AG134" i="1"/>
  <c r="AH134" i="1" s="1"/>
  <c r="AK134" i="1" s="1"/>
  <c r="AG135" i="1"/>
  <c r="AH135" i="1" s="1"/>
  <c r="AJ135" i="1" s="1"/>
  <c r="AG136" i="1"/>
  <c r="AH136" i="1" s="1"/>
  <c r="AG137" i="1"/>
  <c r="AH137" i="1" s="1"/>
  <c r="AG138" i="1"/>
  <c r="AH138" i="1" s="1"/>
  <c r="AJ138" i="1" s="1"/>
  <c r="AG139" i="1"/>
  <c r="AH139" i="1" s="1"/>
  <c r="AG140" i="1"/>
  <c r="AH140" i="1" s="1"/>
  <c r="AK140" i="1" s="1"/>
  <c r="AG141" i="1"/>
  <c r="AH141" i="1" s="1"/>
  <c r="AG142" i="1"/>
  <c r="AH142" i="1" s="1"/>
  <c r="AJ142" i="1" s="1"/>
  <c r="AG143" i="1"/>
  <c r="AH143" i="1" s="1"/>
  <c r="AG144" i="1"/>
  <c r="AH144" i="1" s="1"/>
  <c r="AG145" i="1"/>
  <c r="AH145" i="1" s="1"/>
  <c r="AJ145" i="1" s="1"/>
  <c r="AG146" i="1"/>
  <c r="AH146" i="1" s="1"/>
  <c r="AK146" i="1" s="1"/>
  <c r="AG147" i="1"/>
  <c r="AH147" i="1" s="1"/>
  <c r="AG148" i="1"/>
  <c r="AH148" i="1" s="1"/>
  <c r="AK148" i="1" s="1"/>
  <c r="AG149" i="1"/>
  <c r="AH149" i="1" s="1"/>
  <c r="AJ149" i="1" s="1"/>
  <c r="AG150" i="1"/>
  <c r="AH150" i="1" s="1"/>
  <c r="AG151" i="1"/>
  <c r="AH151" i="1" s="1"/>
  <c r="AG152" i="1"/>
  <c r="AH152" i="1" s="1"/>
  <c r="AG153" i="1"/>
  <c r="AH153" i="1" s="1"/>
  <c r="AG154" i="1"/>
  <c r="AH154" i="1" s="1"/>
  <c r="AK154" i="1" s="1"/>
  <c r="AG155" i="1"/>
  <c r="AH155" i="1" s="1"/>
  <c r="AG156" i="1"/>
  <c r="AH156" i="1" s="1"/>
  <c r="AG157" i="1"/>
  <c r="AH157" i="1" s="1"/>
  <c r="AJ157" i="1" s="1"/>
  <c r="AG158" i="1"/>
  <c r="AH158" i="1" s="1"/>
  <c r="AG159" i="1"/>
  <c r="AH159" i="1" s="1"/>
  <c r="AG160" i="1"/>
  <c r="AH160" i="1" s="1"/>
  <c r="AJ160" i="1" s="1"/>
  <c r="AG161" i="1"/>
  <c r="AH161" i="1" s="1"/>
  <c r="AG162" i="1"/>
  <c r="AH162" i="1" s="1"/>
  <c r="AK162" i="1" s="1"/>
  <c r="AG163" i="1"/>
  <c r="AH163" i="1" s="1"/>
  <c r="AG164" i="1"/>
  <c r="AH164" i="1" s="1"/>
  <c r="AK164" i="1" s="1"/>
  <c r="AG165" i="1"/>
  <c r="AH165" i="1" s="1"/>
  <c r="AJ165" i="1" s="1"/>
  <c r="AG166" i="1"/>
  <c r="AH166" i="1" s="1"/>
  <c r="AG167" i="1"/>
  <c r="AH167" i="1" s="1"/>
  <c r="AG168" i="1"/>
  <c r="AH168" i="1" s="1"/>
  <c r="AG169" i="1"/>
  <c r="AH169" i="1" s="1"/>
  <c r="AK169" i="1" s="1"/>
  <c r="AG170" i="1"/>
  <c r="AH170" i="1" s="1"/>
  <c r="AK170" i="1" s="1"/>
  <c r="AG171" i="1"/>
  <c r="AH171" i="1" s="1"/>
  <c r="AG172" i="1"/>
  <c r="AH172" i="1" s="1"/>
  <c r="AG173" i="1"/>
  <c r="AH173" i="1" s="1"/>
  <c r="AJ173" i="1" s="1"/>
  <c r="AG174" i="1"/>
  <c r="AH174" i="1" s="1"/>
  <c r="AG175" i="1"/>
  <c r="AH175" i="1" s="1"/>
  <c r="AG176" i="1"/>
  <c r="AH176" i="1" s="1"/>
  <c r="AJ176" i="1" s="1"/>
  <c r="AG177" i="1"/>
  <c r="AH177" i="1" s="1"/>
  <c r="AG178" i="1"/>
  <c r="AH178" i="1" s="1"/>
  <c r="AK178" i="1" s="1"/>
  <c r="AG179" i="1"/>
  <c r="AH179" i="1" s="1"/>
  <c r="AG180" i="1"/>
  <c r="AH180" i="1" s="1"/>
  <c r="AK180" i="1" s="1"/>
  <c r="AG181" i="1"/>
  <c r="AH181" i="1" s="1"/>
  <c r="AJ181" i="1" s="1"/>
  <c r="AG182" i="1"/>
  <c r="AH182" i="1" s="1"/>
  <c r="AG183" i="1"/>
  <c r="AH183" i="1" s="1"/>
  <c r="AJ183" i="1" s="1"/>
  <c r="AG184" i="1"/>
  <c r="AH184" i="1" s="1"/>
  <c r="AK184" i="1" s="1"/>
  <c r="AG185" i="1"/>
  <c r="AH185" i="1" s="1"/>
  <c r="AK185" i="1" s="1"/>
  <c r="AG186" i="1"/>
  <c r="AH186" i="1" s="1"/>
  <c r="AG187" i="1"/>
  <c r="AH187" i="1" s="1"/>
  <c r="AG188" i="1"/>
  <c r="AH188" i="1" s="1"/>
  <c r="AJ188" i="1" s="1"/>
  <c r="AG189" i="1"/>
  <c r="AH189" i="1" s="1"/>
  <c r="AG190" i="1"/>
  <c r="AH190" i="1" s="1"/>
  <c r="AG191" i="1"/>
  <c r="AH191" i="1" s="1"/>
  <c r="AJ191" i="1" s="1"/>
  <c r="AG192" i="1"/>
  <c r="AH192" i="1" s="1"/>
  <c r="AG193" i="1"/>
  <c r="AH193" i="1" s="1"/>
  <c r="AK193" i="1" s="1"/>
  <c r="AG194" i="1"/>
  <c r="AH194" i="1" s="1"/>
  <c r="AG195" i="1"/>
  <c r="AH195" i="1" s="1"/>
  <c r="AK195" i="1" s="1"/>
  <c r="AG196" i="1"/>
  <c r="AH196" i="1" s="1"/>
  <c r="AJ196" i="1" s="1"/>
  <c r="AG197" i="1"/>
  <c r="AH197" i="1" s="1"/>
  <c r="AG198" i="1"/>
  <c r="AH198" i="1" s="1"/>
  <c r="AG8" i="1"/>
  <c r="AH8" i="1" s="1"/>
  <c r="Y9" i="1"/>
  <c r="Z9" i="1" s="1"/>
  <c r="Y10" i="1"/>
  <c r="Z10" i="1" s="1"/>
  <c r="AC10" i="1" s="1"/>
  <c r="Y11" i="1"/>
  <c r="Z11" i="1" s="1"/>
  <c r="Y12" i="1"/>
  <c r="Z12" i="1" s="1"/>
  <c r="Y13" i="1"/>
  <c r="Z13" i="1" s="1"/>
  <c r="AB13" i="1" s="1"/>
  <c r="Y14" i="1"/>
  <c r="Z14" i="1" s="1"/>
  <c r="Y15" i="1"/>
  <c r="Z15" i="1" s="1"/>
  <c r="Y16" i="1"/>
  <c r="Z16" i="1" s="1"/>
  <c r="Y17" i="1"/>
  <c r="Z17" i="1" s="1"/>
  <c r="Y18" i="1"/>
  <c r="Z18" i="1" s="1"/>
  <c r="Y19" i="1"/>
  <c r="Z19" i="1" s="1"/>
  <c r="Y20" i="1"/>
  <c r="Z20" i="1" s="1"/>
  <c r="Y21" i="1"/>
  <c r="Z21" i="1" s="1"/>
  <c r="Y22" i="1"/>
  <c r="Z22" i="1" s="1"/>
  <c r="Y23" i="1"/>
  <c r="Z23" i="1" s="1"/>
  <c r="Y24" i="1"/>
  <c r="Z24" i="1" s="1"/>
  <c r="Y25" i="1"/>
  <c r="Z25" i="1" s="1"/>
  <c r="Y26" i="1"/>
  <c r="Z26" i="1" s="1"/>
  <c r="AC26" i="1" s="1"/>
  <c r="Y27" i="1"/>
  <c r="Z27" i="1" s="1"/>
  <c r="Y28" i="1"/>
  <c r="Z28" i="1" s="1"/>
  <c r="Y29" i="1"/>
  <c r="Z29" i="1" s="1"/>
  <c r="Y30" i="1"/>
  <c r="Z30" i="1" s="1"/>
  <c r="Y31" i="1"/>
  <c r="Z31" i="1" s="1"/>
  <c r="Y32" i="1"/>
  <c r="Z32" i="1" s="1"/>
  <c r="Y33" i="1"/>
  <c r="Z33" i="1" s="1"/>
  <c r="Y34" i="1"/>
  <c r="Z34" i="1" s="1"/>
  <c r="Y35" i="1"/>
  <c r="Z35" i="1" s="1"/>
  <c r="Y36" i="1"/>
  <c r="Z36" i="1" s="1"/>
  <c r="AB36" i="1" s="1"/>
  <c r="Y37" i="1"/>
  <c r="Z37" i="1" s="1"/>
  <c r="AB37" i="1" s="1"/>
  <c r="Y38" i="1"/>
  <c r="Z38" i="1" s="1"/>
  <c r="Y39" i="1"/>
  <c r="Z39" i="1" s="1"/>
  <c r="Y40" i="1"/>
  <c r="Z40" i="1" s="1"/>
  <c r="Y41" i="1"/>
  <c r="Z41" i="1" s="1"/>
  <c r="Y42" i="1"/>
  <c r="Z42" i="1" s="1"/>
  <c r="AC42" i="1" s="1"/>
  <c r="Y43" i="1"/>
  <c r="Z43" i="1" s="1"/>
  <c r="Y44" i="1"/>
  <c r="Z44" i="1" s="1"/>
  <c r="Y45" i="1"/>
  <c r="Z45" i="1" s="1"/>
  <c r="Y46" i="1"/>
  <c r="Z46" i="1" s="1"/>
  <c r="Y47" i="1"/>
  <c r="Z47" i="1" s="1"/>
  <c r="Y48" i="1"/>
  <c r="Z48" i="1" s="1"/>
  <c r="Y49" i="1"/>
  <c r="Z49" i="1" s="1"/>
  <c r="Y50" i="1"/>
  <c r="Z50" i="1" s="1"/>
  <c r="Y51" i="1"/>
  <c r="Z51" i="1" s="1"/>
  <c r="AC51" i="1" s="1"/>
  <c r="Y52" i="1"/>
  <c r="Z52" i="1" s="1"/>
  <c r="AC52" i="1" s="1"/>
  <c r="Y53" i="1"/>
  <c r="Z53" i="1" s="1"/>
  <c r="Y54" i="1"/>
  <c r="Z54" i="1" s="1"/>
  <c r="Y55" i="1"/>
  <c r="Z55" i="1" s="1"/>
  <c r="Y56" i="1"/>
  <c r="Z56" i="1" s="1"/>
  <c r="Y57" i="1"/>
  <c r="Z57" i="1" s="1"/>
  <c r="Y58" i="1"/>
  <c r="Z58" i="1" s="1"/>
  <c r="Y59" i="1"/>
  <c r="Z59" i="1" s="1"/>
  <c r="AC59" i="1" s="1"/>
  <c r="Y60" i="1"/>
  <c r="Z60" i="1" s="1"/>
  <c r="AC60" i="1" s="1"/>
  <c r="Y61" i="1"/>
  <c r="Z61" i="1" s="1"/>
  <c r="Y62" i="1"/>
  <c r="Z62" i="1" s="1"/>
  <c r="Y63" i="1"/>
  <c r="Z63" i="1" s="1"/>
  <c r="Y64" i="1"/>
  <c r="Z64" i="1" s="1"/>
  <c r="Y65" i="1"/>
  <c r="Z65" i="1" s="1"/>
  <c r="Y66" i="1"/>
  <c r="Z66" i="1" s="1"/>
  <c r="Y67" i="1"/>
  <c r="Z67" i="1" s="1"/>
  <c r="AC67" i="1" s="1"/>
  <c r="Y68" i="1"/>
  <c r="Z68" i="1" s="1"/>
  <c r="AC68" i="1" s="1"/>
  <c r="Y69" i="1"/>
  <c r="Z69" i="1" s="1"/>
  <c r="Y70" i="1"/>
  <c r="Z70" i="1" s="1"/>
  <c r="Y71" i="1"/>
  <c r="Z71" i="1" s="1"/>
  <c r="Y72" i="1"/>
  <c r="Z72" i="1" s="1"/>
  <c r="Y73" i="1"/>
  <c r="Z73" i="1" s="1"/>
  <c r="Y74" i="1"/>
  <c r="Z74" i="1" s="1"/>
  <c r="Y75" i="1"/>
  <c r="Z75" i="1" s="1"/>
  <c r="AC75" i="1" s="1"/>
  <c r="Y76" i="1"/>
  <c r="Z76" i="1" s="1"/>
  <c r="AC76" i="1" s="1"/>
  <c r="Y77" i="1"/>
  <c r="Z77" i="1" s="1"/>
  <c r="AB77" i="1" s="1"/>
  <c r="Y78" i="1"/>
  <c r="Z78" i="1" s="1"/>
  <c r="Y79" i="1"/>
  <c r="Z79" i="1" s="1"/>
  <c r="Y80" i="1"/>
  <c r="Z80" i="1" s="1"/>
  <c r="Y81" i="1"/>
  <c r="Z81" i="1" s="1"/>
  <c r="Y82" i="1"/>
  <c r="Z82" i="1" s="1"/>
  <c r="Y83" i="1"/>
  <c r="Z83" i="1" s="1"/>
  <c r="AC83" i="1" s="1"/>
  <c r="Y84" i="1"/>
  <c r="Z84" i="1" s="1"/>
  <c r="AC84" i="1" s="1"/>
  <c r="Y85" i="1"/>
  <c r="Z85" i="1" s="1"/>
  <c r="Y86" i="1"/>
  <c r="Z86" i="1" s="1"/>
  <c r="Y87" i="1"/>
  <c r="Z87" i="1" s="1"/>
  <c r="Y88" i="1"/>
  <c r="Z88" i="1" s="1"/>
  <c r="Y89" i="1"/>
  <c r="Z89" i="1" s="1"/>
  <c r="Y90" i="1"/>
  <c r="Z90" i="1" s="1"/>
  <c r="AC90" i="1" s="1"/>
  <c r="Y91" i="1"/>
  <c r="Z91" i="1" s="1"/>
  <c r="AC91" i="1" s="1"/>
  <c r="Y92" i="1"/>
  <c r="Z92" i="1" s="1"/>
  <c r="Y93" i="1"/>
  <c r="Z93" i="1" s="1"/>
  <c r="Y94" i="1"/>
  <c r="Z94" i="1" s="1"/>
  <c r="Y95" i="1"/>
  <c r="Z95" i="1" s="1"/>
  <c r="Y96" i="1"/>
  <c r="Z96" i="1" s="1"/>
  <c r="Y97" i="1"/>
  <c r="Z97" i="1" s="1"/>
  <c r="Y98" i="1"/>
  <c r="Z98" i="1" s="1"/>
  <c r="AC98" i="1" s="1"/>
  <c r="Y99" i="1"/>
  <c r="Z99" i="1" s="1"/>
  <c r="AB99" i="1" s="1"/>
  <c r="Y100" i="1"/>
  <c r="Z100" i="1" s="1"/>
  <c r="AB100" i="1" s="1"/>
  <c r="Y101" i="1"/>
  <c r="Z101" i="1" s="1"/>
  <c r="Y102" i="1"/>
  <c r="Z102" i="1" s="1"/>
  <c r="Y103" i="1"/>
  <c r="Z103" i="1" s="1"/>
  <c r="Y104" i="1"/>
  <c r="Z104" i="1" s="1"/>
  <c r="Y105" i="1"/>
  <c r="Z105" i="1" s="1"/>
  <c r="Y106" i="1"/>
  <c r="Z106" i="1" s="1"/>
  <c r="AC106" i="1" s="1"/>
  <c r="Y107" i="1"/>
  <c r="Z107" i="1" s="1"/>
  <c r="AC107" i="1" s="1"/>
  <c r="Y108" i="1"/>
  <c r="Z108" i="1" s="1"/>
  <c r="Y109" i="1"/>
  <c r="Z109" i="1" s="1"/>
  <c r="Y110" i="1"/>
  <c r="Z110" i="1" s="1"/>
  <c r="Y111" i="1"/>
  <c r="Z111" i="1" s="1"/>
  <c r="Y112" i="1"/>
  <c r="Z112" i="1" s="1"/>
  <c r="Y113" i="1"/>
  <c r="Z113" i="1" s="1"/>
  <c r="Y114" i="1"/>
  <c r="Z114" i="1" s="1"/>
  <c r="AC114" i="1" s="1"/>
  <c r="Y115" i="1"/>
  <c r="Z115" i="1" s="1"/>
  <c r="AC115" i="1" s="1"/>
  <c r="Y116" i="1"/>
  <c r="Z116" i="1" s="1"/>
  <c r="Y117" i="1"/>
  <c r="Z117" i="1" s="1"/>
  <c r="Y118" i="1"/>
  <c r="Z118" i="1" s="1"/>
  <c r="Y119" i="1"/>
  <c r="Z119" i="1" s="1"/>
  <c r="Y120" i="1"/>
  <c r="Z120" i="1" s="1"/>
  <c r="Y121" i="1"/>
  <c r="Z121" i="1" s="1"/>
  <c r="Y122" i="1"/>
  <c r="Z122" i="1" s="1"/>
  <c r="AC122" i="1" s="1"/>
  <c r="Y123" i="1"/>
  <c r="Z123" i="1" s="1"/>
  <c r="AC123" i="1" s="1"/>
  <c r="Y124" i="1"/>
  <c r="Z124" i="1" s="1"/>
  <c r="Y125" i="1"/>
  <c r="Z125" i="1" s="1"/>
  <c r="Y126" i="1"/>
  <c r="Z126" i="1" s="1"/>
  <c r="Y127" i="1"/>
  <c r="Z127" i="1" s="1"/>
  <c r="Y128" i="1"/>
  <c r="Z128" i="1" s="1"/>
  <c r="Y129" i="1"/>
  <c r="Z129" i="1" s="1"/>
  <c r="Y130" i="1"/>
  <c r="Z130" i="1" s="1"/>
  <c r="AC130" i="1" s="1"/>
  <c r="Y131" i="1"/>
  <c r="Z131" i="1" s="1"/>
  <c r="AC131" i="1" s="1"/>
  <c r="Y132" i="1"/>
  <c r="Z132" i="1" s="1"/>
  <c r="Y133" i="1"/>
  <c r="Z133" i="1" s="1"/>
  <c r="Y134" i="1"/>
  <c r="Z134" i="1" s="1"/>
  <c r="Y135" i="1"/>
  <c r="Z135" i="1" s="1"/>
  <c r="Y136" i="1"/>
  <c r="Z136" i="1" s="1"/>
  <c r="Y137" i="1"/>
  <c r="Z137" i="1" s="1"/>
  <c r="Y138" i="1"/>
  <c r="Z138" i="1" s="1"/>
  <c r="AC138" i="1" s="1"/>
  <c r="Y139" i="1"/>
  <c r="Z139" i="1" s="1"/>
  <c r="AC139" i="1" s="1"/>
  <c r="Y140" i="1"/>
  <c r="Z140" i="1" s="1"/>
  <c r="AB140" i="1" s="1"/>
  <c r="Y141" i="1"/>
  <c r="Z141" i="1" s="1"/>
  <c r="Y142" i="1"/>
  <c r="Z142" i="1" s="1"/>
  <c r="Y143" i="1"/>
  <c r="Z143" i="1" s="1"/>
  <c r="Y144" i="1"/>
  <c r="Z144" i="1" s="1"/>
  <c r="Y145" i="1"/>
  <c r="Z145" i="1" s="1"/>
  <c r="AC145" i="1" s="1"/>
  <c r="Y146" i="1"/>
  <c r="Z146" i="1" s="1"/>
  <c r="Y147" i="1"/>
  <c r="Z147" i="1" s="1"/>
  <c r="Y148" i="1"/>
  <c r="Z148" i="1" s="1"/>
  <c r="Y149" i="1"/>
  <c r="Z149" i="1" s="1"/>
  <c r="Y150" i="1"/>
  <c r="Z150" i="1" s="1"/>
  <c r="Y151" i="1"/>
  <c r="Z151" i="1" s="1"/>
  <c r="Y152" i="1"/>
  <c r="Z152" i="1" s="1"/>
  <c r="AC152" i="1" s="1"/>
  <c r="Y153" i="1"/>
  <c r="Z153" i="1" s="1"/>
  <c r="AB153" i="1" s="1"/>
  <c r="Y154" i="1"/>
  <c r="Z154" i="1" s="1"/>
  <c r="AB154" i="1" s="1"/>
  <c r="Y155" i="1"/>
  <c r="Z155" i="1" s="1"/>
  <c r="Y156" i="1"/>
  <c r="Z156" i="1" s="1"/>
  <c r="Y157" i="1"/>
  <c r="Z157" i="1" s="1"/>
  <c r="Y158" i="1"/>
  <c r="Z158" i="1" s="1"/>
  <c r="Y159" i="1"/>
  <c r="Z159" i="1" s="1"/>
  <c r="Y160" i="1"/>
  <c r="Z160" i="1" s="1"/>
  <c r="AC160" i="1" s="1"/>
  <c r="Y161" i="1"/>
  <c r="Z161" i="1" s="1"/>
  <c r="AC161" i="1" s="1"/>
  <c r="Y162" i="1"/>
  <c r="Z162" i="1" s="1"/>
  <c r="Y163" i="1"/>
  <c r="Z163" i="1" s="1"/>
  <c r="Y164" i="1"/>
  <c r="Z164" i="1" s="1"/>
  <c r="Y165" i="1"/>
  <c r="Z165" i="1" s="1"/>
  <c r="Y166" i="1"/>
  <c r="Z166" i="1" s="1"/>
  <c r="Y167" i="1"/>
  <c r="Z167" i="1" s="1"/>
  <c r="Y168" i="1"/>
  <c r="Z168" i="1" s="1"/>
  <c r="AC168" i="1" s="1"/>
  <c r="Y169" i="1"/>
  <c r="Z169" i="1" s="1"/>
  <c r="AB169" i="1" s="1"/>
  <c r="Y170" i="1"/>
  <c r="Z170" i="1" s="1"/>
  <c r="AB170" i="1" s="1"/>
  <c r="Y171" i="1"/>
  <c r="Z171" i="1" s="1"/>
  <c r="Y172" i="1"/>
  <c r="Z172" i="1" s="1"/>
  <c r="Y173" i="1"/>
  <c r="Z173" i="1" s="1"/>
  <c r="Y174" i="1"/>
  <c r="Z174" i="1" s="1"/>
  <c r="Y175" i="1"/>
  <c r="Z175" i="1" s="1"/>
  <c r="Y176" i="1"/>
  <c r="Z176" i="1" s="1"/>
  <c r="AC176" i="1" s="1"/>
  <c r="Y177" i="1"/>
  <c r="Z177" i="1" s="1"/>
  <c r="AC177" i="1" s="1"/>
  <c r="Y178" i="1"/>
  <c r="Z178" i="1" s="1"/>
  <c r="Y179" i="1"/>
  <c r="Z179" i="1" s="1"/>
  <c r="Y180" i="1"/>
  <c r="Z180" i="1" s="1"/>
  <c r="Y181" i="1"/>
  <c r="Z181" i="1" s="1"/>
  <c r="Y182" i="1"/>
  <c r="Z182" i="1" s="1"/>
  <c r="Y183" i="1"/>
  <c r="Z183" i="1" s="1"/>
  <c r="AC183" i="1" s="1"/>
  <c r="Y184" i="1"/>
  <c r="Z184" i="1" s="1"/>
  <c r="AC184" i="1" s="1"/>
  <c r="Y185" i="1"/>
  <c r="Z185" i="1" s="1"/>
  <c r="AB185" i="1" s="1"/>
  <c r="Y186" i="1"/>
  <c r="Z186" i="1" s="1"/>
  <c r="Y187" i="1"/>
  <c r="Z187" i="1" s="1"/>
  <c r="Y188" i="1"/>
  <c r="Z188" i="1" s="1"/>
  <c r="Y189" i="1"/>
  <c r="Z189" i="1" s="1"/>
  <c r="Y190" i="1"/>
  <c r="Z190" i="1" s="1"/>
  <c r="Y191" i="1"/>
  <c r="Z191" i="1" s="1"/>
  <c r="AC191" i="1" s="1"/>
  <c r="Y192" i="1"/>
  <c r="Z192" i="1" s="1"/>
  <c r="AC192" i="1" s="1"/>
  <c r="Y193" i="1"/>
  <c r="Z193" i="1" s="1"/>
  <c r="Y194" i="1"/>
  <c r="Z194" i="1" s="1"/>
  <c r="Y195" i="1"/>
  <c r="Z195" i="1" s="1"/>
  <c r="Y196" i="1"/>
  <c r="Z196" i="1" s="1"/>
  <c r="Y197" i="1"/>
  <c r="Z197" i="1" s="1"/>
  <c r="Y198" i="1"/>
  <c r="Z198" i="1" s="1"/>
  <c r="Y8" i="1"/>
  <c r="Z8" i="1" s="1"/>
  <c r="AC8" i="1" s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8" i="1"/>
  <c r="M9" i="1"/>
  <c r="M10" i="1"/>
  <c r="M11" i="1"/>
  <c r="N11" i="1" s="1"/>
  <c r="P11" i="1" s="1"/>
  <c r="R11" i="1" s="1"/>
  <c r="M12" i="1"/>
  <c r="M13" i="1"/>
  <c r="M14" i="1"/>
  <c r="N14" i="1" s="1"/>
  <c r="M15" i="1"/>
  <c r="N15" i="1" s="1"/>
  <c r="M16" i="1"/>
  <c r="N16" i="1" s="1"/>
  <c r="M17" i="1"/>
  <c r="N17" i="1" s="1"/>
  <c r="M18" i="1"/>
  <c r="N18" i="1" s="1"/>
  <c r="M19" i="1"/>
  <c r="M20" i="1"/>
  <c r="M21" i="1"/>
  <c r="M22" i="1"/>
  <c r="M23" i="1"/>
  <c r="N23" i="1" s="1"/>
  <c r="M24" i="1"/>
  <c r="N24" i="1" s="1"/>
  <c r="M25" i="1"/>
  <c r="N25" i="1" s="1"/>
  <c r="M26" i="1"/>
  <c r="N26" i="1" s="1"/>
  <c r="M27" i="1"/>
  <c r="N27" i="1" s="1"/>
  <c r="M28" i="1"/>
  <c r="M29" i="1"/>
  <c r="N29" i="1" s="1"/>
  <c r="M30" i="1"/>
  <c r="M31" i="1"/>
  <c r="N31" i="1" s="1"/>
  <c r="M32" i="1"/>
  <c r="N32" i="1" s="1"/>
  <c r="M33" i="1"/>
  <c r="N33" i="1" s="1"/>
  <c r="M34" i="1"/>
  <c r="N34" i="1" s="1"/>
  <c r="M35" i="1"/>
  <c r="N35" i="1" s="1"/>
  <c r="M36" i="1"/>
  <c r="M37" i="1"/>
  <c r="M38" i="1"/>
  <c r="N38" i="1" s="1"/>
  <c r="M39" i="1"/>
  <c r="N39" i="1" s="1"/>
  <c r="M40" i="1"/>
  <c r="N40" i="1" s="1"/>
  <c r="M41" i="1"/>
  <c r="M42" i="1"/>
  <c r="M43" i="1"/>
  <c r="M44" i="1"/>
  <c r="M45" i="1"/>
  <c r="M46" i="1"/>
  <c r="M47" i="1"/>
  <c r="N47" i="1" s="1"/>
  <c r="M48" i="1"/>
  <c r="N48" i="1" s="1"/>
  <c r="M49" i="1"/>
  <c r="N49" i="1" s="1"/>
  <c r="M50" i="1"/>
  <c r="N50" i="1" s="1"/>
  <c r="M51" i="1"/>
  <c r="M52" i="1"/>
  <c r="M53" i="1"/>
  <c r="M54" i="1"/>
  <c r="M55" i="1"/>
  <c r="N55" i="1" s="1"/>
  <c r="M56" i="1"/>
  <c r="N56" i="1" s="1"/>
  <c r="M57" i="1"/>
  <c r="N57" i="1" s="1"/>
  <c r="M58" i="1"/>
  <c r="N58" i="1" s="1"/>
  <c r="M59" i="1"/>
  <c r="N59" i="1" s="1"/>
  <c r="M60" i="1"/>
  <c r="M61" i="1"/>
  <c r="N61" i="1" s="1"/>
  <c r="M62" i="1"/>
  <c r="M63" i="1"/>
  <c r="N63" i="1" s="1"/>
  <c r="M64" i="1"/>
  <c r="N64" i="1" s="1"/>
  <c r="M65" i="1"/>
  <c r="N65" i="1" s="1"/>
  <c r="M66" i="1"/>
  <c r="N66" i="1" s="1"/>
  <c r="M67" i="1"/>
  <c r="N67" i="1" s="1"/>
  <c r="M68" i="1"/>
  <c r="M69" i="1"/>
  <c r="M70" i="1"/>
  <c r="M71" i="1"/>
  <c r="N71" i="1" s="1"/>
  <c r="M72" i="1"/>
  <c r="N72" i="1" s="1"/>
  <c r="M73" i="1"/>
  <c r="M74" i="1"/>
  <c r="M75" i="1"/>
  <c r="M76" i="1"/>
  <c r="M77" i="1"/>
  <c r="M78" i="1"/>
  <c r="M79" i="1"/>
  <c r="N79" i="1" s="1"/>
  <c r="M80" i="1"/>
  <c r="N80" i="1" s="1"/>
  <c r="M81" i="1"/>
  <c r="N81" i="1" s="1"/>
  <c r="M82" i="1"/>
  <c r="N82" i="1" s="1"/>
  <c r="M83" i="1"/>
  <c r="M84" i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M92" i="1"/>
  <c r="N92" i="1" s="1"/>
  <c r="M93" i="1"/>
  <c r="M94" i="1"/>
  <c r="N94" i="1" s="1"/>
  <c r="M95" i="1"/>
  <c r="N95" i="1" s="1"/>
  <c r="M96" i="1"/>
  <c r="N96" i="1" s="1"/>
  <c r="M97" i="1"/>
  <c r="N97" i="1" s="1"/>
  <c r="M98" i="1"/>
  <c r="N98" i="1" s="1"/>
  <c r="M99" i="1"/>
  <c r="M100" i="1"/>
  <c r="M101" i="1"/>
  <c r="M102" i="1"/>
  <c r="N102" i="1" s="1"/>
  <c r="M103" i="1"/>
  <c r="N103" i="1" s="1"/>
  <c r="M104" i="1"/>
  <c r="M105" i="1"/>
  <c r="M106" i="1"/>
  <c r="M107" i="1"/>
  <c r="M108" i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M115" i="1"/>
  <c r="M116" i="1"/>
  <c r="M117" i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M124" i="1"/>
  <c r="N124" i="1" s="1"/>
  <c r="M125" i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M132" i="1"/>
  <c r="M133" i="1"/>
  <c r="M134" i="1"/>
  <c r="N134" i="1" s="1"/>
  <c r="M135" i="1"/>
  <c r="N135" i="1" s="1"/>
  <c r="M136" i="1"/>
  <c r="M137" i="1"/>
  <c r="M138" i="1"/>
  <c r="M139" i="1"/>
  <c r="M140" i="1"/>
  <c r="M141" i="1"/>
  <c r="N141" i="1" s="1"/>
  <c r="M142" i="1"/>
  <c r="N142" i="1" s="1"/>
  <c r="M143" i="1"/>
  <c r="N143" i="1" s="1"/>
  <c r="M144" i="1"/>
  <c r="N144" i="1" s="1"/>
  <c r="M145" i="1"/>
  <c r="M146" i="1"/>
  <c r="M147" i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M154" i="1"/>
  <c r="N154" i="1" s="1"/>
  <c r="M155" i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M162" i="1"/>
  <c r="M163" i="1"/>
  <c r="M164" i="1"/>
  <c r="N164" i="1" s="1"/>
  <c r="M165" i="1"/>
  <c r="N165" i="1" s="1"/>
  <c r="M166" i="1"/>
  <c r="M167" i="1"/>
  <c r="M168" i="1"/>
  <c r="M169" i="1"/>
  <c r="M170" i="1"/>
  <c r="M171" i="1"/>
  <c r="N171" i="1" s="1"/>
  <c r="M172" i="1"/>
  <c r="N172" i="1" s="1"/>
  <c r="M173" i="1"/>
  <c r="N173" i="1" s="1"/>
  <c r="M174" i="1"/>
  <c r="N174" i="1" s="1"/>
  <c r="M175" i="1"/>
  <c r="M176" i="1"/>
  <c r="M177" i="1"/>
  <c r="M178" i="1"/>
  <c r="M179" i="1"/>
  <c r="M180" i="1"/>
  <c r="N180" i="1" s="1"/>
  <c r="M181" i="1"/>
  <c r="N181" i="1" s="1"/>
  <c r="M182" i="1"/>
  <c r="N182" i="1" s="1"/>
  <c r="M183" i="1"/>
  <c r="M184" i="1"/>
  <c r="M185" i="1"/>
  <c r="M186" i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M193" i="1"/>
  <c r="M194" i="1"/>
  <c r="M195" i="1"/>
  <c r="N195" i="1" s="1"/>
  <c r="M196" i="1"/>
  <c r="N196" i="1" s="1"/>
  <c r="M197" i="1"/>
  <c r="N197" i="1" s="1"/>
  <c r="M198" i="1"/>
  <c r="N198" i="1" s="1"/>
  <c r="M8" i="1"/>
  <c r="N8" i="1" s="1"/>
  <c r="V11" i="1" l="1"/>
  <c r="AJ55" i="1"/>
  <c r="AL55" i="1" s="1"/>
  <c r="AJ118" i="1"/>
  <c r="AL118" i="1" s="1"/>
  <c r="AC100" i="1"/>
  <c r="AD100" i="1" s="1"/>
  <c r="AK188" i="1"/>
  <c r="AL188" i="1" s="1"/>
  <c r="AK127" i="1"/>
  <c r="AL127" i="1" s="1"/>
  <c r="AK76" i="1"/>
  <c r="AJ76" i="1"/>
  <c r="AK44" i="1"/>
  <c r="AJ44" i="1"/>
  <c r="AK28" i="1"/>
  <c r="AJ28" i="1"/>
  <c r="AK12" i="1"/>
  <c r="AJ12" i="1"/>
  <c r="AK153" i="1"/>
  <c r="AJ153" i="1"/>
  <c r="AK139" i="1"/>
  <c r="AJ139" i="1"/>
  <c r="AK123" i="1"/>
  <c r="AJ123" i="1"/>
  <c r="AK91" i="1"/>
  <c r="AJ91" i="1"/>
  <c r="AJ19" i="1"/>
  <c r="AK19" i="1"/>
  <c r="AJ168" i="1"/>
  <c r="AK168" i="1"/>
  <c r="AJ152" i="1"/>
  <c r="AK152" i="1"/>
  <c r="AJ106" i="1"/>
  <c r="AK106" i="1"/>
  <c r="AK138" i="1"/>
  <c r="AL138" i="1" s="1"/>
  <c r="AB145" i="1"/>
  <c r="AD145" i="1" s="1"/>
  <c r="AB123" i="1"/>
  <c r="AD123" i="1" s="1"/>
  <c r="AC13" i="1"/>
  <c r="AJ184" i="1"/>
  <c r="AL184" i="1" s="1"/>
  <c r="AK183" i="1"/>
  <c r="AL183" i="1" s="1"/>
  <c r="AK122" i="1"/>
  <c r="AL122" i="1" s="1"/>
  <c r="AB106" i="1"/>
  <c r="AD106" i="1" s="1"/>
  <c r="AJ180" i="1"/>
  <c r="AL180" i="1" s="1"/>
  <c r="AK173" i="1"/>
  <c r="AL173" i="1" s="1"/>
  <c r="AK111" i="1"/>
  <c r="AL111" i="1" s="1"/>
  <c r="AC99" i="1"/>
  <c r="AD99" i="1" s="1"/>
  <c r="AJ107" i="1"/>
  <c r="AL107" i="1" s="1"/>
  <c r="AB76" i="1"/>
  <c r="AD76" i="1" s="1"/>
  <c r="AJ169" i="1"/>
  <c r="AL169" i="1" s="1"/>
  <c r="AJ60" i="1"/>
  <c r="AL60" i="1" s="1"/>
  <c r="AB75" i="1"/>
  <c r="AD75" i="1" s="1"/>
  <c r="AK157" i="1"/>
  <c r="AL157" i="1" s="1"/>
  <c r="AB184" i="1"/>
  <c r="AD184" i="1" s="1"/>
  <c r="AB42" i="1"/>
  <c r="AD42" i="1" s="1"/>
  <c r="AB168" i="1"/>
  <c r="AD168" i="1" s="1"/>
  <c r="AC169" i="1"/>
  <c r="AD169" i="1" s="1"/>
  <c r="AK142" i="1"/>
  <c r="AL142" i="1" s="1"/>
  <c r="AC186" i="1"/>
  <c r="AB186" i="1"/>
  <c r="AC171" i="1"/>
  <c r="AB171" i="1"/>
  <c r="AB147" i="1"/>
  <c r="AC147" i="1"/>
  <c r="AC125" i="1"/>
  <c r="AB125" i="1"/>
  <c r="AB54" i="1"/>
  <c r="AC54" i="1"/>
  <c r="AB132" i="1"/>
  <c r="AC132" i="1"/>
  <c r="AC155" i="1"/>
  <c r="AB155" i="1"/>
  <c r="AB133" i="1"/>
  <c r="AC133" i="1"/>
  <c r="AB109" i="1"/>
  <c r="AC109" i="1"/>
  <c r="AB93" i="1"/>
  <c r="AC93" i="1"/>
  <c r="AB78" i="1"/>
  <c r="AC78" i="1"/>
  <c r="AB70" i="1"/>
  <c r="AC70" i="1"/>
  <c r="AB46" i="1"/>
  <c r="AC46" i="1"/>
  <c r="AB30" i="1"/>
  <c r="AC30" i="1"/>
  <c r="AB22" i="1"/>
  <c r="AC22" i="1"/>
  <c r="AB14" i="1"/>
  <c r="AC14" i="1"/>
  <c r="AB193" i="1"/>
  <c r="AC193" i="1"/>
  <c r="AB178" i="1"/>
  <c r="AC178" i="1"/>
  <c r="AB162" i="1"/>
  <c r="AC162" i="1"/>
  <c r="AB146" i="1"/>
  <c r="AC146" i="1"/>
  <c r="AB179" i="1"/>
  <c r="AC179" i="1"/>
  <c r="AB163" i="1"/>
  <c r="AC163" i="1"/>
  <c r="AC141" i="1"/>
  <c r="AB141" i="1"/>
  <c r="AB117" i="1"/>
  <c r="AC117" i="1"/>
  <c r="AB85" i="1"/>
  <c r="AC85" i="1"/>
  <c r="AB194" i="1"/>
  <c r="AC194" i="1"/>
  <c r="AC197" i="1"/>
  <c r="AB197" i="1"/>
  <c r="AC189" i="1"/>
  <c r="AB189" i="1"/>
  <c r="AC182" i="1"/>
  <c r="AB182" i="1"/>
  <c r="AC174" i="1"/>
  <c r="AB174" i="1"/>
  <c r="AC166" i="1"/>
  <c r="AB166" i="1"/>
  <c r="AC158" i="1"/>
  <c r="AB158" i="1"/>
  <c r="AC150" i="1"/>
  <c r="AB150" i="1"/>
  <c r="AC143" i="1"/>
  <c r="AB143" i="1"/>
  <c r="AC136" i="1"/>
  <c r="AB136" i="1"/>
  <c r="AC128" i="1"/>
  <c r="AB128" i="1"/>
  <c r="AC120" i="1"/>
  <c r="AB120" i="1"/>
  <c r="AC112" i="1"/>
  <c r="AB112" i="1"/>
  <c r="AC104" i="1"/>
  <c r="AB104" i="1"/>
  <c r="AC96" i="1"/>
  <c r="AB96" i="1"/>
  <c r="AC88" i="1"/>
  <c r="AB88" i="1"/>
  <c r="AC81" i="1"/>
  <c r="AB81" i="1"/>
  <c r="AC73" i="1"/>
  <c r="AB73" i="1"/>
  <c r="AC65" i="1"/>
  <c r="AB65" i="1"/>
  <c r="AC57" i="1"/>
  <c r="AB57" i="1"/>
  <c r="AC49" i="1"/>
  <c r="AB49" i="1"/>
  <c r="AC41" i="1"/>
  <c r="AB41" i="1"/>
  <c r="AC33" i="1"/>
  <c r="AB33" i="1"/>
  <c r="AC25" i="1"/>
  <c r="AB25" i="1"/>
  <c r="AC17" i="1"/>
  <c r="AB17" i="1"/>
  <c r="AC9" i="1"/>
  <c r="AB9" i="1"/>
  <c r="AC196" i="1"/>
  <c r="AB196" i="1"/>
  <c r="AC188" i="1"/>
  <c r="AB188" i="1"/>
  <c r="AC181" i="1"/>
  <c r="AB181" i="1"/>
  <c r="AC173" i="1"/>
  <c r="AB173" i="1"/>
  <c r="AC165" i="1"/>
  <c r="AB165" i="1"/>
  <c r="AC157" i="1"/>
  <c r="AB157" i="1"/>
  <c r="AC149" i="1"/>
  <c r="AB149" i="1"/>
  <c r="AC142" i="1"/>
  <c r="AB142" i="1"/>
  <c r="AC135" i="1"/>
  <c r="AB135" i="1"/>
  <c r="AC127" i="1"/>
  <c r="AB127" i="1"/>
  <c r="AC119" i="1"/>
  <c r="AB119" i="1"/>
  <c r="AC111" i="1"/>
  <c r="AB111" i="1"/>
  <c r="AC95" i="1"/>
  <c r="AB95" i="1"/>
  <c r="AC87" i="1"/>
  <c r="AB87" i="1"/>
  <c r="AC80" i="1"/>
  <c r="AB80" i="1"/>
  <c r="AC72" i="1"/>
  <c r="AB72" i="1"/>
  <c r="AC64" i="1"/>
  <c r="AB64" i="1"/>
  <c r="AC56" i="1"/>
  <c r="AB56" i="1"/>
  <c r="AC48" i="1"/>
  <c r="AB48" i="1"/>
  <c r="AC32" i="1"/>
  <c r="AB32" i="1"/>
  <c r="AC24" i="1"/>
  <c r="AB24" i="1"/>
  <c r="AC16" i="1"/>
  <c r="AB16" i="1"/>
  <c r="AB38" i="1"/>
  <c r="AC38" i="1"/>
  <c r="P154" i="1"/>
  <c r="R154" i="1" s="1"/>
  <c r="V154" i="1" s="1"/>
  <c r="P124" i="1"/>
  <c r="R124" i="1" s="1"/>
  <c r="V124" i="1" s="1"/>
  <c r="P92" i="1"/>
  <c r="R92" i="1" s="1"/>
  <c r="V92" i="1" s="1"/>
  <c r="P61" i="1"/>
  <c r="R61" i="1" s="1"/>
  <c r="V61" i="1" s="1"/>
  <c r="P29" i="1"/>
  <c r="R29" i="1" s="1"/>
  <c r="V29" i="1" s="1"/>
  <c r="AC195" i="1"/>
  <c r="AB195" i="1"/>
  <c r="AC187" i="1"/>
  <c r="AB187" i="1"/>
  <c r="AC180" i="1"/>
  <c r="AB180" i="1"/>
  <c r="AC172" i="1"/>
  <c r="AB172" i="1"/>
  <c r="AC164" i="1"/>
  <c r="AB164" i="1"/>
  <c r="AC156" i="1"/>
  <c r="AB156" i="1"/>
  <c r="AC148" i="1"/>
  <c r="AB148" i="1"/>
  <c r="AC134" i="1"/>
  <c r="AB134" i="1"/>
  <c r="AC126" i="1"/>
  <c r="AB126" i="1"/>
  <c r="AC118" i="1"/>
  <c r="AB118" i="1"/>
  <c r="AC110" i="1"/>
  <c r="AB110" i="1"/>
  <c r="AC102" i="1"/>
  <c r="AB102" i="1"/>
  <c r="AC94" i="1"/>
  <c r="AB94" i="1"/>
  <c r="AC86" i="1"/>
  <c r="AB86" i="1"/>
  <c r="AC79" i="1"/>
  <c r="AB79" i="1"/>
  <c r="AC71" i="1"/>
  <c r="AB71" i="1"/>
  <c r="AC63" i="1"/>
  <c r="AB63" i="1"/>
  <c r="AC55" i="1"/>
  <c r="AB55" i="1"/>
  <c r="AC47" i="1"/>
  <c r="AB47" i="1"/>
  <c r="AC39" i="1"/>
  <c r="AB39" i="1"/>
  <c r="AC31" i="1"/>
  <c r="AB31" i="1"/>
  <c r="AC23" i="1"/>
  <c r="AB23" i="1"/>
  <c r="AC15" i="1"/>
  <c r="AB15" i="1"/>
  <c r="N162" i="1"/>
  <c r="P162" i="1" s="1"/>
  <c r="R162" i="1" s="1"/>
  <c r="V162" i="1" s="1"/>
  <c r="N132" i="1"/>
  <c r="P132" i="1" s="1"/>
  <c r="R132" i="1" s="1"/>
  <c r="V132" i="1" s="1"/>
  <c r="N100" i="1"/>
  <c r="P100" i="1" s="1"/>
  <c r="R100" i="1" s="1"/>
  <c r="V100" i="1" s="1"/>
  <c r="N69" i="1"/>
  <c r="P69" i="1" s="1"/>
  <c r="R69" i="1" s="1"/>
  <c r="V69" i="1" s="1"/>
  <c r="N37" i="1"/>
  <c r="P37" i="1" s="1"/>
  <c r="R37" i="1" s="1"/>
  <c r="V37" i="1" s="1"/>
  <c r="AB183" i="1"/>
  <c r="AD183" i="1" s="1"/>
  <c r="AB161" i="1"/>
  <c r="AD161" i="1" s="1"/>
  <c r="AB122" i="1"/>
  <c r="AD122" i="1" s="1"/>
  <c r="AB68" i="1"/>
  <c r="AD68" i="1" s="1"/>
  <c r="AB26" i="1"/>
  <c r="AD26" i="1" s="1"/>
  <c r="AC154" i="1"/>
  <c r="AD154" i="1" s="1"/>
  <c r="AC124" i="1"/>
  <c r="AB124" i="1"/>
  <c r="AC103" i="1"/>
  <c r="AB103" i="1"/>
  <c r="AC62" i="1"/>
  <c r="AB62" i="1"/>
  <c r="AC40" i="1"/>
  <c r="AB40" i="1"/>
  <c r="AC170" i="1"/>
  <c r="AD170" i="1" s="1"/>
  <c r="AJ189" i="1"/>
  <c r="AK189" i="1"/>
  <c r="AJ158" i="1"/>
  <c r="AK158" i="1"/>
  <c r="AJ128" i="1"/>
  <c r="AK128" i="1"/>
  <c r="AJ96" i="1"/>
  <c r="AK96" i="1"/>
  <c r="AK81" i="1"/>
  <c r="AJ81" i="1"/>
  <c r="AK33" i="1"/>
  <c r="AJ33" i="1"/>
  <c r="AK17" i="1"/>
  <c r="AJ17" i="1"/>
  <c r="N161" i="1"/>
  <c r="P161" i="1" s="1"/>
  <c r="R161" i="1" s="1"/>
  <c r="V161" i="1" s="1"/>
  <c r="N153" i="1"/>
  <c r="P153" i="1" s="1"/>
  <c r="R153" i="1" s="1"/>
  <c r="V153" i="1" s="1"/>
  <c r="N139" i="1"/>
  <c r="P139" i="1" s="1"/>
  <c r="R139" i="1" s="1"/>
  <c r="V139" i="1" s="1"/>
  <c r="N131" i="1"/>
  <c r="P131" i="1" s="1"/>
  <c r="R131" i="1" s="1"/>
  <c r="V131" i="1" s="1"/>
  <c r="N123" i="1"/>
  <c r="P123" i="1" s="1"/>
  <c r="R123" i="1" s="1"/>
  <c r="V123" i="1" s="1"/>
  <c r="N115" i="1"/>
  <c r="P115" i="1" s="1"/>
  <c r="R115" i="1" s="1"/>
  <c r="V115" i="1" s="1"/>
  <c r="N107" i="1"/>
  <c r="P107" i="1" s="1"/>
  <c r="R107" i="1" s="1"/>
  <c r="V107" i="1" s="1"/>
  <c r="N99" i="1"/>
  <c r="P99" i="1" s="1"/>
  <c r="R99" i="1" s="1"/>
  <c r="V99" i="1" s="1"/>
  <c r="N91" i="1"/>
  <c r="P91" i="1" s="1"/>
  <c r="R91" i="1" s="1"/>
  <c r="V91" i="1" s="1"/>
  <c r="N84" i="1"/>
  <c r="P84" i="1" s="1"/>
  <c r="R84" i="1" s="1"/>
  <c r="V84" i="1" s="1"/>
  <c r="N76" i="1"/>
  <c r="P76" i="1" s="1"/>
  <c r="R76" i="1" s="1"/>
  <c r="V76" i="1" s="1"/>
  <c r="N68" i="1"/>
  <c r="P68" i="1" s="1"/>
  <c r="R68" i="1" s="1"/>
  <c r="V68" i="1" s="1"/>
  <c r="N60" i="1"/>
  <c r="P60" i="1" s="1"/>
  <c r="R60" i="1" s="1"/>
  <c r="V60" i="1" s="1"/>
  <c r="N52" i="1"/>
  <c r="P52" i="1" s="1"/>
  <c r="R52" i="1" s="1"/>
  <c r="V52" i="1" s="1"/>
  <c r="N44" i="1"/>
  <c r="P44" i="1" s="1"/>
  <c r="R44" i="1" s="1"/>
  <c r="V44" i="1" s="1"/>
  <c r="N36" i="1"/>
  <c r="P36" i="1" s="1"/>
  <c r="R36" i="1" s="1"/>
  <c r="V36" i="1" s="1"/>
  <c r="N28" i="1"/>
  <c r="P28" i="1" s="1"/>
  <c r="R28" i="1" s="1"/>
  <c r="V28" i="1" s="1"/>
  <c r="N20" i="1"/>
  <c r="P20" i="1" s="1"/>
  <c r="R20" i="1" s="1"/>
  <c r="V20" i="1" s="1"/>
  <c r="N12" i="1"/>
  <c r="P12" i="1" s="1"/>
  <c r="R12" i="1" s="1"/>
  <c r="V12" i="1" s="1"/>
  <c r="N179" i="1"/>
  <c r="P179" i="1" s="1"/>
  <c r="R179" i="1" s="1"/>
  <c r="V179" i="1" s="1"/>
  <c r="N170" i="1"/>
  <c r="P170" i="1" s="1"/>
  <c r="R170" i="1" s="1"/>
  <c r="V170" i="1" s="1"/>
  <c r="N78" i="1"/>
  <c r="P78" i="1" s="1"/>
  <c r="R78" i="1" s="1"/>
  <c r="V78" i="1" s="1"/>
  <c r="N46" i="1"/>
  <c r="P46" i="1" s="1"/>
  <c r="R46" i="1" s="1"/>
  <c r="V46" i="1" s="1"/>
  <c r="AB160" i="1"/>
  <c r="AD160" i="1" s="1"/>
  <c r="AB139" i="1"/>
  <c r="AD139" i="1" s="1"/>
  <c r="AB98" i="1"/>
  <c r="AD98" i="1" s="1"/>
  <c r="AB67" i="1"/>
  <c r="AD67" i="1" s="1"/>
  <c r="AC153" i="1"/>
  <c r="AD153" i="1" s="1"/>
  <c r="AC77" i="1"/>
  <c r="AD77" i="1" s="1"/>
  <c r="AJ150" i="1"/>
  <c r="AK150" i="1"/>
  <c r="AK25" i="1"/>
  <c r="AJ25" i="1"/>
  <c r="P109" i="1"/>
  <c r="R109" i="1" s="1"/>
  <c r="V109" i="1" s="1"/>
  <c r="N70" i="1"/>
  <c r="P70" i="1" s="1"/>
  <c r="R70" i="1" s="1"/>
  <c r="V70" i="1" s="1"/>
  <c r="P191" i="1"/>
  <c r="R191" i="1" s="1"/>
  <c r="V191" i="1" s="1"/>
  <c r="P160" i="1"/>
  <c r="R160" i="1" s="1"/>
  <c r="V160" i="1" s="1"/>
  <c r="P152" i="1"/>
  <c r="R152" i="1" s="1"/>
  <c r="V152" i="1" s="1"/>
  <c r="P130" i="1"/>
  <c r="R130" i="1" s="1"/>
  <c r="V130" i="1" s="1"/>
  <c r="P122" i="1"/>
  <c r="R122" i="1" s="1"/>
  <c r="V122" i="1" s="1"/>
  <c r="P98" i="1"/>
  <c r="R98" i="1" s="1"/>
  <c r="V98" i="1" s="1"/>
  <c r="P90" i="1"/>
  <c r="R90" i="1" s="1"/>
  <c r="V90" i="1" s="1"/>
  <c r="P67" i="1"/>
  <c r="R67" i="1" s="1"/>
  <c r="V67" i="1" s="1"/>
  <c r="P59" i="1"/>
  <c r="R59" i="1" s="1"/>
  <c r="V59" i="1" s="1"/>
  <c r="P35" i="1"/>
  <c r="R35" i="1" s="1"/>
  <c r="V35" i="1" s="1"/>
  <c r="P27" i="1"/>
  <c r="R27" i="1" s="1"/>
  <c r="V27" i="1" s="1"/>
  <c r="AB116" i="1"/>
  <c r="AC116" i="1"/>
  <c r="AB108" i="1"/>
  <c r="AC108" i="1"/>
  <c r="AB92" i="1"/>
  <c r="AC92" i="1"/>
  <c r="AB69" i="1"/>
  <c r="AC69" i="1"/>
  <c r="AC61" i="1"/>
  <c r="AB61" i="1"/>
  <c r="AB53" i="1"/>
  <c r="AC53" i="1"/>
  <c r="AB45" i="1"/>
  <c r="AC45" i="1"/>
  <c r="AB29" i="1"/>
  <c r="AC29" i="1"/>
  <c r="AB21" i="1"/>
  <c r="AC21" i="1"/>
  <c r="AD13" i="1"/>
  <c r="N186" i="1"/>
  <c r="P186" i="1" s="1"/>
  <c r="R186" i="1" s="1"/>
  <c r="V186" i="1" s="1"/>
  <c r="N178" i="1"/>
  <c r="P178" i="1" s="1"/>
  <c r="R178" i="1" s="1"/>
  <c r="V178" i="1" s="1"/>
  <c r="N169" i="1"/>
  <c r="P169" i="1" s="1"/>
  <c r="R169" i="1" s="1"/>
  <c r="V169" i="1" s="1"/>
  <c r="N140" i="1"/>
  <c r="P140" i="1" s="1"/>
  <c r="R140" i="1" s="1"/>
  <c r="V140" i="1" s="1"/>
  <c r="N108" i="1"/>
  <c r="P108" i="1" s="1"/>
  <c r="R108" i="1" s="1"/>
  <c r="V108" i="1" s="1"/>
  <c r="N77" i="1"/>
  <c r="P77" i="1" s="1"/>
  <c r="R77" i="1" s="1"/>
  <c r="V77" i="1" s="1"/>
  <c r="N45" i="1"/>
  <c r="P45" i="1" s="1"/>
  <c r="R45" i="1" s="1"/>
  <c r="V45" i="1" s="1"/>
  <c r="N13" i="1"/>
  <c r="P13" i="1" s="1"/>
  <c r="R13" i="1" s="1"/>
  <c r="V13" i="1" s="1"/>
  <c r="AB8" i="1"/>
  <c r="AD8" i="1" s="1"/>
  <c r="AB177" i="1"/>
  <c r="AD177" i="1" s="1"/>
  <c r="AB138" i="1"/>
  <c r="AD138" i="1" s="1"/>
  <c r="AB115" i="1"/>
  <c r="AD115" i="1" s="1"/>
  <c r="AB91" i="1"/>
  <c r="AD91" i="1" s="1"/>
  <c r="AB60" i="1"/>
  <c r="AD60" i="1" s="1"/>
  <c r="AB10" i="1"/>
  <c r="AD10" i="1" s="1"/>
  <c r="AC140" i="1"/>
  <c r="AD140" i="1" s="1"/>
  <c r="P159" i="1"/>
  <c r="R159" i="1" s="1"/>
  <c r="V159" i="1" s="1"/>
  <c r="P151" i="1"/>
  <c r="R151" i="1" s="1"/>
  <c r="V151" i="1" s="1"/>
  <c r="P144" i="1"/>
  <c r="R144" i="1" s="1"/>
  <c r="V144" i="1" s="1"/>
  <c r="P129" i="1"/>
  <c r="R129" i="1" s="1"/>
  <c r="V129" i="1" s="1"/>
  <c r="P121" i="1"/>
  <c r="R121" i="1" s="1"/>
  <c r="V121" i="1" s="1"/>
  <c r="P113" i="1"/>
  <c r="R113" i="1" s="1"/>
  <c r="V113" i="1" s="1"/>
  <c r="P97" i="1"/>
  <c r="R97" i="1" s="1"/>
  <c r="V97" i="1" s="1"/>
  <c r="P89" i="1"/>
  <c r="R89" i="1" s="1"/>
  <c r="V89" i="1" s="1"/>
  <c r="P82" i="1"/>
  <c r="R82" i="1" s="1"/>
  <c r="V82" i="1" s="1"/>
  <c r="P66" i="1"/>
  <c r="R66" i="1" s="1"/>
  <c r="V66" i="1" s="1"/>
  <c r="P58" i="1"/>
  <c r="R58" i="1" s="1"/>
  <c r="V58" i="1" s="1"/>
  <c r="P50" i="1"/>
  <c r="R50" i="1" s="1"/>
  <c r="V50" i="1" s="1"/>
  <c r="P34" i="1"/>
  <c r="R34" i="1" s="1"/>
  <c r="V34" i="1" s="1"/>
  <c r="P26" i="1"/>
  <c r="R26" i="1" s="1"/>
  <c r="V26" i="1" s="1"/>
  <c r="P18" i="1"/>
  <c r="R18" i="1" s="1"/>
  <c r="V18" i="1" s="1"/>
  <c r="AB44" i="1"/>
  <c r="AC44" i="1"/>
  <c r="AB28" i="1"/>
  <c r="AC28" i="1"/>
  <c r="AB20" i="1"/>
  <c r="AC20" i="1"/>
  <c r="AB12" i="1"/>
  <c r="AC12" i="1"/>
  <c r="N194" i="1"/>
  <c r="P194" i="1" s="1"/>
  <c r="R194" i="1" s="1"/>
  <c r="V194" i="1" s="1"/>
  <c r="N185" i="1"/>
  <c r="P185" i="1" s="1"/>
  <c r="R185" i="1" s="1"/>
  <c r="V185" i="1" s="1"/>
  <c r="N177" i="1"/>
  <c r="P177" i="1" s="1"/>
  <c r="R177" i="1" s="1"/>
  <c r="V177" i="1" s="1"/>
  <c r="N168" i="1"/>
  <c r="P168" i="1" s="1"/>
  <c r="R168" i="1" s="1"/>
  <c r="V168" i="1" s="1"/>
  <c r="N147" i="1"/>
  <c r="P147" i="1" s="1"/>
  <c r="R147" i="1" s="1"/>
  <c r="V147" i="1" s="1"/>
  <c r="N138" i="1"/>
  <c r="P138" i="1" s="1"/>
  <c r="R138" i="1" s="1"/>
  <c r="V138" i="1" s="1"/>
  <c r="N117" i="1"/>
  <c r="P117" i="1" s="1"/>
  <c r="R117" i="1" s="1"/>
  <c r="V117" i="1" s="1"/>
  <c r="N106" i="1"/>
  <c r="P106" i="1" s="1"/>
  <c r="R106" i="1" s="1"/>
  <c r="V106" i="1" s="1"/>
  <c r="N75" i="1"/>
  <c r="P75" i="1" s="1"/>
  <c r="R75" i="1" s="1"/>
  <c r="V75" i="1" s="1"/>
  <c r="N54" i="1"/>
  <c r="P54" i="1" s="1"/>
  <c r="R54" i="1" s="1"/>
  <c r="V54" i="1" s="1"/>
  <c r="N43" i="1"/>
  <c r="P43" i="1" s="1"/>
  <c r="R43" i="1" s="1"/>
  <c r="V43" i="1" s="1"/>
  <c r="N22" i="1"/>
  <c r="P22" i="1" s="1"/>
  <c r="R22" i="1" s="1"/>
  <c r="V22" i="1" s="1"/>
  <c r="AB176" i="1"/>
  <c r="AD176" i="1" s="1"/>
  <c r="AB114" i="1"/>
  <c r="AD114" i="1" s="1"/>
  <c r="AB90" i="1"/>
  <c r="AD90" i="1" s="1"/>
  <c r="AB59" i="1"/>
  <c r="AD59" i="1" s="1"/>
  <c r="AJ174" i="1"/>
  <c r="AK174" i="1"/>
  <c r="AJ143" i="1"/>
  <c r="AK143" i="1"/>
  <c r="AJ112" i="1"/>
  <c r="AK112" i="1"/>
  <c r="AK65" i="1"/>
  <c r="AJ65" i="1"/>
  <c r="AK49" i="1"/>
  <c r="AJ49" i="1"/>
  <c r="AK99" i="1"/>
  <c r="AJ99" i="1"/>
  <c r="P171" i="1"/>
  <c r="R171" i="1" s="1"/>
  <c r="V171" i="1" s="1"/>
  <c r="P85" i="1"/>
  <c r="R85" i="1" s="1"/>
  <c r="V85" i="1" s="1"/>
  <c r="P38" i="1"/>
  <c r="R38" i="1" s="1"/>
  <c r="V38" i="1" s="1"/>
  <c r="N163" i="1"/>
  <c r="P163" i="1" s="1"/>
  <c r="R163" i="1" s="1"/>
  <c r="V163" i="1" s="1"/>
  <c r="AC101" i="1"/>
  <c r="AB101" i="1"/>
  <c r="P198" i="1"/>
  <c r="R198" i="1" s="1"/>
  <c r="V198" i="1" s="1"/>
  <c r="P197" i="1"/>
  <c r="R197" i="1" s="1"/>
  <c r="V197" i="1" s="1"/>
  <c r="P174" i="1"/>
  <c r="R174" i="1" s="1"/>
  <c r="V174" i="1" s="1"/>
  <c r="P128" i="1"/>
  <c r="R128" i="1" s="1"/>
  <c r="V128" i="1" s="1"/>
  <c r="P88" i="1"/>
  <c r="R88" i="1" s="1"/>
  <c r="V88" i="1" s="1"/>
  <c r="P65" i="1"/>
  <c r="R65" i="1" s="1"/>
  <c r="V65" i="1" s="1"/>
  <c r="P49" i="1"/>
  <c r="R49" i="1" s="1"/>
  <c r="V49" i="1" s="1"/>
  <c r="P25" i="1"/>
  <c r="R25" i="1" s="1"/>
  <c r="V25" i="1" s="1"/>
  <c r="AC43" i="1"/>
  <c r="AB43" i="1"/>
  <c r="AC35" i="1"/>
  <c r="AB35" i="1"/>
  <c r="AC27" i="1"/>
  <c r="AB27" i="1"/>
  <c r="AC19" i="1"/>
  <c r="AB19" i="1"/>
  <c r="AC11" i="1"/>
  <c r="AB11" i="1"/>
  <c r="N193" i="1"/>
  <c r="P193" i="1" s="1"/>
  <c r="R193" i="1" s="1"/>
  <c r="V193" i="1" s="1"/>
  <c r="N184" i="1"/>
  <c r="P184" i="1" s="1"/>
  <c r="R184" i="1" s="1"/>
  <c r="V184" i="1" s="1"/>
  <c r="N176" i="1"/>
  <c r="P176" i="1" s="1"/>
  <c r="R176" i="1" s="1"/>
  <c r="V176" i="1" s="1"/>
  <c r="N167" i="1"/>
  <c r="P167" i="1" s="1"/>
  <c r="R167" i="1" s="1"/>
  <c r="V167" i="1" s="1"/>
  <c r="N146" i="1"/>
  <c r="P146" i="1" s="1"/>
  <c r="R146" i="1" s="1"/>
  <c r="V146" i="1" s="1"/>
  <c r="N137" i="1"/>
  <c r="P137" i="1" s="1"/>
  <c r="R137" i="1" s="1"/>
  <c r="V137" i="1" s="1"/>
  <c r="N116" i="1"/>
  <c r="P116" i="1" s="1"/>
  <c r="R116" i="1" s="1"/>
  <c r="V116" i="1" s="1"/>
  <c r="N105" i="1"/>
  <c r="P105" i="1" s="1"/>
  <c r="R105" i="1" s="1"/>
  <c r="V105" i="1" s="1"/>
  <c r="N74" i="1"/>
  <c r="P74" i="1" s="1"/>
  <c r="R74" i="1" s="1"/>
  <c r="V74" i="1" s="1"/>
  <c r="N53" i="1"/>
  <c r="P53" i="1" s="1"/>
  <c r="R53" i="1" s="1"/>
  <c r="V53" i="1" s="1"/>
  <c r="N42" i="1"/>
  <c r="P42" i="1" s="1"/>
  <c r="R42" i="1" s="1"/>
  <c r="V42" i="1" s="1"/>
  <c r="N21" i="1"/>
  <c r="P21" i="1" s="1"/>
  <c r="R21" i="1" s="1"/>
  <c r="V21" i="1" s="1"/>
  <c r="N10" i="1"/>
  <c r="P10" i="1" s="1"/>
  <c r="R10" i="1" s="1"/>
  <c r="V10" i="1" s="1"/>
  <c r="AB192" i="1"/>
  <c r="AD192" i="1" s="1"/>
  <c r="AB152" i="1"/>
  <c r="AD152" i="1" s="1"/>
  <c r="AB131" i="1"/>
  <c r="AD131" i="1" s="1"/>
  <c r="AB84" i="1"/>
  <c r="AD84" i="1" s="1"/>
  <c r="AB52" i="1"/>
  <c r="AD52" i="1" s="1"/>
  <c r="AC185" i="1"/>
  <c r="AD185" i="1" s="1"/>
  <c r="AC37" i="1"/>
  <c r="AD37" i="1" s="1"/>
  <c r="P141" i="1"/>
  <c r="R141" i="1" s="1"/>
  <c r="V141" i="1" s="1"/>
  <c r="P14" i="1"/>
  <c r="R14" i="1" s="1"/>
  <c r="V14" i="1" s="1"/>
  <c r="N133" i="1"/>
  <c r="P133" i="1" s="1"/>
  <c r="R133" i="1" s="1"/>
  <c r="V133" i="1" s="1"/>
  <c r="N101" i="1"/>
  <c r="P101" i="1" s="1"/>
  <c r="R101" i="1" s="1"/>
  <c r="V101" i="1" s="1"/>
  <c r="P190" i="1"/>
  <c r="R190" i="1" s="1"/>
  <c r="V190" i="1" s="1"/>
  <c r="P189" i="1"/>
  <c r="R189" i="1" s="1"/>
  <c r="V189" i="1" s="1"/>
  <c r="P182" i="1"/>
  <c r="R182" i="1" s="1"/>
  <c r="V182" i="1" s="1"/>
  <c r="P158" i="1"/>
  <c r="R158" i="1" s="1"/>
  <c r="V158" i="1" s="1"/>
  <c r="P150" i="1"/>
  <c r="R150" i="1" s="1"/>
  <c r="V150" i="1" s="1"/>
  <c r="P143" i="1"/>
  <c r="R143" i="1" s="1"/>
  <c r="V143" i="1" s="1"/>
  <c r="P120" i="1"/>
  <c r="R120" i="1" s="1"/>
  <c r="V120" i="1" s="1"/>
  <c r="P112" i="1"/>
  <c r="R112" i="1" s="1"/>
  <c r="V112" i="1" s="1"/>
  <c r="P96" i="1"/>
  <c r="R96" i="1" s="1"/>
  <c r="V96" i="1" s="1"/>
  <c r="P81" i="1"/>
  <c r="R81" i="1" s="1"/>
  <c r="V81" i="1" s="1"/>
  <c r="P57" i="1"/>
  <c r="R57" i="1" s="1"/>
  <c r="V57" i="1" s="1"/>
  <c r="P33" i="1"/>
  <c r="R33" i="1" s="1"/>
  <c r="V33" i="1" s="1"/>
  <c r="P17" i="1"/>
  <c r="R17" i="1" s="1"/>
  <c r="V17" i="1" s="1"/>
  <c r="P196" i="1"/>
  <c r="R196" i="1" s="1"/>
  <c r="V196" i="1" s="1"/>
  <c r="P188" i="1"/>
  <c r="R188" i="1" s="1"/>
  <c r="V188" i="1" s="1"/>
  <c r="P181" i="1"/>
  <c r="R181" i="1" s="1"/>
  <c r="V181" i="1" s="1"/>
  <c r="P173" i="1"/>
  <c r="R173" i="1" s="1"/>
  <c r="V173" i="1" s="1"/>
  <c r="P165" i="1"/>
  <c r="R165" i="1" s="1"/>
  <c r="V165" i="1" s="1"/>
  <c r="P157" i="1"/>
  <c r="R157" i="1" s="1"/>
  <c r="V157" i="1" s="1"/>
  <c r="P149" i="1"/>
  <c r="R149" i="1" s="1"/>
  <c r="V149" i="1" s="1"/>
  <c r="P142" i="1"/>
  <c r="R142" i="1" s="1"/>
  <c r="V142" i="1" s="1"/>
  <c r="P135" i="1"/>
  <c r="R135" i="1" s="1"/>
  <c r="V135" i="1" s="1"/>
  <c r="P127" i="1"/>
  <c r="R127" i="1" s="1"/>
  <c r="V127" i="1" s="1"/>
  <c r="P119" i="1"/>
  <c r="R119" i="1" s="1"/>
  <c r="V119" i="1" s="1"/>
  <c r="P111" i="1"/>
  <c r="R111" i="1" s="1"/>
  <c r="V111" i="1" s="1"/>
  <c r="P103" i="1"/>
  <c r="R103" i="1" s="1"/>
  <c r="V103" i="1" s="1"/>
  <c r="P95" i="1"/>
  <c r="R95" i="1" s="1"/>
  <c r="V95" i="1" s="1"/>
  <c r="P87" i="1"/>
  <c r="R87" i="1" s="1"/>
  <c r="V87" i="1" s="1"/>
  <c r="P80" i="1"/>
  <c r="R80" i="1" s="1"/>
  <c r="V80" i="1" s="1"/>
  <c r="P72" i="1"/>
  <c r="R72" i="1" s="1"/>
  <c r="V72" i="1" s="1"/>
  <c r="P64" i="1"/>
  <c r="R64" i="1" s="1"/>
  <c r="V64" i="1" s="1"/>
  <c r="P56" i="1"/>
  <c r="R56" i="1" s="1"/>
  <c r="V56" i="1" s="1"/>
  <c r="P48" i="1"/>
  <c r="R48" i="1" s="1"/>
  <c r="V48" i="1" s="1"/>
  <c r="P40" i="1"/>
  <c r="R40" i="1" s="1"/>
  <c r="V40" i="1" s="1"/>
  <c r="P32" i="1"/>
  <c r="R32" i="1" s="1"/>
  <c r="V32" i="1" s="1"/>
  <c r="P24" i="1"/>
  <c r="R24" i="1" s="1"/>
  <c r="V24" i="1" s="1"/>
  <c r="P16" i="1"/>
  <c r="R16" i="1" s="1"/>
  <c r="V16" i="1" s="1"/>
  <c r="AC198" i="1"/>
  <c r="AB198" i="1"/>
  <c r="AC190" i="1"/>
  <c r="AB190" i="1"/>
  <c r="AC175" i="1"/>
  <c r="AB175" i="1"/>
  <c r="AC167" i="1"/>
  <c r="AB167" i="1"/>
  <c r="AC159" i="1"/>
  <c r="AB159" i="1"/>
  <c r="AC151" i="1"/>
  <c r="AB151" i="1"/>
  <c r="AC144" i="1"/>
  <c r="AB144" i="1"/>
  <c r="AC137" i="1"/>
  <c r="AB137" i="1"/>
  <c r="AC129" i="1"/>
  <c r="AB129" i="1"/>
  <c r="AC121" i="1"/>
  <c r="AB121" i="1"/>
  <c r="AC113" i="1"/>
  <c r="AB113" i="1"/>
  <c r="AC105" i="1"/>
  <c r="AB105" i="1"/>
  <c r="AC97" i="1"/>
  <c r="AB97" i="1"/>
  <c r="AC89" i="1"/>
  <c r="AB89" i="1"/>
  <c r="AC82" i="1"/>
  <c r="AB82" i="1"/>
  <c r="AC74" i="1"/>
  <c r="AB74" i="1"/>
  <c r="AC66" i="1"/>
  <c r="AB66" i="1"/>
  <c r="AC58" i="1"/>
  <c r="AB58" i="1"/>
  <c r="AC50" i="1"/>
  <c r="AB50" i="1"/>
  <c r="AC34" i="1"/>
  <c r="AB34" i="1"/>
  <c r="AC18" i="1"/>
  <c r="AB18" i="1"/>
  <c r="N192" i="1"/>
  <c r="P192" i="1" s="1"/>
  <c r="R192" i="1" s="1"/>
  <c r="V192" i="1" s="1"/>
  <c r="N183" i="1"/>
  <c r="P183" i="1" s="1"/>
  <c r="R183" i="1" s="1"/>
  <c r="V183" i="1" s="1"/>
  <c r="N175" i="1"/>
  <c r="P175" i="1" s="1"/>
  <c r="R175" i="1" s="1"/>
  <c r="V175" i="1" s="1"/>
  <c r="N166" i="1"/>
  <c r="P166" i="1" s="1"/>
  <c r="R166" i="1" s="1"/>
  <c r="V166" i="1" s="1"/>
  <c r="N155" i="1"/>
  <c r="P155" i="1" s="1"/>
  <c r="R155" i="1" s="1"/>
  <c r="V155" i="1" s="1"/>
  <c r="N145" i="1"/>
  <c r="P145" i="1" s="1"/>
  <c r="R145" i="1" s="1"/>
  <c r="V145" i="1" s="1"/>
  <c r="N136" i="1"/>
  <c r="P136" i="1" s="1"/>
  <c r="R136" i="1" s="1"/>
  <c r="V136" i="1" s="1"/>
  <c r="N125" i="1"/>
  <c r="P125" i="1" s="1"/>
  <c r="R125" i="1" s="1"/>
  <c r="V125" i="1" s="1"/>
  <c r="N114" i="1"/>
  <c r="P114" i="1" s="1"/>
  <c r="R114" i="1" s="1"/>
  <c r="V114" i="1" s="1"/>
  <c r="N104" i="1"/>
  <c r="P104" i="1" s="1"/>
  <c r="R104" i="1" s="1"/>
  <c r="V104" i="1" s="1"/>
  <c r="N93" i="1"/>
  <c r="P93" i="1" s="1"/>
  <c r="R93" i="1" s="1"/>
  <c r="V93" i="1" s="1"/>
  <c r="N83" i="1"/>
  <c r="P83" i="1" s="1"/>
  <c r="R83" i="1" s="1"/>
  <c r="V83" i="1" s="1"/>
  <c r="N73" i="1"/>
  <c r="P73" i="1" s="1"/>
  <c r="R73" i="1" s="1"/>
  <c r="V73" i="1" s="1"/>
  <c r="N62" i="1"/>
  <c r="P62" i="1" s="1"/>
  <c r="R62" i="1" s="1"/>
  <c r="V62" i="1" s="1"/>
  <c r="N51" i="1"/>
  <c r="P51" i="1" s="1"/>
  <c r="R51" i="1" s="1"/>
  <c r="V51" i="1" s="1"/>
  <c r="N41" i="1"/>
  <c r="P41" i="1" s="1"/>
  <c r="R41" i="1" s="1"/>
  <c r="V41" i="1" s="1"/>
  <c r="N30" i="1"/>
  <c r="P30" i="1" s="1"/>
  <c r="R30" i="1" s="1"/>
  <c r="V30" i="1" s="1"/>
  <c r="N19" i="1"/>
  <c r="P19" i="1" s="1"/>
  <c r="R19" i="1" s="1"/>
  <c r="V19" i="1" s="1"/>
  <c r="N9" i="1"/>
  <c r="P9" i="1" s="1"/>
  <c r="R9" i="1" s="1"/>
  <c r="V9" i="1" s="1"/>
  <c r="AB191" i="1"/>
  <c r="AD191" i="1" s="1"/>
  <c r="AB130" i="1"/>
  <c r="AD130" i="1" s="1"/>
  <c r="AB107" i="1"/>
  <c r="AD107" i="1" s="1"/>
  <c r="AB83" i="1"/>
  <c r="AD83" i="1" s="1"/>
  <c r="AB51" i="1"/>
  <c r="AD51" i="1" s="1"/>
  <c r="AC36" i="1"/>
  <c r="AD36" i="1" s="1"/>
  <c r="AJ198" i="1"/>
  <c r="AK198" i="1"/>
  <c r="AJ190" i="1"/>
  <c r="AK190" i="1"/>
  <c r="AJ175" i="1"/>
  <c r="AK175" i="1"/>
  <c r="AJ167" i="1"/>
  <c r="AK167" i="1"/>
  <c r="AJ159" i="1"/>
  <c r="AK159" i="1"/>
  <c r="AJ151" i="1"/>
  <c r="AK151" i="1"/>
  <c r="AJ144" i="1"/>
  <c r="AK144" i="1"/>
  <c r="AJ137" i="1"/>
  <c r="AK137" i="1"/>
  <c r="AJ129" i="1"/>
  <c r="AK129" i="1"/>
  <c r="AJ121" i="1"/>
  <c r="AK121" i="1"/>
  <c r="AJ113" i="1"/>
  <c r="AK113" i="1"/>
  <c r="AJ105" i="1"/>
  <c r="AK105" i="1"/>
  <c r="AJ97" i="1"/>
  <c r="AK97" i="1"/>
  <c r="AK89" i="1"/>
  <c r="AJ89" i="1"/>
  <c r="AJ82" i="1"/>
  <c r="AK82" i="1"/>
  <c r="AK74" i="1"/>
  <c r="AJ74" i="1"/>
  <c r="AJ66" i="1"/>
  <c r="AK66" i="1"/>
  <c r="AK58" i="1"/>
  <c r="AJ58" i="1"/>
  <c r="AJ50" i="1"/>
  <c r="AK50" i="1"/>
  <c r="AJ42" i="1"/>
  <c r="AK42" i="1"/>
  <c r="AK34" i="1"/>
  <c r="AJ34" i="1"/>
  <c r="AJ26" i="1"/>
  <c r="AK26" i="1"/>
  <c r="AK18" i="1"/>
  <c r="AJ18" i="1"/>
  <c r="AK10" i="1"/>
  <c r="AJ10" i="1"/>
  <c r="AK177" i="1"/>
  <c r="AJ177" i="1"/>
  <c r="AJ104" i="1"/>
  <c r="AK104" i="1"/>
  <c r="AK52" i="1"/>
  <c r="AJ52" i="1"/>
  <c r="AJ197" i="1"/>
  <c r="AK197" i="1"/>
  <c r="AK73" i="1"/>
  <c r="AJ73" i="1"/>
  <c r="AK20" i="1"/>
  <c r="AJ20" i="1"/>
  <c r="AK187" i="1"/>
  <c r="AJ187" i="1"/>
  <c r="AK172" i="1"/>
  <c r="AJ172" i="1"/>
  <c r="AK156" i="1"/>
  <c r="AJ156" i="1"/>
  <c r="AK126" i="1"/>
  <c r="AJ126" i="1"/>
  <c r="AK110" i="1"/>
  <c r="AJ110" i="1"/>
  <c r="AK94" i="1"/>
  <c r="AJ94" i="1"/>
  <c r="AK79" i="1"/>
  <c r="AJ79" i="1"/>
  <c r="AK63" i="1"/>
  <c r="AJ63" i="1"/>
  <c r="AK47" i="1"/>
  <c r="AJ47" i="1"/>
  <c r="AK31" i="1"/>
  <c r="AJ31" i="1"/>
  <c r="AK15" i="1"/>
  <c r="AJ15" i="1"/>
  <c r="AK192" i="1"/>
  <c r="AJ192" i="1"/>
  <c r="AJ120" i="1"/>
  <c r="AK120" i="1"/>
  <c r="AK68" i="1"/>
  <c r="AJ68" i="1"/>
  <c r="AJ164" i="1"/>
  <c r="AL164" i="1" s="1"/>
  <c r="AJ102" i="1"/>
  <c r="AL102" i="1" s="1"/>
  <c r="AJ39" i="1"/>
  <c r="AL39" i="1" s="1"/>
  <c r="AK194" i="1"/>
  <c r="AJ194" i="1"/>
  <c r="AK186" i="1"/>
  <c r="AJ186" i="1"/>
  <c r="AK179" i="1"/>
  <c r="AJ179" i="1"/>
  <c r="AK171" i="1"/>
  <c r="AJ171" i="1"/>
  <c r="AK163" i="1"/>
  <c r="AJ163" i="1"/>
  <c r="AK155" i="1"/>
  <c r="AJ155" i="1"/>
  <c r="AK147" i="1"/>
  <c r="AJ147" i="1"/>
  <c r="AK141" i="1"/>
  <c r="AJ141" i="1"/>
  <c r="AK133" i="1"/>
  <c r="AJ133" i="1"/>
  <c r="AK125" i="1"/>
  <c r="AJ125" i="1"/>
  <c r="AK117" i="1"/>
  <c r="AJ117" i="1"/>
  <c r="AK109" i="1"/>
  <c r="AJ109" i="1"/>
  <c r="AK101" i="1"/>
  <c r="AJ101" i="1"/>
  <c r="AK85" i="1"/>
  <c r="AJ85" i="1"/>
  <c r="AK78" i="1"/>
  <c r="AJ78" i="1"/>
  <c r="AK70" i="1"/>
  <c r="AJ70" i="1"/>
  <c r="AK62" i="1"/>
  <c r="AJ62" i="1"/>
  <c r="AK54" i="1"/>
  <c r="AJ54" i="1"/>
  <c r="AK46" i="1"/>
  <c r="AJ46" i="1"/>
  <c r="AK38" i="1"/>
  <c r="AJ38" i="1"/>
  <c r="AK30" i="1"/>
  <c r="AJ30" i="1"/>
  <c r="AK22" i="1"/>
  <c r="AJ22" i="1"/>
  <c r="AK14" i="1"/>
  <c r="AJ14" i="1"/>
  <c r="AJ166" i="1"/>
  <c r="AK166" i="1"/>
  <c r="AK115" i="1"/>
  <c r="AJ115" i="1"/>
  <c r="AK41" i="1"/>
  <c r="AJ41" i="1"/>
  <c r="AK93" i="1"/>
  <c r="AL93" i="1" s="1"/>
  <c r="AK161" i="1"/>
  <c r="AJ161" i="1"/>
  <c r="AK88" i="1"/>
  <c r="AJ88" i="1"/>
  <c r="AK36" i="1"/>
  <c r="AJ36" i="1"/>
  <c r="AJ148" i="1"/>
  <c r="AL148" i="1" s="1"/>
  <c r="AJ86" i="1"/>
  <c r="AL86" i="1" s="1"/>
  <c r="AJ23" i="1"/>
  <c r="AL23" i="1" s="1"/>
  <c r="AJ136" i="1"/>
  <c r="AK136" i="1"/>
  <c r="AJ84" i="1"/>
  <c r="AK84" i="1"/>
  <c r="AK9" i="1"/>
  <c r="AJ9" i="1"/>
  <c r="AJ182" i="1"/>
  <c r="AK182" i="1"/>
  <c r="AK131" i="1"/>
  <c r="AJ131" i="1"/>
  <c r="AK57" i="1"/>
  <c r="AJ57" i="1"/>
  <c r="AJ195" i="1"/>
  <c r="AL195" i="1" s="1"/>
  <c r="AJ134" i="1"/>
  <c r="AL134" i="1" s="1"/>
  <c r="AJ71" i="1"/>
  <c r="AL71" i="1" s="1"/>
  <c r="AK51" i="1"/>
  <c r="AJ51" i="1"/>
  <c r="AK35" i="1"/>
  <c r="AJ35" i="1"/>
  <c r="AJ193" i="1"/>
  <c r="AL193" i="1" s="1"/>
  <c r="AJ178" i="1"/>
  <c r="AL178" i="1" s="1"/>
  <c r="AJ162" i="1"/>
  <c r="AL162" i="1" s="1"/>
  <c r="AJ146" i="1"/>
  <c r="AL146" i="1" s="1"/>
  <c r="AJ132" i="1"/>
  <c r="AL132" i="1" s="1"/>
  <c r="AJ116" i="1"/>
  <c r="AL116" i="1" s="1"/>
  <c r="AJ100" i="1"/>
  <c r="AL100" i="1" s="1"/>
  <c r="AJ69" i="1"/>
  <c r="AL69" i="1" s="1"/>
  <c r="AJ53" i="1"/>
  <c r="AL53" i="1" s="1"/>
  <c r="AJ37" i="1"/>
  <c r="AL37" i="1" s="1"/>
  <c r="AJ21" i="1"/>
  <c r="AL21" i="1" s="1"/>
  <c r="AK83" i="1"/>
  <c r="AL83" i="1" s="1"/>
  <c r="AK43" i="1"/>
  <c r="AL43" i="1" s="1"/>
  <c r="AK8" i="1"/>
  <c r="AJ8" i="1"/>
  <c r="AK196" i="1"/>
  <c r="AL196" i="1" s="1"/>
  <c r="AK181" i="1"/>
  <c r="AL181" i="1" s="1"/>
  <c r="AK165" i="1"/>
  <c r="AL165" i="1" s="1"/>
  <c r="AK149" i="1"/>
  <c r="AL149" i="1" s="1"/>
  <c r="AK135" i="1"/>
  <c r="AL135" i="1" s="1"/>
  <c r="AK119" i="1"/>
  <c r="AL119" i="1" s="1"/>
  <c r="AK103" i="1"/>
  <c r="AL103" i="1" s="1"/>
  <c r="AK191" i="1"/>
  <c r="AL191" i="1" s="1"/>
  <c r="AK176" i="1"/>
  <c r="AL176" i="1" s="1"/>
  <c r="AK160" i="1"/>
  <c r="AL160" i="1" s="1"/>
  <c r="AK145" i="1"/>
  <c r="AL145" i="1" s="1"/>
  <c r="AK130" i="1"/>
  <c r="AL130" i="1" s="1"/>
  <c r="AK114" i="1"/>
  <c r="AL114" i="1" s="1"/>
  <c r="AK98" i="1"/>
  <c r="AL98" i="1" s="1"/>
  <c r="AK27" i="1"/>
  <c r="AL27" i="1" s="1"/>
  <c r="AK90" i="1"/>
  <c r="AJ90" i="1"/>
  <c r="AK75" i="1"/>
  <c r="AJ75" i="1"/>
  <c r="AK59" i="1"/>
  <c r="AJ59" i="1"/>
  <c r="AK11" i="1"/>
  <c r="AJ11" i="1"/>
  <c r="AK67" i="1"/>
  <c r="AL67" i="1" s="1"/>
  <c r="AK95" i="1"/>
  <c r="AJ95" i="1"/>
  <c r="AK87" i="1"/>
  <c r="AJ87" i="1"/>
  <c r="AK80" i="1"/>
  <c r="AJ80" i="1"/>
  <c r="AK72" i="1"/>
  <c r="AJ72" i="1"/>
  <c r="AK64" i="1"/>
  <c r="AJ64" i="1"/>
  <c r="AK56" i="1"/>
  <c r="AJ56" i="1"/>
  <c r="AK48" i="1"/>
  <c r="AJ48" i="1"/>
  <c r="AK40" i="1"/>
  <c r="AJ40" i="1"/>
  <c r="AK32" i="1"/>
  <c r="AJ32" i="1"/>
  <c r="AK24" i="1"/>
  <c r="AJ24" i="1"/>
  <c r="AK16" i="1"/>
  <c r="AJ16" i="1"/>
  <c r="AJ185" i="1"/>
  <c r="AL185" i="1" s="1"/>
  <c r="AJ170" i="1"/>
  <c r="AL170" i="1" s="1"/>
  <c r="AJ154" i="1"/>
  <c r="AL154" i="1" s="1"/>
  <c r="AJ140" i="1"/>
  <c r="AL140" i="1" s="1"/>
  <c r="AJ124" i="1"/>
  <c r="AL124" i="1" s="1"/>
  <c r="AJ108" i="1"/>
  <c r="AL108" i="1" s="1"/>
  <c r="AJ92" i="1"/>
  <c r="AL92" i="1" s="1"/>
  <c r="AJ77" i="1"/>
  <c r="AL77" i="1" s="1"/>
  <c r="AJ61" i="1"/>
  <c r="AL61" i="1" s="1"/>
  <c r="AJ45" i="1"/>
  <c r="AL45" i="1" s="1"/>
  <c r="AJ29" i="1"/>
  <c r="AL29" i="1" s="1"/>
  <c r="AJ13" i="1"/>
  <c r="AL13" i="1" s="1"/>
  <c r="P195" i="1"/>
  <c r="R195" i="1" s="1"/>
  <c r="V195" i="1" s="1"/>
  <c r="P187" i="1"/>
  <c r="R187" i="1" s="1"/>
  <c r="V187" i="1" s="1"/>
  <c r="P180" i="1"/>
  <c r="R180" i="1" s="1"/>
  <c r="V180" i="1" s="1"/>
  <c r="P172" i="1"/>
  <c r="R172" i="1" s="1"/>
  <c r="V172" i="1" s="1"/>
  <c r="P164" i="1"/>
  <c r="R164" i="1" s="1"/>
  <c r="V164" i="1" s="1"/>
  <c r="P156" i="1"/>
  <c r="R156" i="1" s="1"/>
  <c r="V156" i="1" s="1"/>
  <c r="P148" i="1"/>
  <c r="R148" i="1" s="1"/>
  <c r="V148" i="1" s="1"/>
  <c r="P134" i="1"/>
  <c r="R134" i="1" s="1"/>
  <c r="V134" i="1" s="1"/>
  <c r="P126" i="1"/>
  <c r="R126" i="1" s="1"/>
  <c r="V126" i="1" s="1"/>
  <c r="P118" i="1"/>
  <c r="R118" i="1" s="1"/>
  <c r="V118" i="1" s="1"/>
  <c r="P110" i="1"/>
  <c r="R110" i="1" s="1"/>
  <c r="V110" i="1" s="1"/>
  <c r="P102" i="1"/>
  <c r="R102" i="1" s="1"/>
  <c r="V102" i="1" s="1"/>
  <c r="P94" i="1"/>
  <c r="R94" i="1" s="1"/>
  <c r="V94" i="1" s="1"/>
  <c r="P86" i="1"/>
  <c r="R86" i="1" s="1"/>
  <c r="V86" i="1" s="1"/>
  <c r="P79" i="1"/>
  <c r="R79" i="1" s="1"/>
  <c r="V79" i="1" s="1"/>
  <c r="P71" i="1"/>
  <c r="R71" i="1" s="1"/>
  <c r="V71" i="1" s="1"/>
  <c r="P63" i="1"/>
  <c r="R63" i="1" s="1"/>
  <c r="V63" i="1" s="1"/>
  <c r="P55" i="1"/>
  <c r="R55" i="1" s="1"/>
  <c r="V55" i="1" s="1"/>
  <c r="P47" i="1"/>
  <c r="R47" i="1" s="1"/>
  <c r="V47" i="1" s="1"/>
  <c r="P39" i="1"/>
  <c r="R39" i="1" s="1"/>
  <c r="V39" i="1" s="1"/>
  <c r="P31" i="1"/>
  <c r="R31" i="1" s="1"/>
  <c r="V31" i="1" s="1"/>
  <c r="P23" i="1"/>
  <c r="R23" i="1" s="1"/>
  <c r="V23" i="1" s="1"/>
  <c r="P15" i="1"/>
  <c r="R15" i="1" s="1"/>
  <c r="V15" i="1" s="1"/>
  <c r="P8" i="1"/>
  <c r="R8" i="1" s="1"/>
  <c r="V8" i="1" s="1"/>
  <c r="AD101" i="1" l="1"/>
  <c r="AL33" i="1"/>
  <c r="AL168" i="1"/>
  <c r="AL19" i="1"/>
  <c r="AL153" i="1"/>
  <c r="AL76" i="1"/>
  <c r="AD27" i="1"/>
  <c r="AD40" i="1"/>
  <c r="AL150" i="1"/>
  <c r="AD69" i="1"/>
  <c r="AL152" i="1"/>
  <c r="AL139" i="1"/>
  <c r="AL44" i="1"/>
  <c r="AD31" i="1"/>
  <c r="AD63" i="1"/>
  <c r="AD94" i="1"/>
  <c r="AD126" i="1"/>
  <c r="AL8" i="1"/>
  <c r="BC8" i="1" s="1"/>
  <c r="BF8" i="1" s="1"/>
  <c r="AL35" i="1"/>
  <c r="AL40" i="1"/>
  <c r="AL72" i="1"/>
  <c r="AL68" i="1"/>
  <c r="AL105" i="1"/>
  <c r="AL167" i="1"/>
  <c r="AL96" i="1"/>
  <c r="AD178" i="1"/>
  <c r="AD30" i="1"/>
  <c r="AD93" i="1"/>
  <c r="AD132" i="1"/>
  <c r="AL197" i="1"/>
  <c r="AL137" i="1"/>
  <c r="AL198" i="1"/>
  <c r="AL174" i="1"/>
  <c r="AD44" i="1"/>
  <c r="AD16" i="1"/>
  <c r="AD56" i="1"/>
  <c r="AD87" i="1"/>
  <c r="AD127" i="1"/>
  <c r="AD157" i="1"/>
  <c r="AD188" i="1"/>
  <c r="AD25" i="1"/>
  <c r="AD57" i="1"/>
  <c r="AD88" i="1"/>
  <c r="AD120" i="1"/>
  <c r="AD150" i="1"/>
  <c r="AD182" i="1"/>
  <c r="AL42" i="1"/>
  <c r="AL136" i="1"/>
  <c r="AL166" i="1"/>
  <c r="AD108" i="1"/>
  <c r="AD125" i="1"/>
  <c r="AD117" i="1"/>
  <c r="AL106" i="1"/>
  <c r="AL91" i="1"/>
  <c r="AL12" i="1"/>
  <c r="AL81" i="1"/>
  <c r="AL9" i="1"/>
  <c r="AL41" i="1"/>
  <c r="AL22" i="1"/>
  <c r="AL54" i="1"/>
  <c r="AL85" i="1"/>
  <c r="AD156" i="1"/>
  <c r="AD187" i="1"/>
  <c r="AD48" i="1"/>
  <c r="AD80" i="1"/>
  <c r="AD119" i="1"/>
  <c r="AD149" i="1"/>
  <c r="AD181" i="1"/>
  <c r="AD17" i="1"/>
  <c r="AD49" i="1"/>
  <c r="AD81" i="1"/>
  <c r="AD112" i="1"/>
  <c r="AD143" i="1"/>
  <c r="AD174" i="1"/>
  <c r="AD162" i="1"/>
  <c r="AD22" i="1"/>
  <c r="AD78" i="1"/>
  <c r="AD147" i="1"/>
  <c r="AL161" i="1"/>
  <c r="AL109" i="1"/>
  <c r="AL141" i="1"/>
  <c r="AL171" i="1"/>
  <c r="AD58" i="1"/>
  <c r="AD89" i="1"/>
  <c r="AD121" i="1"/>
  <c r="AD151" i="1"/>
  <c r="AL123" i="1"/>
  <c r="AL28" i="1"/>
  <c r="AL182" i="1"/>
  <c r="AL50" i="1"/>
  <c r="AL82" i="1"/>
  <c r="AL113" i="1"/>
  <c r="AL144" i="1"/>
  <c r="AL175" i="1"/>
  <c r="AL143" i="1"/>
  <c r="AD28" i="1"/>
  <c r="AL31" i="1"/>
  <c r="AL94" i="1"/>
  <c r="AL156" i="1"/>
  <c r="AL73" i="1"/>
  <c r="AL58" i="1"/>
  <c r="AL89" i="1"/>
  <c r="AL128" i="1"/>
  <c r="AD39" i="1"/>
  <c r="AD71" i="1"/>
  <c r="AD102" i="1"/>
  <c r="AD134" i="1"/>
  <c r="AD164" i="1"/>
  <c r="AD195" i="1"/>
  <c r="AD193" i="1"/>
  <c r="AD46" i="1"/>
  <c r="AD109" i="1"/>
  <c r="AD54" i="1"/>
  <c r="AL57" i="1"/>
  <c r="AL115" i="1"/>
  <c r="AL30" i="1"/>
  <c r="AL62" i="1"/>
  <c r="AL47" i="1"/>
  <c r="AL110" i="1"/>
  <c r="AL172" i="1"/>
  <c r="AL177" i="1"/>
  <c r="AL34" i="1"/>
  <c r="AL65" i="1"/>
  <c r="AD53" i="1"/>
  <c r="AL14" i="1"/>
  <c r="AL46" i="1"/>
  <c r="AL78" i="1"/>
  <c r="AL15" i="1"/>
  <c r="AL79" i="1"/>
  <c r="AL20" i="1"/>
  <c r="AL52" i="1"/>
  <c r="AL18" i="1"/>
  <c r="AL49" i="1"/>
  <c r="AD45" i="1"/>
  <c r="AD116" i="1"/>
  <c r="AL17" i="1"/>
  <c r="AD23" i="1"/>
  <c r="AD55" i="1"/>
  <c r="AD86" i="1"/>
  <c r="AD118" i="1"/>
  <c r="AD148" i="1"/>
  <c r="AD180" i="1"/>
  <c r="AD32" i="1"/>
  <c r="AD72" i="1"/>
  <c r="AD111" i="1"/>
  <c r="AD142" i="1"/>
  <c r="AD173" i="1"/>
  <c r="AD9" i="1"/>
  <c r="AD41" i="1"/>
  <c r="AD73" i="1"/>
  <c r="AD104" i="1"/>
  <c r="AD136" i="1"/>
  <c r="AD166" i="1"/>
  <c r="AD197" i="1"/>
  <c r="AD141" i="1"/>
  <c r="AD146" i="1"/>
  <c r="AD14" i="1"/>
  <c r="AD70" i="1"/>
  <c r="AD133" i="1"/>
  <c r="AL16" i="1"/>
  <c r="AL48" i="1"/>
  <c r="AL80" i="1"/>
  <c r="AL59" i="1"/>
  <c r="AL117" i="1"/>
  <c r="AL147" i="1"/>
  <c r="AL179" i="1"/>
  <c r="AD18" i="1"/>
  <c r="AD66" i="1"/>
  <c r="AD97" i="1"/>
  <c r="AD129" i="1"/>
  <c r="AD159" i="1"/>
  <c r="AD190" i="1"/>
  <c r="AD35" i="1"/>
  <c r="AD62" i="1"/>
  <c r="AD155" i="1"/>
  <c r="AL24" i="1"/>
  <c r="AL56" i="1"/>
  <c r="AL87" i="1"/>
  <c r="AL75" i="1"/>
  <c r="AL36" i="1"/>
  <c r="AL125" i="1"/>
  <c r="AL155" i="1"/>
  <c r="AL186" i="1"/>
  <c r="AL104" i="1"/>
  <c r="AL26" i="1"/>
  <c r="AL121" i="1"/>
  <c r="AL151" i="1"/>
  <c r="AD34" i="1"/>
  <c r="AD74" i="1"/>
  <c r="AD105" i="1"/>
  <c r="AD137" i="1"/>
  <c r="AD167" i="1"/>
  <c r="AD198" i="1"/>
  <c r="AD11" i="1"/>
  <c r="AD43" i="1"/>
  <c r="AD12" i="1"/>
  <c r="AD21" i="1"/>
  <c r="AD61" i="1"/>
  <c r="AD92" i="1"/>
  <c r="AL158" i="1"/>
  <c r="AD103" i="1"/>
  <c r="AD194" i="1"/>
  <c r="AD163" i="1"/>
  <c r="AD171" i="1"/>
  <c r="AL32" i="1"/>
  <c r="AL64" i="1"/>
  <c r="AL95" i="1"/>
  <c r="AL11" i="1"/>
  <c r="AL90" i="1"/>
  <c r="AL84" i="1"/>
  <c r="AL88" i="1"/>
  <c r="AL101" i="1"/>
  <c r="AL133" i="1"/>
  <c r="AL163" i="1"/>
  <c r="AL194" i="1"/>
  <c r="AL120" i="1"/>
  <c r="AL66" i="1"/>
  <c r="AL97" i="1"/>
  <c r="AL129" i="1"/>
  <c r="AL159" i="1"/>
  <c r="AL190" i="1"/>
  <c r="AD50" i="1"/>
  <c r="AD82" i="1"/>
  <c r="AD113" i="1"/>
  <c r="AD144" i="1"/>
  <c r="AD175" i="1"/>
  <c r="AD19" i="1"/>
  <c r="AL112" i="1"/>
  <c r="AD20" i="1"/>
  <c r="AD29" i="1"/>
  <c r="AL189" i="1"/>
  <c r="AD124" i="1"/>
  <c r="AD38" i="1"/>
  <c r="AD85" i="1"/>
  <c r="AD179" i="1"/>
  <c r="AD186" i="1"/>
  <c r="AL51" i="1"/>
  <c r="AL131" i="1"/>
  <c r="AL38" i="1"/>
  <c r="AL70" i="1"/>
  <c r="AL192" i="1"/>
  <c r="AL63" i="1"/>
  <c r="AL126" i="1"/>
  <c r="AL187" i="1"/>
  <c r="AL10" i="1"/>
  <c r="AL74" i="1"/>
  <c r="AL99" i="1"/>
  <c r="AL25" i="1"/>
  <c r="AD15" i="1"/>
  <c r="AD47" i="1"/>
  <c r="AD79" i="1"/>
  <c r="AD110" i="1"/>
  <c r="AD172" i="1"/>
  <c r="AD24" i="1"/>
  <c r="AD64" i="1"/>
  <c r="AD95" i="1"/>
  <c r="AD135" i="1"/>
  <c r="AD165" i="1"/>
  <c r="AD196" i="1"/>
  <c r="AD33" i="1"/>
  <c r="AD65" i="1"/>
  <c r="AD96" i="1"/>
  <c r="AD128" i="1"/>
  <c r="AD158" i="1"/>
  <c r="AD189" i="1"/>
  <c r="BC165" i="1" l="1"/>
  <c r="BF165" i="1" s="1"/>
  <c r="BG165" i="1" s="1"/>
  <c r="BH165" i="1" s="1"/>
  <c r="BN165" i="1" l="1"/>
  <c r="BI165" i="1"/>
  <c r="G200" i="1"/>
  <c r="BC108" i="1"/>
  <c r="BF108" i="1" s="1"/>
  <c r="BG108" i="1" s="1"/>
  <c r="BH108" i="1" s="1"/>
  <c r="BC95" i="1"/>
  <c r="BF95" i="1" s="1"/>
  <c r="BG95" i="1" s="1"/>
  <c r="BH95" i="1" s="1"/>
  <c r="M200" i="1"/>
  <c r="A200" i="1" a="1"/>
  <c r="A200" i="1" s="1"/>
  <c r="AO200" i="1"/>
  <c r="J200" i="1"/>
  <c r="AR200" i="1"/>
  <c r="AN200" i="1"/>
  <c r="AG200" i="1"/>
  <c r="AS200" i="1"/>
  <c r="I200" i="1"/>
  <c r="BC18" i="1"/>
  <c r="BF18" i="1" s="1"/>
  <c r="BG18" i="1" s="1"/>
  <c r="BH18" i="1" s="1"/>
  <c r="L200" i="1"/>
  <c r="AF200" i="1"/>
  <c r="X200" i="1"/>
  <c r="H200" i="1"/>
  <c r="AA200" i="1" l="1"/>
  <c r="BE200" i="1"/>
  <c r="BP165" i="1"/>
  <c r="BN18" i="1"/>
  <c r="BI18" i="1"/>
  <c r="BN95" i="1"/>
  <c r="BI95" i="1"/>
  <c r="BN108" i="1"/>
  <c r="BI108" i="1"/>
  <c r="BC161" i="1"/>
  <c r="BF161" i="1" s="1"/>
  <c r="BG161" i="1" s="1"/>
  <c r="BH161" i="1" s="1"/>
  <c r="BC155" i="1"/>
  <c r="BF155" i="1" s="1"/>
  <c r="BG155" i="1" s="1"/>
  <c r="BH155" i="1" s="1"/>
  <c r="AY200" i="1"/>
  <c r="BC137" i="1"/>
  <c r="BF137" i="1" s="1"/>
  <c r="BG137" i="1" s="1"/>
  <c r="BH137" i="1" s="1"/>
  <c r="AI200" i="1"/>
  <c r="BC20" i="1"/>
  <c r="BF20" i="1" s="1"/>
  <c r="BG20" i="1" s="1"/>
  <c r="BH20" i="1" s="1"/>
  <c r="BC79" i="1"/>
  <c r="BF79" i="1" s="1"/>
  <c r="BG79" i="1" s="1"/>
  <c r="BH79" i="1" s="1"/>
  <c r="BN79" i="1" s="1"/>
  <c r="BC36" i="1"/>
  <c r="BF36" i="1" s="1"/>
  <c r="BG36" i="1" s="1"/>
  <c r="BH36" i="1" s="1"/>
  <c r="BC149" i="1"/>
  <c r="BF149" i="1" s="1"/>
  <c r="BG149" i="1" s="1"/>
  <c r="BH149" i="1" s="1"/>
  <c r="BC63" i="1"/>
  <c r="BF63" i="1" s="1"/>
  <c r="BG63" i="1" s="1"/>
  <c r="BH63" i="1" s="1"/>
  <c r="BC156" i="1"/>
  <c r="BF156" i="1" s="1"/>
  <c r="BG156" i="1" s="1"/>
  <c r="BH156" i="1" s="1"/>
  <c r="BC42" i="1"/>
  <c r="BF42" i="1" s="1"/>
  <c r="BG42" i="1" s="1"/>
  <c r="BH42" i="1" s="1"/>
  <c r="AW200" i="1"/>
  <c r="BC98" i="1"/>
  <c r="BF98" i="1" s="1"/>
  <c r="BG98" i="1" s="1"/>
  <c r="BH98" i="1" s="1"/>
  <c r="BC180" i="1"/>
  <c r="BF180" i="1" s="1"/>
  <c r="BG180" i="1" s="1"/>
  <c r="BH180" i="1" s="1"/>
  <c r="BC179" i="1"/>
  <c r="BF179" i="1" s="1"/>
  <c r="BG179" i="1" s="1"/>
  <c r="BH179" i="1" s="1"/>
  <c r="BC73" i="1"/>
  <c r="BF73" i="1" s="1"/>
  <c r="BG73" i="1" s="1"/>
  <c r="BH73" i="1" s="1"/>
  <c r="AV200" i="1"/>
  <c r="BC132" i="1"/>
  <c r="BF132" i="1" s="1"/>
  <c r="BG132" i="1" s="1"/>
  <c r="BH132" i="1" s="1"/>
  <c r="BC198" i="1"/>
  <c r="BC88" i="1"/>
  <c r="BF88" i="1" s="1"/>
  <c r="BG88" i="1" s="1"/>
  <c r="BH88" i="1" s="1"/>
  <c r="AP200" i="1"/>
  <c r="BC107" i="1"/>
  <c r="BF107" i="1" s="1"/>
  <c r="BG107" i="1" s="1"/>
  <c r="BH107" i="1" s="1"/>
  <c r="BC92" i="1"/>
  <c r="BC80" i="1"/>
  <c r="BF80" i="1" s="1"/>
  <c r="BG80" i="1" s="1"/>
  <c r="BH80" i="1" s="1"/>
  <c r="BC15" i="1"/>
  <c r="BF15" i="1" s="1"/>
  <c r="BG15" i="1" s="1"/>
  <c r="BH15" i="1" s="1"/>
  <c r="AT200" i="1"/>
  <c r="BC22" i="1"/>
  <c r="BF22" i="1" s="1"/>
  <c r="BG22" i="1" s="1"/>
  <c r="BH22" i="1" s="1"/>
  <c r="BC59" i="1"/>
  <c r="BF59" i="1" s="1"/>
  <c r="BG59" i="1" s="1"/>
  <c r="BH59" i="1" s="1"/>
  <c r="BC141" i="1"/>
  <c r="BF141" i="1" s="1"/>
  <c r="BG141" i="1" s="1"/>
  <c r="BH141" i="1" s="1"/>
  <c r="BC65" i="1"/>
  <c r="BF65" i="1" s="1"/>
  <c r="BG65" i="1" s="1"/>
  <c r="BH65" i="1" s="1"/>
  <c r="BC52" i="1"/>
  <c r="BF52" i="1" s="1"/>
  <c r="BG52" i="1" s="1"/>
  <c r="BH52" i="1" s="1"/>
  <c r="BC14" i="1"/>
  <c r="BF14" i="1" s="1"/>
  <c r="BG14" i="1" s="1"/>
  <c r="BH14" i="1" s="1"/>
  <c r="BC193" i="1"/>
  <c r="BF193" i="1" s="1"/>
  <c r="BG193" i="1" s="1"/>
  <c r="BH193" i="1" s="1"/>
  <c r="BC72" i="1"/>
  <c r="BF72" i="1" s="1"/>
  <c r="BG72" i="1" s="1"/>
  <c r="BH72" i="1" s="1"/>
  <c r="BC55" i="1"/>
  <c r="BF55" i="1" s="1"/>
  <c r="BG55" i="1" s="1"/>
  <c r="BH55" i="1" s="1"/>
  <c r="BC196" i="1"/>
  <c r="Y200" i="1"/>
  <c r="BC19" i="1"/>
  <c r="BF19" i="1" s="1"/>
  <c r="BG19" i="1" s="1"/>
  <c r="BH19" i="1" s="1"/>
  <c r="AH200" i="1"/>
  <c r="BC139" i="1"/>
  <c r="BF139" i="1" s="1"/>
  <c r="BG139" i="1" s="1"/>
  <c r="BH139" i="1" s="1"/>
  <c r="BC43" i="1"/>
  <c r="BF43" i="1" s="1"/>
  <c r="BG43" i="1" s="1"/>
  <c r="BH43" i="1" s="1"/>
  <c r="BC44" i="1"/>
  <c r="BF44" i="1" s="1"/>
  <c r="BG44" i="1" s="1"/>
  <c r="BH44" i="1" s="1"/>
  <c r="BC21" i="1"/>
  <c r="BF21" i="1" s="1"/>
  <c r="BG21" i="1" s="1"/>
  <c r="BH21" i="1" s="1"/>
  <c r="BC81" i="1"/>
  <c r="BF81" i="1" s="1"/>
  <c r="BG81" i="1" s="1"/>
  <c r="BH81" i="1" s="1"/>
  <c r="N200" i="1"/>
  <c r="BC96" i="1"/>
  <c r="BF96" i="1" s="1"/>
  <c r="BG96" i="1" s="1"/>
  <c r="BH96" i="1" s="1"/>
  <c r="BC83" i="1"/>
  <c r="BP108" i="1" l="1"/>
  <c r="BP95" i="1"/>
  <c r="BP18" i="1"/>
  <c r="BN63" i="1"/>
  <c r="BI63" i="1"/>
  <c r="BN155" i="1"/>
  <c r="BI155" i="1"/>
  <c r="BN43" i="1"/>
  <c r="BI43" i="1"/>
  <c r="BN139" i="1"/>
  <c r="BI139" i="1"/>
  <c r="BN80" i="1"/>
  <c r="BI80" i="1"/>
  <c r="BI149" i="1"/>
  <c r="BN149" i="1"/>
  <c r="BN161" i="1"/>
  <c r="BI161" i="1"/>
  <c r="BN44" i="1"/>
  <c r="BI44" i="1"/>
  <c r="BI132" i="1"/>
  <c r="BN132" i="1"/>
  <c r="BN193" i="1"/>
  <c r="BI193" i="1"/>
  <c r="BN15" i="1"/>
  <c r="BI15" i="1"/>
  <c r="BN14" i="1"/>
  <c r="BI14" i="1"/>
  <c r="BN73" i="1"/>
  <c r="BI73" i="1"/>
  <c r="BF83" i="1"/>
  <c r="BG83" i="1" s="1"/>
  <c r="BH83" i="1" s="1"/>
  <c r="BN52" i="1"/>
  <c r="BI52" i="1"/>
  <c r="BF92" i="1"/>
  <c r="BG92" i="1" s="1"/>
  <c r="BH92" i="1" s="1"/>
  <c r="BN179" i="1"/>
  <c r="BI179" i="1"/>
  <c r="BN36" i="1"/>
  <c r="BI36" i="1"/>
  <c r="BN96" i="1"/>
  <c r="BI96" i="1"/>
  <c r="BN19" i="1"/>
  <c r="BI19" i="1"/>
  <c r="BN65" i="1"/>
  <c r="BI65" i="1"/>
  <c r="BN107" i="1"/>
  <c r="BI107" i="1"/>
  <c r="BI180" i="1"/>
  <c r="BN180" i="1"/>
  <c r="BP79" i="1"/>
  <c r="BI79" i="1"/>
  <c r="BN98" i="1"/>
  <c r="BI98" i="1"/>
  <c r="BN20" i="1"/>
  <c r="BI20" i="1"/>
  <c r="BN141" i="1"/>
  <c r="BI141" i="1"/>
  <c r="BN81" i="1"/>
  <c r="BI81" i="1"/>
  <c r="BF196" i="1"/>
  <c r="BG196" i="1" s="1"/>
  <c r="BH196" i="1" s="1"/>
  <c r="BN59" i="1"/>
  <c r="BI59" i="1"/>
  <c r="BN88" i="1"/>
  <c r="BI88" i="1"/>
  <c r="BN21" i="1"/>
  <c r="BI21" i="1"/>
  <c r="BN55" i="1"/>
  <c r="BI55" i="1"/>
  <c r="BN22" i="1"/>
  <c r="BI22" i="1"/>
  <c r="BF198" i="1"/>
  <c r="BG198" i="1" s="1"/>
  <c r="BH198" i="1" s="1"/>
  <c r="BN42" i="1"/>
  <c r="BI42" i="1"/>
  <c r="BN137" i="1"/>
  <c r="BI137" i="1"/>
  <c r="BN72" i="1"/>
  <c r="BI72" i="1"/>
  <c r="BI156" i="1"/>
  <c r="BN156" i="1"/>
  <c r="BC146" i="1"/>
  <c r="BF146" i="1" s="1"/>
  <c r="BG146" i="1" s="1"/>
  <c r="BH146" i="1" s="1"/>
  <c r="BC127" i="1"/>
  <c r="BF127" i="1" s="1"/>
  <c r="BG127" i="1" s="1"/>
  <c r="BH127" i="1" s="1"/>
  <c r="BC123" i="1"/>
  <c r="BF123" i="1" s="1"/>
  <c r="BG123" i="1" s="1"/>
  <c r="BH123" i="1" s="1"/>
  <c r="BC186" i="1"/>
  <c r="BC56" i="1"/>
  <c r="BF56" i="1" s="1"/>
  <c r="BG56" i="1" s="1"/>
  <c r="BH56" i="1" s="1"/>
  <c r="BC160" i="1"/>
  <c r="BF160" i="1" s="1"/>
  <c r="BG160" i="1" s="1"/>
  <c r="BH160" i="1" s="1"/>
  <c r="BC51" i="1"/>
  <c r="BF51" i="1" s="1"/>
  <c r="BG51" i="1" s="1"/>
  <c r="BH51" i="1" s="1"/>
  <c r="BC49" i="1"/>
  <c r="BF49" i="1" s="1"/>
  <c r="BG49" i="1" s="1"/>
  <c r="BH49" i="1" s="1"/>
  <c r="BC122" i="1"/>
  <c r="BF122" i="1" s="1"/>
  <c r="BG122" i="1" s="1"/>
  <c r="BH122" i="1" s="1"/>
  <c r="BC28" i="1"/>
  <c r="BF28" i="1" s="1"/>
  <c r="BG28" i="1" s="1"/>
  <c r="BH28" i="1" s="1"/>
  <c r="BC184" i="1"/>
  <c r="BF184" i="1" s="1"/>
  <c r="BG184" i="1" s="1"/>
  <c r="BH184" i="1" s="1"/>
  <c r="BC40" i="1"/>
  <c r="BF40" i="1" s="1"/>
  <c r="BG40" i="1" s="1"/>
  <c r="BH40" i="1" s="1"/>
  <c r="BC125" i="1"/>
  <c r="BF125" i="1" s="1"/>
  <c r="BG125" i="1" s="1"/>
  <c r="BH125" i="1" s="1"/>
  <c r="BC53" i="1"/>
  <c r="BF53" i="1" s="1"/>
  <c r="BG53" i="1" s="1"/>
  <c r="BH53" i="1" s="1"/>
  <c r="BC187" i="1"/>
  <c r="BC144" i="1"/>
  <c r="BF144" i="1" s="1"/>
  <c r="BG144" i="1" s="1"/>
  <c r="BH144" i="1" s="1"/>
  <c r="BC64" i="1"/>
  <c r="BF64" i="1" s="1"/>
  <c r="BG64" i="1" s="1"/>
  <c r="BH64" i="1" s="1"/>
  <c r="BC170" i="1"/>
  <c r="BF170" i="1" s="1"/>
  <c r="BG170" i="1" s="1"/>
  <c r="BH170" i="1" s="1"/>
  <c r="BC188" i="1"/>
  <c r="BF188" i="1" s="1"/>
  <c r="BG188" i="1" s="1"/>
  <c r="BH188" i="1" s="1"/>
  <c r="BC190" i="1"/>
  <c r="BF190" i="1" s="1"/>
  <c r="BG190" i="1" s="1"/>
  <c r="BH190" i="1" s="1"/>
  <c r="BC118" i="1"/>
  <c r="BF118" i="1" s="1"/>
  <c r="BG118" i="1" s="1"/>
  <c r="BH118" i="1" s="1"/>
  <c r="BC109" i="1"/>
  <c r="BF109" i="1" s="1"/>
  <c r="BG109" i="1" s="1"/>
  <c r="BH109" i="1" s="1"/>
  <c r="BC185" i="1"/>
  <c r="BF185" i="1" s="1"/>
  <c r="BG185" i="1" s="1"/>
  <c r="BH185" i="1" s="1"/>
  <c r="BC124" i="1"/>
  <c r="BF124" i="1" s="1"/>
  <c r="BG124" i="1" s="1"/>
  <c r="BH124" i="1" s="1"/>
  <c r="AJ200" i="1"/>
  <c r="BC194" i="1"/>
  <c r="BF194" i="1" s="1"/>
  <c r="BG194" i="1" s="1"/>
  <c r="BH194" i="1" s="1"/>
  <c r="BC142" i="1"/>
  <c r="BF142" i="1" s="1"/>
  <c r="BG142" i="1" s="1"/>
  <c r="BH142" i="1" s="1"/>
  <c r="BC117" i="1"/>
  <c r="BF117" i="1" s="1"/>
  <c r="BG117" i="1" s="1"/>
  <c r="BH117" i="1" s="1"/>
  <c r="BC87" i="1"/>
  <c r="BF87" i="1" s="1"/>
  <c r="BG87" i="1" s="1"/>
  <c r="BH87" i="1" s="1"/>
  <c r="BC78" i="1"/>
  <c r="BF78" i="1" s="1"/>
  <c r="BG78" i="1" s="1"/>
  <c r="BH78" i="1" s="1"/>
  <c r="BC183" i="1"/>
  <c r="BC102" i="1"/>
  <c r="BF102" i="1" s="1"/>
  <c r="BG102" i="1" s="1"/>
  <c r="BH102" i="1" s="1"/>
  <c r="BC39" i="1"/>
  <c r="BF39" i="1" s="1"/>
  <c r="BG39" i="1" s="1"/>
  <c r="BH39" i="1" s="1"/>
  <c r="BC71" i="1"/>
  <c r="BF71" i="1" s="1"/>
  <c r="BG71" i="1" s="1"/>
  <c r="BH71" i="1" s="1"/>
  <c r="BC100" i="1"/>
  <c r="BF100" i="1" s="1"/>
  <c r="BG100" i="1" s="1"/>
  <c r="BH100" i="1" s="1"/>
  <c r="BC189" i="1"/>
  <c r="BF189" i="1" s="1"/>
  <c r="BG189" i="1" s="1"/>
  <c r="BH189" i="1" s="1"/>
  <c r="BC76" i="1"/>
  <c r="BF76" i="1" s="1"/>
  <c r="BG76" i="1" s="1"/>
  <c r="BH76" i="1" s="1"/>
  <c r="BC111" i="1"/>
  <c r="BF111" i="1" s="1"/>
  <c r="BG111" i="1" s="1"/>
  <c r="BH111" i="1" s="1"/>
  <c r="BC163" i="1"/>
  <c r="BF163" i="1" s="1"/>
  <c r="BG163" i="1" s="1"/>
  <c r="BH163" i="1" s="1"/>
  <c r="BC89" i="1"/>
  <c r="BC181" i="1"/>
  <c r="BF181" i="1" s="1"/>
  <c r="BG181" i="1" s="1"/>
  <c r="BH181" i="1" s="1"/>
  <c r="BC26" i="1"/>
  <c r="BF26" i="1" s="1"/>
  <c r="BG26" i="1" s="1"/>
  <c r="BH26" i="1" s="1"/>
  <c r="BC113" i="1"/>
  <c r="BF113" i="1" s="1"/>
  <c r="BG113" i="1" s="1"/>
  <c r="BH113" i="1" s="1"/>
  <c r="BC115" i="1"/>
  <c r="BF115" i="1" s="1"/>
  <c r="BG115" i="1" s="1"/>
  <c r="BH115" i="1" s="1"/>
  <c r="BC152" i="1"/>
  <c r="BF152" i="1" s="1"/>
  <c r="BG152" i="1" s="1"/>
  <c r="BH152" i="1" s="1"/>
  <c r="BC169" i="1"/>
  <c r="BF169" i="1" s="1"/>
  <c r="BG169" i="1" s="1"/>
  <c r="BH169" i="1" s="1"/>
  <c r="BC133" i="1"/>
  <c r="BF133" i="1" s="1"/>
  <c r="BG133" i="1" s="1"/>
  <c r="BH133" i="1" s="1"/>
  <c r="BC23" i="1"/>
  <c r="BF23" i="1" s="1"/>
  <c r="BG23" i="1" s="1"/>
  <c r="BH23" i="1" s="1"/>
  <c r="BC34" i="1"/>
  <c r="BF34" i="1" s="1"/>
  <c r="BG34" i="1" s="1"/>
  <c r="BH34" i="1" s="1"/>
  <c r="BC77" i="1"/>
  <c r="BC140" i="1"/>
  <c r="BF140" i="1" s="1"/>
  <c r="BG140" i="1" s="1"/>
  <c r="BH140" i="1" s="1"/>
  <c r="BC60" i="1"/>
  <c r="BF60" i="1" s="1"/>
  <c r="BG60" i="1" s="1"/>
  <c r="BH60" i="1" s="1"/>
  <c r="BC197" i="1"/>
  <c r="BF197" i="1" s="1"/>
  <c r="BG197" i="1" s="1"/>
  <c r="BH197" i="1" s="1"/>
  <c r="BC35" i="1"/>
  <c r="BF35" i="1" s="1"/>
  <c r="BG35" i="1" s="1"/>
  <c r="BH35" i="1" s="1"/>
  <c r="Z200" i="1"/>
  <c r="BC103" i="1"/>
  <c r="BF103" i="1" s="1"/>
  <c r="BG103" i="1" s="1"/>
  <c r="BH103" i="1" s="1"/>
  <c r="BC17" i="1"/>
  <c r="BF17" i="1" s="1"/>
  <c r="BG17" i="1" s="1"/>
  <c r="BH17" i="1" s="1"/>
  <c r="BC136" i="1"/>
  <c r="BF136" i="1" s="1"/>
  <c r="BG136" i="1" s="1"/>
  <c r="BH136" i="1" s="1"/>
  <c r="BC25" i="1"/>
  <c r="BF25" i="1" s="1"/>
  <c r="BG25" i="1" s="1"/>
  <c r="BH25" i="1" s="1"/>
  <c r="BC74" i="1"/>
  <c r="BF74" i="1" s="1"/>
  <c r="BG74" i="1" s="1"/>
  <c r="BH74" i="1" s="1"/>
  <c r="BC24" i="1"/>
  <c r="BF24" i="1" s="1"/>
  <c r="BG24" i="1" s="1"/>
  <c r="BH24" i="1" s="1"/>
  <c r="BC143" i="1"/>
  <c r="BF143" i="1" s="1"/>
  <c r="BG143" i="1" s="1"/>
  <c r="BH143" i="1" s="1"/>
  <c r="BC9" i="1"/>
  <c r="BF9" i="1" s="1"/>
  <c r="BG9" i="1" s="1"/>
  <c r="BH9" i="1" s="1"/>
  <c r="BC177" i="1"/>
  <c r="BF177" i="1" s="1"/>
  <c r="BG177" i="1" s="1"/>
  <c r="BH177" i="1" s="1"/>
  <c r="BC110" i="1"/>
  <c r="BF110" i="1" s="1"/>
  <c r="BG110" i="1" s="1"/>
  <c r="BH110" i="1" s="1"/>
  <c r="BC38" i="1"/>
  <c r="BF38" i="1" s="1"/>
  <c r="BG38" i="1" s="1"/>
  <c r="BH38" i="1" s="1"/>
  <c r="BC135" i="1"/>
  <c r="BF135" i="1" s="1"/>
  <c r="BG135" i="1" s="1"/>
  <c r="BH135" i="1" s="1"/>
  <c r="BC11" i="1"/>
  <c r="BF11" i="1" s="1"/>
  <c r="BG11" i="1" s="1"/>
  <c r="BH11" i="1" s="1"/>
  <c r="BC58" i="1"/>
  <c r="BF58" i="1" s="1"/>
  <c r="BG58" i="1" s="1"/>
  <c r="BH58" i="1" s="1"/>
  <c r="P200" i="1"/>
  <c r="BC154" i="1"/>
  <c r="BF154" i="1" s="1"/>
  <c r="BG154" i="1" s="1"/>
  <c r="BH154" i="1" s="1"/>
  <c r="BC121" i="1"/>
  <c r="BF121" i="1" s="1"/>
  <c r="BG121" i="1" s="1"/>
  <c r="BH121" i="1" s="1"/>
  <c r="BC57" i="1"/>
  <c r="BF57" i="1" s="1"/>
  <c r="BG57" i="1" s="1"/>
  <c r="BH57" i="1" s="1"/>
  <c r="BC128" i="1"/>
  <c r="BF128" i="1" s="1"/>
  <c r="BG128" i="1" s="1"/>
  <c r="BH128" i="1" s="1"/>
  <c r="BC157" i="1"/>
  <c r="BF157" i="1" s="1"/>
  <c r="BG157" i="1" s="1"/>
  <c r="BH157" i="1" s="1"/>
  <c r="BC192" i="1"/>
  <c r="BF192" i="1" s="1"/>
  <c r="BG192" i="1" s="1"/>
  <c r="BH192" i="1" s="1"/>
  <c r="BC85" i="1"/>
  <c r="BF85" i="1" s="1"/>
  <c r="BG85" i="1" s="1"/>
  <c r="BH85" i="1" s="1"/>
  <c r="BC166" i="1"/>
  <c r="BF166" i="1" s="1"/>
  <c r="BG166" i="1" s="1"/>
  <c r="BH166" i="1" s="1"/>
  <c r="BC174" i="1"/>
  <c r="BF174" i="1" s="1"/>
  <c r="BG174" i="1" s="1"/>
  <c r="BH174" i="1" s="1"/>
  <c r="BC153" i="1"/>
  <c r="BF153" i="1" s="1"/>
  <c r="BG153" i="1" s="1"/>
  <c r="BH153" i="1" s="1"/>
  <c r="BC116" i="1"/>
  <c r="BF116" i="1" s="1"/>
  <c r="BG116" i="1" s="1"/>
  <c r="BH116" i="1" s="1"/>
  <c r="BC162" i="1"/>
  <c r="BF162" i="1" s="1"/>
  <c r="BG162" i="1" s="1"/>
  <c r="BH162" i="1" s="1"/>
  <c r="BC84" i="1"/>
  <c r="BF84" i="1" s="1"/>
  <c r="BG84" i="1" s="1"/>
  <c r="BH84" i="1" s="1"/>
  <c r="BC101" i="1"/>
  <c r="BF101" i="1" s="1"/>
  <c r="BG101" i="1" s="1"/>
  <c r="BH101" i="1" s="1"/>
  <c r="BC45" i="1"/>
  <c r="BF45" i="1" s="1"/>
  <c r="BG45" i="1" s="1"/>
  <c r="BH45" i="1" s="1"/>
  <c r="BC178" i="1"/>
  <c r="BF178" i="1" s="1"/>
  <c r="BG178" i="1" s="1"/>
  <c r="BH178" i="1" s="1"/>
  <c r="BC29" i="1"/>
  <c r="BF29" i="1" s="1"/>
  <c r="BG29" i="1" s="1"/>
  <c r="BH29" i="1" s="1"/>
  <c r="BC176" i="1"/>
  <c r="BC69" i="1"/>
  <c r="BC168" i="1"/>
  <c r="Q200" i="1"/>
  <c r="BC130" i="1"/>
  <c r="BF130" i="1" s="1"/>
  <c r="BG130" i="1" s="1"/>
  <c r="BH130" i="1" s="1"/>
  <c r="BC50" i="1"/>
  <c r="BF50" i="1" s="1"/>
  <c r="BG50" i="1" s="1"/>
  <c r="BH50" i="1" s="1"/>
  <c r="BC62" i="1"/>
  <c r="BF62" i="1" s="1"/>
  <c r="BG62" i="1" s="1"/>
  <c r="BH62" i="1" s="1"/>
  <c r="BC105" i="1"/>
  <c r="BF105" i="1" s="1"/>
  <c r="BG105" i="1" s="1"/>
  <c r="BH105" i="1" s="1"/>
  <c r="BC148" i="1"/>
  <c r="BF148" i="1" s="1"/>
  <c r="BG148" i="1" s="1"/>
  <c r="BH148" i="1" s="1"/>
  <c r="BC175" i="1"/>
  <c r="BF175" i="1" s="1"/>
  <c r="BG175" i="1" s="1"/>
  <c r="BH175" i="1" s="1"/>
  <c r="BC138" i="1"/>
  <c r="BF138" i="1" s="1"/>
  <c r="BG138" i="1" s="1"/>
  <c r="BH138" i="1" s="1"/>
  <c r="BC27" i="1"/>
  <c r="BF27" i="1" s="1"/>
  <c r="BG27" i="1" s="1"/>
  <c r="BH27" i="1" s="1"/>
  <c r="BC46" i="1"/>
  <c r="BF46" i="1" s="1"/>
  <c r="BG46" i="1" s="1"/>
  <c r="BH46" i="1" s="1"/>
  <c r="BC159" i="1"/>
  <c r="BF159" i="1" s="1"/>
  <c r="BG159" i="1" s="1"/>
  <c r="BH159" i="1" s="1"/>
  <c r="BC54" i="1"/>
  <c r="BF54" i="1" s="1"/>
  <c r="BG54" i="1" s="1"/>
  <c r="BH54" i="1" s="1"/>
  <c r="BC172" i="1"/>
  <c r="BC13" i="1"/>
  <c r="BF13" i="1" s="1"/>
  <c r="BG13" i="1" s="1"/>
  <c r="BH13" i="1" s="1"/>
  <c r="BC131" i="1"/>
  <c r="BF131" i="1" s="1"/>
  <c r="BG131" i="1" s="1"/>
  <c r="BH131" i="1" s="1"/>
  <c r="BC167" i="1"/>
  <c r="BF167" i="1" s="1"/>
  <c r="BG167" i="1" s="1"/>
  <c r="BH167" i="1" s="1"/>
  <c r="BC99" i="1"/>
  <c r="BF99" i="1" s="1"/>
  <c r="BG99" i="1" s="1"/>
  <c r="BH99" i="1" s="1"/>
  <c r="BC93" i="1"/>
  <c r="BF93" i="1" s="1"/>
  <c r="BG93" i="1" s="1"/>
  <c r="BH93" i="1" s="1"/>
  <c r="BC171" i="1"/>
  <c r="BC32" i="1"/>
  <c r="BF32" i="1" s="1"/>
  <c r="BG32" i="1" s="1"/>
  <c r="BH32" i="1" s="1"/>
  <c r="BC30" i="1"/>
  <c r="BF30" i="1" s="1"/>
  <c r="BG30" i="1" s="1"/>
  <c r="BH30" i="1" s="1"/>
  <c r="BC97" i="1"/>
  <c r="BF97" i="1" s="1"/>
  <c r="BG97" i="1" s="1"/>
  <c r="BH97" i="1" s="1"/>
  <c r="BC151" i="1"/>
  <c r="BF151" i="1" s="1"/>
  <c r="BG151" i="1" s="1"/>
  <c r="BH151" i="1" s="1"/>
  <c r="BC90" i="1"/>
  <c r="BC147" i="1"/>
  <c r="BF147" i="1" s="1"/>
  <c r="BG147" i="1" s="1"/>
  <c r="BH147" i="1" s="1"/>
  <c r="BC182" i="1"/>
  <c r="BF182" i="1" s="1"/>
  <c r="BG182" i="1" s="1"/>
  <c r="BH182" i="1" s="1"/>
  <c r="BC145" i="1"/>
  <c r="BF145" i="1" s="1"/>
  <c r="BG145" i="1" s="1"/>
  <c r="BH145" i="1" s="1"/>
  <c r="BP156" i="1" l="1"/>
  <c r="BP88" i="1"/>
  <c r="BP132" i="1"/>
  <c r="BP20" i="1"/>
  <c r="BP107" i="1"/>
  <c r="BP36" i="1"/>
  <c r="BP73" i="1"/>
  <c r="BP80" i="1"/>
  <c r="BP63" i="1"/>
  <c r="BP22" i="1"/>
  <c r="BP59" i="1"/>
  <c r="BP72" i="1"/>
  <c r="BP98" i="1"/>
  <c r="BP65" i="1"/>
  <c r="BP179" i="1"/>
  <c r="BP14" i="1"/>
  <c r="BP44" i="1"/>
  <c r="BP139" i="1"/>
  <c r="BP55" i="1"/>
  <c r="BP137" i="1"/>
  <c r="BP81" i="1"/>
  <c r="BP19" i="1"/>
  <c r="BP15" i="1"/>
  <c r="BP161" i="1"/>
  <c r="BP43" i="1"/>
  <c r="BP21" i="1"/>
  <c r="BP180" i="1"/>
  <c r="BP52" i="1"/>
  <c r="BP149" i="1"/>
  <c r="BP42" i="1"/>
  <c r="BP141" i="1"/>
  <c r="BP96" i="1"/>
  <c r="BP193" i="1"/>
  <c r="BP155" i="1"/>
  <c r="BN92" i="1"/>
  <c r="BI92" i="1"/>
  <c r="BN196" i="1"/>
  <c r="BI196" i="1"/>
  <c r="BN83" i="1"/>
  <c r="BI83" i="1"/>
  <c r="BN198" i="1"/>
  <c r="BI198" i="1"/>
  <c r="BN13" i="1"/>
  <c r="BI13" i="1"/>
  <c r="BI148" i="1"/>
  <c r="BN148" i="1"/>
  <c r="BF176" i="1"/>
  <c r="BG176" i="1" s="1"/>
  <c r="BH176" i="1" s="1"/>
  <c r="BN153" i="1"/>
  <c r="BI153" i="1"/>
  <c r="BI121" i="1"/>
  <c r="BN121" i="1"/>
  <c r="BN177" i="1"/>
  <c r="BI177" i="1"/>
  <c r="BN17" i="1"/>
  <c r="BI17" i="1"/>
  <c r="BN34" i="1"/>
  <c r="BI34" i="1"/>
  <c r="BN181" i="1"/>
  <c r="BI181" i="1"/>
  <c r="BN39" i="1"/>
  <c r="BI39" i="1"/>
  <c r="BN64" i="1"/>
  <c r="BI64" i="1"/>
  <c r="BI122" i="1"/>
  <c r="BN122" i="1"/>
  <c r="BN127" i="1"/>
  <c r="BI127" i="1"/>
  <c r="BN105" i="1"/>
  <c r="BI105" i="1"/>
  <c r="BN9" i="1"/>
  <c r="BI9" i="1"/>
  <c r="BF89" i="1"/>
  <c r="BG89" i="1" s="1"/>
  <c r="BH89" i="1" s="1"/>
  <c r="BI146" i="1"/>
  <c r="BN146" i="1"/>
  <c r="BN62" i="1"/>
  <c r="BI62" i="1"/>
  <c r="BN133" i="1"/>
  <c r="BI133" i="1"/>
  <c r="BN163" i="1"/>
  <c r="BI163" i="1"/>
  <c r="BF183" i="1"/>
  <c r="BG183" i="1" s="1"/>
  <c r="BH183" i="1" s="1"/>
  <c r="BN185" i="1"/>
  <c r="BI185" i="1"/>
  <c r="BF187" i="1"/>
  <c r="BG187" i="1" s="1"/>
  <c r="BH187" i="1" s="1"/>
  <c r="BN51" i="1"/>
  <c r="BI51" i="1"/>
  <c r="BI145" i="1"/>
  <c r="BN145" i="1"/>
  <c r="BF171" i="1"/>
  <c r="BG171" i="1" s="1"/>
  <c r="BH171" i="1" s="1"/>
  <c r="BN159" i="1"/>
  <c r="BI159" i="1"/>
  <c r="BN50" i="1"/>
  <c r="BI50" i="1"/>
  <c r="BN45" i="1"/>
  <c r="BI45" i="1"/>
  <c r="BN85" i="1"/>
  <c r="BI85" i="1"/>
  <c r="BN58" i="1"/>
  <c r="BI58" i="1"/>
  <c r="BN24" i="1"/>
  <c r="BI24" i="1"/>
  <c r="BN35" i="1"/>
  <c r="BI35" i="1"/>
  <c r="BN169" i="1"/>
  <c r="BI169" i="1"/>
  <c r="BN111" i="1"/>
  <c r="BI111" i="1"/>
  <c r="BN78" i="1"/>
  <c r="BI78" i="1"/>
  <c r="BI109" i="1"/>
  <c r="BN109" i="1"/>
  <c r="BN53" i="1"/>
  <c r="BI53" i="1"/>
  <c r="BI160" i="1"/>
  <c r="BN160" i="1"/>
  <c r="BN29" i="1"/>
  <c r="BI29" i="1"/>
  <c r="BN103" i="1"/>
  <c r="BI103" i="1"/>
  <c r="BI124" i="1"/>
  <c r="BN124" i="1"/>
  <c r="BN32" i="1"/>
  <c r="BI32" i="1"/>
  <c r="BI166" i="1"/>
  <c r="BN166" i="1"/>
  <c r="BN182" i="1"/>
  <c r="BI182" i="1"/>
  <c r="BN93" i="1"/>
  <c r="BI93" i="1"/>
  <c r="BN46" i="1"/>
  <c r="BI46" i="1"/>
  <c r="BI130" i="1"/>
  <c r="BN130" i="1"/>
  <c r="BN101" i="1"/>
  <c r="BI101" i="1"/>
  <c r="BN192" i="1"/>
  <c r="BI192" i="1"/>
  <c r="BN11" i="1"/>
  <c r="BI11" i="1"/>
  <c r="BN74" i="1"/>
  <c r="BI74" i="1"/>
  <c r="BN197" i="1"/>
  <c r="BI197" i="1"/>
  <c r="BI152" i="1"/>
  <c r="BN152" i="1"/>
  <c r="BN76" i="1"/>
  <c r="BI76" i="1"/>
  <c r="BN87" i="1"/>
  <c r="BI87" i="1"/>
  <c r="BN118" i="1"/>
  <c r="BI118" i="1"/>
  <c r="BI125" i="1"/>
  <c r="BN125" i="1"/>
  <c r="BN56" i="1"/>
  <c r="BI56" i="1"/>
  <c r="BN97" i="1"/>
  <c r="BI97" i="1"/>
  <c r="BF172" i="1"/>
  <c r="BG172" i="1" s="1"/>
  <c r="BH172" i="1" s="1"/>
  <c r="BI154" i="1"/>
  <c r="BN154" i="1"/>
  <c r="BN23" i="1"/>
  <c r="BI23" i="1"/>
  <c r="BN49" i="1"/>
  <c r="BI49" i="1"/>
  <c r="BN84" i="1"/>
  <c r="BI84" i="1"/>
  <c r="BN157" i="1"/>
  <c r="BI157" i="1"/>
  <c r="BN135" i="1"/>
  <c r="BI135" i="1"/>
  <c r="BN60" i="1"/>
  <c r="BI60" i="1"/>
  <c r="BN115" i="1"/>
  <c r="BI115" i="1"/>
  <c r="BN189" i="1"/>
  <c r="BI189" i="1"/>
  <c r="BI117" i="1"/>
  <c r="BN117" i="1"/>
  <c r="BN190" i="1"/>
  <c r="BI190" i="1"/>
  <c r="BN40" i="1"/>
  <c r="BI40" i="1"/>
  <c r="BN30" i="1"/>
  <c r="BI30" i="1"/>
  <c r="BN174" i="1"/>
  <c r="BI174" i="1"/>
  <c r="BN102" i="1"/>
  <c r="BI102" i="1"/>
  <c r="BN144" i="1"/>
  <c r="BI144" i="1"/>
  <c r="BN178" i="1"/>
  <c r="BI178" i="1"/>
  <c r="BN147" i="1"/>
  <c r="BI147" i="1"/>
  <c r="BN27" i="1"/>
  <c r="BI27" i="1"/>
  <c r="BF90" i="1"/>
  <c r="BG90" i="1" s="1"/>
  <c r="BH90" i="1" s="1"/>
  <c r="BN167" i="1"/>
  <c r="BI167" i="1"/>
  <c r="BI138" i="1"/>
  <c r="BN138" i="1"/>
  <c r="BF168" i="1"/>
  <c r="BG168" i="1" s="1"/>
  <c r="BH168" i="1" s="1"/>
  <c r="BI162" i="1"/>
  <c r="BN162" i="1"/>
  <c r="BI128" i="1"/>
  <c r="BN128" i="1"/>
  <c r="BN38" i="1"/>
  <c r="BI38" i="1"/>
  <c r="BN25" i="1"/>
  <c r="BI25" i="1"/>
  <c r="BI140" i="1"/>
  <c r="BN140" i="1"/>
  <c r="BI113" i="1"/>
  <c r="BN113" i="1"/>
  <c r="BN100" i="1"/>
  <c r="BI100" i="1"/>
  <c r="BN142" i="1"/>
  <c r="BI142" i="1"/>
  <c r="BN188" i="1"/>
  <c r="BI188" i="1"/>
  <c r="BN184" i="1"/>
  <c r="BI184" i="1"/>
  <c r="BF186" i="1"/>
  <c r="BG186" i="1" s="1"/>
  <c r="BH186" i="1" s="1"/>
  <c r="BN54" i="1"/>
  <c r="BI54" i="1"/>
  <c r="BI143" i="1"/>
  <c r="BN143" i="1"/>
  <c r="BN99" i="1"/>
  <c r="BI99" i="1"/>
  <c r="BN151" i="1"/>
  <c r="BI151" i="1"/>
  <c r="BN131" i="1"/>
  <c r="BI131" i="1"/>
  <c r="BN175" i="1"/>
  <c r="BI175" i="1"/>
  <c r="BF69" i="1"/>
  <c r="BG69" i="1" s="1"/>
  <c r="BH69" i="1" s="1"/>
  <c r="BN116" i="1"/>
  <c r="BI116" i="1"/>
  <c r="BN57" i="1"/>
  <c r="BI57" i="1"/>
  <c r="BN110" i="1"/>
  <c r="BI110" i="1"/>
  <c r="BI136" i="1"/>
  <c r="BN136" i="1"/>
  <c r="BF77" i="1"/>
  <c r="BG77" i="1" s="1"/>
  <c r="BH77" i="1" s="1"/>
  <c r="BN26" i="1"/>
  <c r="BI26" i="1"/>
  <c r="BN71" i="1"/>
  <c r="BI71" i="1"/>
  <c r="BN194" i="1"/>
  <c r="BI194" i="1"/>
  <c r="BN170" i="1"/>
  <c r="BI170" i="1"/>
  <c r="BN28" i="1"/>
  <c r="BI28" i="1"/>
  <c r="BN123" i="1"/>
  <c r="BI123" i="1"/>
  <c r="BC191" i="1"/>
  <c r="BF191" i="1" s="1"/>
  <c r="BG191" i="1" s="1"/>
  <c r="BH191" i="1" s="1"/>
  <c r="BC41" i="1"/>
  <c r="BF41" i="1" s="1"/>
  <c r="BG41" i="1" s="1"/>
  <c r="BH41" i="1" s="1"/>
  <c r="BC94" i="1"/>
  <c r="BF94" i="1" s="1"/>
  <c r="BG94" i="1" s="1"/>
  <c r="BH94" i="1" s="1"/>
  <c r="BC119" i="1"/>
  <c r="BF119" i="1" s="1"/>
  <c r="BG119" i="1" s="1"/>
  <c r="BH119" i="1" s="1"/>
  <c r="BC61" i="1"/>
  <c r="BC195" i="1"/>
  <c r="BF195" i="1" s="1"/>
  <c r="BG195" i="1" s="1"/>
  <c r="BH195" i="1" s="1"/>
  <c r="BC82" i="1"/>
  <c r="BC67" i="1"/>
  <c r="BF67" i="1" s="1"/>
  <c r="BG67" i="1" s="1"/>
  <c r="BH67" i="1" s="1"/>
  <c r="BC129" i="1"/>
  <c r="BF129" i="1" s="1"/>
  <c r="BG129" i="1" s="1"/>
  <c r="BH129" i="1" s="1"/>
  <c r="BC158" i="1"/>
  <c r="BF158" i="1" s="1"/>
  <c r="BG158" i="1" s="1"/>
  <c r="BH158" i="1" s="1"/>
  <c r="BC104" i="1"/>
  <c r="BF104" i="1" s="1"/>
  <c r="BG104" i="1" s="1"/>
  <c r="BH104" i="1" s="1"/>
  <c r="BC31" i="1"/>
  <c r="BF31" i="1" s="1"/>
  <c r="BG31" i="1" s="1"/>
  <c r="BH31" i="1" s="1"/>
  <c r="BC134" i="1"/>
  <c r="BF134" i="1" s="1"/>
  <c r="BG134" i="1" s="1"/>
  <c r="BH134" i="1" s="1"/>
  <c r="BC114" i="1"/>
  <c r="BF114" i="1" s="1"/>
  <c r="BG114" i="1" s="1"/>
  <c r="BH114" i="1" s="1"/>
  <c r="BC66" i="1"/>
  <c r="BF66" i="1" s="1"/>
  <c r="BG66" i="1" s="1"/>
  <c r="BH66" i="1" s="1"/>
  <c r="BC47" i="1"/>
  <c r="BF47" i="1" s="1"/>
  <c r="BG47" i="1" s="1"/>
  <c r="BH47" i="1" s="1"/>
  <c r="BC33" i="1"/>
  <c r="BF33" i="1" s="1"/>
  <c r="BG33" i="1" s="1"/>
  <c r="BH33" i="1" s="1"/>
  <c r="BC37" i="1"/>
  <c r="BF37" i="1" s="1"/>
  <c r="BG37" i="1" s="1"/>
  <c r="BH37" i="1" s="1"/>
  <c r="BC120" i="1"/>
  <c r="BF120" i="1" s="1"/>
  <c r="BG120" i="1" s="1"/>
  <c r="BH120" i="1" s="1"/>
  <c r="BC48" i="1"/>
  <c r="BF48" i="1" s="1"/>
  <c r="BG48" i="1" s="1"/>
  <c r="BH48" i="1" s="1"/>
  <c r="BC16" i="1"/>
  <c r="BF16" i="1" s="1"/>
  <c r="BG16" i="1" s="1"/>
  <c r="BH16" i="1" s="1"/>
  <c r="BC12" i="1"/>
  <c r="BF12" i="1" s="1"/>
  <c r="BG12" i="1" s="1"/>
  <c r="BH12" i="1" s="1"/>
  <c r="AL200" i="1"/>
  <c r="BC173" i="1"/>
  <c r="BF173" i="1" s="1"/>
  <c r="BG173" i="1" s="1"/>
  <c r="BH173" i="1" s="1"/>
  <c r="BC126" i="1"/>
  <c r="BF126" i="1" s="1"/>
  <c r="BG126" i="1" s="1"/>
  <c r="BH126" i="1" s="1"/>
  <c r="BC150" i="1"/>
  <c r="BF150" i="1" s="1"/>
  <c r="BG150" i="1" s="1"/>
  <c r="BH150" i="1" s="1"/>
  <c r="BC106" i="1"/>
  <c r="BF106" i="1" s="1"/>
  <c r="BG106" i="1" s="1"/>
  <c r="BH106" i="1" s="1"/>
  <c r="BC70" i="1"/>
  <c r="BF70" i="1" s="1"/>
  <c r="BG70" i="1" s="1"/>
  <c r="BH70" i="1" s="1"/>
  <c r="BC164" i="1"/>
  <c r="BF164" i="1" s="1"/>
  <c r="BG164" i="1" s="1"/>
  <c r="BH164" i="1" s="1"/>
  <c r="BC68" i="1"/>
  <c r="BF68" i="1" s="1"/>
  <c r="BG68" i="1" s="1"/>
  <c r="BH68" i="1" s="1"/>
  <c r="AB200" i="1"/>
  <c r="AD200" i="1"/>
  <c r="BC10" i="1"/>
  <c r="BF10" i="1" s="1"/>
  <c r="BG10" i="1" s="1"/>
  <c r="BH10" i="1" s="1"/>
  <c r="BC91" i="1"/>
  <c r="BF91" i="1" s="1"/>
  <c r="BG91" i="1" s="1"/>
  <c r="BH91" i="1" s="1"/>
  <c r="BC86" i="1"/>
  <c r="BF86" i="1" s="1"/>
  <c r="BG86" i="1" s="1"/>
  <c r="BH86" i="1" s="1"/>
  <c r="BC112" i="1"/>
  <c r="BF112" i="1" s="1"/>
  <c r="BG112" i="1" s="1"/>
  <c r="BH112" i="1" s="1"/>
  <c r="BC75" i="1"/>
  <c r="R200" i="1"/>
  <c r="BP116" i="1" l="1"/>
  <c r="BP184" i="1"/>
  <c r="BP144" i="1"/>
  <c r="BP40" i="1"/>
  <c r="BP115" i="1"/>
  <c r="BP118" i="1"/>
  <c r="BP197" i="1"/>
  <c r="BP101" i="1"/>
  <c r="BP182" i="1"/>
  <c r="BP103" i="1"/>
  <c r="BP35" i="1"/>
  <c r="BP45" i="1"/>
  <c r="BP9" i="1"/>
  <c r="BP64" i="1"/>
  <c r="BP17" i="1"/>
  <c r="BP148" i="1"/>
  <c r="BP170" i="1"/>
  <c r="BP136" i="1"/>
  <c r="BP99" i="1"/>
  <c r="BP140" i="1"/>
  <c r="BP162" i="1"/>
  <c r="BP84" i="1"/>
  <c r="BP130" i="1"/>
  <c r="BP166" i="1"/>
  <c r="BP51" i="1"/>
  <c r="BP133" i="1"/>
  <c r="BP196" i="1"/>
  <c r="BP143" i="1"/>
  <c r="BP188" i="1"/>
  <c r="BP27" i="1"/>
  <c r="BP102" i="1"/>
  <c r="BP190" i="1"/>
  <c r="BP60" i="1"/>
  <c r="BP97" i="1"/>
  <c r="BP87" i="1"/>
  <c r="BP74" i="1"/>
  <c r="BP29" i="1"/>
  <c r="BP78" i="1"/>
  <c r="BP24" i="1"/>
  <c r="BP50" i="1"/>
  <c r="BP105" i="1"/>
  <c r="BP39" i="1"/>
  <c r="BP177" i="1"/>
  <c r="BP194" i="1"/>
  <c r="BP175" i="1"/>
  <c r="BP117" i="1"/>
  <c r="BP49" i="1"/>
  <c r="BP160" i="1"/>
  <c r="BP62" i="1"/>
  <c r="BP121" i="1"/>
  <c r="BP13" i="1"/>
  <c r="BP92" i="1"/>
  <c r="BP110" i="1"/>
  <c r="BP142" i="1"/>
  <c r="BP25" i="1"/>
  <c r="BP138" i="1"/>
  <c r="BP147" i="1"/>
  <c r="BP174" i="1"/>
  <c r="BP56" i="1"/>
  <c r="BP76" i="1"/>
  <c r="BP11" i="1"/>
  <c r="BP46" i="1"/>
  <c r="BP32" i="1"/>
  <c r="BP111" i="1"/>
  <c r="BP58" i="1"/>
  <c r="BP159" i="1"/>
  <c r="BP185" i="1"/>
  <c r="BP146" i="1"/>
  <c r="BP127" i="1"/>
  <c r="BP181" i="1"/>
  <c r="BP123" i="1"/>
  <c r="BP71" i="1"/>
  <c r="BP131" i="1"/>
  <c r="BP54" i="1"/>
  <c r="BP135" i="1"/>
  <c r="BP23" i="1"/>
  <c r="BP125" i="1"/>
  <c r="BP152" i="1"/>
  <c r="BP124" i="1"/>
  <c r="BP122" i="1"/>
  <c r="BP198" i="1"/>
  <c r="BP57" i="1"/>
  <c r="BP100" i="1"/>
  <c r="BP38" i="1"/>
  <c r="BP178" i="1"/>
  <c r="BP30" i="1"/>
  <c r="BP189" i="1"/>
  <c r="BP154" i="1"/>
  <c r="BP192" i="1"/>
  <c r="BP93" i="1"/>
  <c r="BP53" i="1"/>
  <c r="BP169" i="1"/>
  <c r="BP85" i="1"/>
  <c r="BP145" i="1"/>
  <c r="BP34" i="1"/>
  <c r="BP153" i="1"/>
  <c r="BP28" i="1"/>
  <c r="BP26" i="1"/>
  <c r="BP151" i="1"/>
  <c r="BP113" i="1"/>
  <c r="BP128" i="1"/>
  <c r="BP167" i="1"/>
  <c r="BP157" i="1"/>
  <c r="BP109" i="1"/>
  <c r="BP163" i="1"/>
  <c r="BP83" i="1"/>
  <c r="BI172" i="1"/>
  <c r="BN172" i="1"/>
  <c r="BN89" i="1"/>
  <c r="BI89" i="1"/>
  <c r="BI168" i="1"/>
  <c r="BN168" i="1"/>
  <c r="BI187" i="1"/>
  <c r="BN187" i="1"/>
  <c r="BN69" i="1"/>
  <c r="BI69" i="1"/>
  <c r="BN171" i="1"/>
  <c r="BI171" i="1"/>
  <c r="BN129" i="1"/>
  <c r="BI129" i="1"/>
  <c r="BN173" i="1"/>
  <c r="BI173" i="1"/>
  <c r="BN37" i="1"/>
  <c r="BI37" i="1"/>
  <c r="BI158" i="1"/>
  <c r="BN158" i="1"/>
  <c r="BN41" i="1"/>
  <c r="BI41" i="1"/>
  <c r="BN47" i="1"/>
  <c r="BI47" i="1"/>
  <c r="BF75" i="1"/>
  <c r="BG75" i="1" s="1"/>
  <c r="BH75" i="1" s="1"/>
  <c r="BN12" i="1"/>
  <c r="BI12" i="1"/>
  <c r="BN66" i="1"/>
  <c r="BI66" i="1"/>
  <c r="BF82" i="1"/>
  <c r="BG82" i="1" s="1"/>
  <c r="BH82" i="1" s="1"/>
  <c r="BN90" i="1"/>
  <c r="BI90" i="1"/>
  <c r="BI176" i="1"/>
  <c r="BN176" i="1"/>
  <c r="BI164" i="1"/>
  <c r="BN164" i="1"/>
  <c r="BN112" i="1"/>
  <c r="BI112" i="1"/>
  <c r="BN70" i="1"/>
  <c r="BI70" i="1"/>
  <c r="BN16" i="1"/>
  <c r="BI16" i="1"/>
  <c r="BI114" i="1"/>
  <c r="BN114" i="1"/>
  <c r="BN195" i="1"/>
  <c r="BI195" i="1"/>
  <c r="BI191" i="1"/>
  <c r="BN191" i="1"/>
  <c r="BN68" i="1"/>
  <c r="BI68" i="1"/>
  <c r="BN67" i="1"/>
  <c r="BI67" i="1"/>
  <c r="BN86" i="1"/>
  <c r="BI86" i="1"/>
  <c r="BN106" i="1"/>
  <c r="BI106" i="1"/>
  <c r="BN48" i="1"/>
  <c r="BI48" i="1"/>
  <c r="BI134" i="1"/>
  <c r="BN134" i="1"/>
  <c r="BF61" i="1"/>
  <c r="BG61" i="1" s="1"/>
  <c r="BH61" i="1" s="1"/>
  <c r="BI150" i="1"/>
  <c r="BN150" i="1"/>
  <c r="BN120" i="1"/>
  <c r="BI120" i="1"/>
  <c r="BN31" i="1"/>
  <c r="BI31" i="1"/>
  <c r="BN119" i="1"/>
  <c r="BI119" i="1"/>
  <c r="BI183" i="1"/>
  <c r="BN183" i="1"/>
  <c r="BN33" i="1"/>
  <c r="BI33" i="1"/>
  <c r="BN91" i="1"/>
  <c r="BI91" i="1"/>
  <c r="BN10" i="1"/>
  <c r="BI10" i="1"/>
  <c r="BI126" i="1"/>
  <c r="BN126" i="1"/>
  <c r="BN104" i="1"/>
  <c r="BI104" i="1"/>
  <c r="BN94" i="1"/>
  <c r="BI94" i="1"/>
  <c r="BN77" i="1"/>
  <c r="BI77" i="1"/>
  <c r="BN186" i="1"/>
  <c r="BI186" i="1"/>
  <c r="V200" i="1"/>
  <c r="BP104" i="1" l="1"/>
  <c r="BP33" i="1"/>
  <c r="BP120" i="1"/>
  <c r="BP191" i="1"/>
  <c r="BP172" i="1"/>
  <c r="BP16" i="1"/>
  <c r="BP89" i="1"/>
  <c r="BP106" i="1"/>
  <c r="BP70" i="1"/>
  <c r="BP90" i="1"/>
  <c r="BP47" i="1"/>
  <c r="BP173" i="1"/>
  <c r="BP69" i="1"/>
  <c r="BP12" i="1"/>
  <c r="BP48" i="1"/>
  <c r="BP183" i="1"/>
  <c r="BP186" i="1"/>
  <c r="BP187" i="1"/>
  <c r="BP31" i="1"/>
  <c r="BP171" i="1"/>
  <c r="BP86" i="1"/>
  <c r="BP41" i="1"/>
  <c r="BP94" i="1"/>
  <c r="BP176" i="1"/>
  <c r="BP150" i="1"/>
  <c r="BP195" i="1"/>
  <c r="BP112" i="1"/>
  <c r="BP77" i="1"/>
  <c r="BP10" i="1"/>
  <c r="BP119" i="1"/>
  <c r="BP134" i="1"/>
  <c r="BP114" i="1"/>
  <c r="BP164" i="1"/>
  <c r="BP66" i="1"/>
  <c r="BP158" i="1"/>
  <c r="BP168" i="1"/>
  <c r="BP91" i="1"/>
  <c r="BP68" i="1"/>
  <c r="BP37" i="1"/>
  <c r="BP126" i="1"/>
  <c r="BP67" i="1"/>
  <c r="BP129" i="1"/>
  <c r="BN82" i="1"/>
  <c r="BI82" i="1"/>
  <c r="BN61" i="1"/>
  <c r="BI61" i="1"/>
  <c r="BN75" i="1"/>
  <c r="BI75" i="1"/>
  <c r="BC200" i="1"/>
  <c r="BG8" i="1"/>
  <c r="BH8" i="1" s="1"/>
  <c r="BH200" i="1" s="1"/>
  <c r="BP82" i="1" l="1"/>
  <c r="BP75" i="1"/>
  <c r="BP61" i="1"/>
  <c r="BI8" i="1"/>
  <c r="BN8" i="1"/>
  <c r="BN200" i="1" s="1"/>
  <c r="BP8" i="1" l="1"/>
  <c r="BP200" i="1" s="1"/>
</calcChain>
</file>

<file path=xl/sharedStrings.xml><?xml version="1.0" encoding="utf-8"?>
<sst xmlns="http://schemas.openxmlformats.org/spreadsheetml/2006/main" count="842" uniqueCount="307">
  <si>
    <t>Connecticut Department of Social Services</t>
  </si>
  <si>
    <t>General Provider Information</t>
  </si>
  <si>
    <t>Box 1 Direct Care Information</t>
  </si>
  <si>
    <t>Box 2 Indirect Care Information</t>
  </si>
  <si>
    <t>Box 3 A&amp;G Information</t>
  </si>
  <si>
    <t>Box 4 Capital Information</t>
  </si>
  <si>
    <t>Provider Tax</t>
  </si>
  <si>
    <t>FRV &amp; ROE</t>
  </si>
  <si>
    <t>Wage Increase</t>
  </si>
  <si>
    <t>Social Woker</t>
  </si>
  <si>
    <t>Rate Prior to Phase-In</t>
  </si>
  <si>
    <t>Facility Name</t>
  </si>
  <si>
    <t>Mgmt Company</t>
  </si>
  <si>
    <t>License Type</t>
  </si>
  <si>
    <t>Provider Number</t>
  </si>
  <si>
    <t>County</t>
  </si>
  <si>
    <t xml:space="preserve"> Bed Capacity Last Day of Period </t>
  </si>
  <si>
    <t xml:space="preserve"> Medicaid CT Days </t>
  </si>
  <si>
    <t>Total Actual Days</t>
  </si>
  <si>
    <t xml:space="preserve"> Actual and Imputed Resident Days </t>
  </si>
  <si>
    <t>Available Days</t>
  </si>
  <si>
    <t>Direct Care Costs</t>
  </si>
  <si>
    <t>Direct Care Inflated Costs</t>
  </si>
  <si>
    <t>Direct Care Per Diems</t>
  </si>
  <si>
    <t>Direct Care Normalizing CMI Adjusted Per Diems</t>
  </si>
  <si>
    <t>Direct Care Limit</t>
  </si>
  <si>
    <t>Direct Care Allowed Per Diem</t>
  </si>
  <si>
    <t>Direct Care Medicaid CMI-Adjusted Per Diem</t>
  </si>
  <si>
    <t>Indirect Care Costs</t>
  </si>
  <si>
    <t>Indirect Care Inflated Costs</t>
  </si>
  <si>
    <t>Indirect Care Per Diems</t>
  </si>
  <si>
    <t>Indirect Care Allowed Per Diem</t>
  </si>
  <si>
    <t>Indirect Care Efficiency Adjustment</t>
  </si>
  <si>
    <t>Indirect Care Allowed Per Diem with Efficiency Adjustment</t>
  </si>
  <si>
    <t>A&amp;G Costs</t>
  </si>
  <si>
    <t>A&amp;G Inflated Costs</t>
  </si>
  <si>
    <t>A&amp;G Per Diems</t>
  </si>
  <si>
    <t>A&amp;G Allowed Per Diem</t>
  </si>
  <si>
    <t>A&amp;G Efficiency Adjustment</t>
  </si>
  <si>
    <t>A&amp;G Allowed Per Diem with Efficiency Adjustment</t>
  </si>
  <si>
    <t>Capital Costs</t>
  </si>
  <si>
    <t>Capital Inflated Costs</t>
  </si>
  <si>
    <t>Capital Per Diems</t>
  </si>
  <si>
    <t>Provider Tax Inflated Costs</t>
  </si>
  <si>
    <t>Provider Tax Per Diems</t>
  </si>
  <si>
    <t>FRV</t>
  </si>
  <si>
    <t>Inflated ROE</t>
  </si>
  <si>
    <t>Social Worker Minimum Staffing Rate Increase</t>
  </si>
  <si>
    <t>Total NF Per Diem Reimbursement Rate Prior to BAF and Rate Phase-In (Inclusive of Wage Increase)</t>
  </si>
  <si>
    <t>Totals</t>
  </si>
  <si>
    <t>Aaron Manor Nursing and Rehab. Ctr</t>
  </si>
  <si>
    <t>Ryder Health Management</t>
  </si>
  <si>
    <t>Nurs Fac-CCH</t>
  </si>
  <si>
    <t>Middlesex County</t>
  </si>
  <si>
    <t>Abbott Terrace Health Center</t>
  </si>
  <si>
    <t>Athena Health Care Associates</t>
  </si>
  <si>
    <t>New Haven County</t>
  </si>
  <si>
    <t>Advanced Nursing and Rehab</t>
  </si>
  <si>
    <t/>
  </si>
  <si>
    <t>Amberwoods of Farmington</t>
  </si>
  <si>
    <t>Hartford County</t>
  </si>
  <si>
    <t>Apple Rehab Avon</t>
  </si>
  <si>
    <t>Apple Health Care Inc.</t>
  </si>
  <si>
    <t>Apple Rehab Colchester</t>
  </si>
  <si>
    <t>New London County</t>
  </si>
  <si>
    <t>Apple Rehab Cromwell</t>
  </si>
  <si>
    <t>Apple Rehab Farmington Valley</t>
  </si>
  <si>
    <t>Apple Rehab Guilford</t>
  </si>
  <si>
    <t>Apple Rehab Laurel Woods</t>
  </si>
  <si>
    <t>Apple Rehab Middletown</t>
  </si>
  <si>
    <t>Apple Rehab Mystic</t>
  </si>
  <si>
    <t>Apple Rehab of Rocky Hill</t>
  </si>
  <si>
    <t>Saybrook Health Care Center</t>
  </si>
  <si>
    <t>Apple Rehab Shelton Lakes</t>
  </si>
  <si>
    <t>Fairfield County</t>
  </si>
  <si>
    <t>Apple Rehab West Haven</t>
  </si>
  <si>
    <t>Apple Rehabilitation Watertown</t>
  </si>
  <si>
    <t>Litchfield County</t>
  </si>
  <si>
    <t>Arden House</t>
  </si>
  <si>
    <t>Genesis Health Corp</t>
  </si>
  <si>
    <t>Athena Meadowbrook LLC</t>
  </si>
  <si>
    <t>Nurs Fac-CCH/RHNS</t>
  </si>
  <si>
    <t>20800 / 95225</t>
  </si>
  <si>
    <t>Autumn Lake Healthcare at Bucks Hill LLC</t>
  </si>
  <si>
    <t xml:space="preserve">Autum Lake Healthcare               </t>
  </si>
  <si>
    <t>Autumn Lake Healthcare at Cromwell LLC</t>
  </si>
  <si>
    <t>Autumn Lake Healthcare at New Britain LLC</t>
  </si>
  <si>
    <t>Autumn Lake Healthcare at Norwalk LLC</t>
  </si>
  <si>
    <t>Avery Nursing Home</t>
  </si>
  <si>
    <t>Church Homes, Inc.</t>
  </si>
  <si>
    <t>7500 / 90795</t>
  </si>
  <si>
    <t>Avon Health Center</t>
  </si>
  <si>
    <t>Bayview Health Care Center</t>
  </si>
  <si>
    <t>Beacon Brook Health Center</t>
  </si>
  <si>
    <t>Beechwood</t>
  </si>
  <si>
    <t>Bel-Air Manor</t>
  </si>
  <si>
    <t>Bethel Health Care/The Cascades (RCH)</t>
  </si>
  <si>
    <t>National Health Care, Inc.</t>
  </si>
  <si>
    <t>Bickford Health Care Center</t>
  </si>
  <si>
    <t>Sommerset Health Care</t>
  </si>
  <si>
    <t>Bishop Wicke Health &amp; Rehab. Ctr.</t>
  </si>
  <si>
    <t>Bloomfield Health Care Center, LLC</t>
  </si>
  <si>
    <t>Bradley Home &amp; Pavilion</t>
  </si>
  <si>
    <t>ARK Healthcare &amp; Rehabilitation at Branford Hills</t>
  </si>
  <si>
    <t>Bride Brook Rehab and Nursing Center</t>
  </si>
  <si>
    <t>SavaSeniorCare Administrative Sevice</t>
  </si>
  <si>
    <t>Cambridge Health and Rehabilitation Center</t>
  </si>
  <si>
    <t>Carolton Chronic and Conv. Hospital</t>
  </si>
  <si>
    <t>Cassena Care at Norwalk</t>
  </si>
  <si>
    <t xml:space="preserve">Cassena Care Consulting             </t>
  </si>
  <si>
    <t>Cassena Care of Stamford</t>
  </si>
  <si>
    <t>Chelsea Place Care Center</t>
  </si>
  <si>
    <t xml:space="preserve">iCare Health Network                </t>
  </si>
  <si>
    <t>Cherry Brook Health Care Center</t>
  </si>
  <si>
    <t>Cheshire House Nursing &amp; Rehab Center</t>
  </si>
  <si>
    <t>Cheshire Regional Rehab Center</t>
  </si>
  <si>
    <t xml:space="preserve">Traditions Senior Management        </t>
  </si>
  <si>
    <t>Chestelm Health Care</t>
  </si>
  <si>
    <t>10298 / 91793</t>
  </si>
  <si>
    <t>Chesterfields Health Care Center</t>
  </si>
  <si>
    <t>Cobalt Lodge Health Care &amp; Rehab. Ctr</t>
  </si>
  <si>
    <t>Windham County</t>
  </si>
  <si>
    <t>Coccomo Memorial Health Center</t>
  </si>
  <si>
    <t>Colonial Health &amp; Rehab Center of Plainfield, LLC</t>
  </si>
  <si>
    <t>Connecticut Baptist Homes</t>
  </si>
  <si>
    <t>10231 / 95283</t>
  </si>
  <si>
    <t>Cook Willow Health &amp; Rehab Center</t>
  </si>
  <si>
    <t>Countryside Manor</t>
  </si>
  <si>
    <t>Pilgrim Manor</t>
  </si>
  <si>
    <t>Covenant Retirement Communities</t>
  </si>
  <si>
    <t>Crestfield Rehab Ctr &amp; Fenwood Manor</t>
  </si>
  <si>
    <t>Curtis Home/St. Elizabeth Center</t>
  </si>
  <si>
    <t>Douglas Manor</t>
  </si>
  <si>
    <t>Elim Park Baptist Home</t>
  </si>
  <si>
    <t>Evergreen Health Care Center</t>
  </si>
  <si>
    <t>Tolland County</t>
  </si>
  <si>
    <t>Fairview, Inc.</t>
  </si>
  <si>
    <t>Farmington Care Center</t>
  </si>
  <si>
    <t>Filosa, For Nursing and Rehab.</t>
  </si>
  <si>
    <t>Fox Hill Center</t>
  </si>
  <si>
    <t>Frances Warde Towers</t>
  </si>
  <si>
    <t>Mercy Community Health</t>
  </si>
  <si>
    <t>Fresh River Healthcare</t>
  </si>
  <si>
    <t>Gardner Heights Health Care Center, Inc.</t>
  </si>
  <si>
    <t>Geer Nursing and Rehab. Center</t>
  </si>
  <si>
    <t>Gladeview Health Care Center</t>
  </si>
  <si>
    <t>Glastonbury Health Care Center</t>
  </si>
  <si>
    <t>Glen Hill Center</t>
  </si>
  <si>
    <t>Complete Care at Glendale Center LLC</t>
  </si>
  <si>
    <t>Complete Care Management LLC</t>
  </si>
  <si>
    <t>Golden Hill Rehab Pavilion</t>
  </si>
  <si>
    <t>Governors House Simsbury OPCO, LLC</t>
  </si>
  <si>
    <t>ARK Health Care Management</t>
  </si>
  <si>
    <t>Grandview Rehabilitation and Healthcare Center</t>
  </si>
  <si>
    <t>Greentree Manor Nursing &amp; Rehab. Ctr</t>
  </si>
  <si>
    <t>Greenwich Woods Rehabilitation</t>
  </si>
  <si>
    <t xml:space="preserve">Moshe Bernstein and Mordi Blass     </t>
  </si>
  <si>
    <t>Grimes Center</t>
  </si>
  <si>
    <t>Complete Care at Groton Regency LLC</t>
  </si>
  <si>
    <t>Hamden Rehab. and Health Care Center</t>
  </si>
  <si>
    <t>Hancock Hall</t>
  </si>
  <si>
    <t>Harbor Village North Rehab and Nursing Center</t>
  </si>
  <si>
    <t>Complete Care at Harrington Court LLC</t>
  </si>
  <si>
    <t>Hebrew Home</t>
  </si>
  <si>
    <t>Hewitt Health &amp; Rehabilitation Center, Inc.</t>
  </si>
  <si>
    <t>Hughes Health and Rehabilitation, Inc.</t>
  </si>
  <si>
    <t>Ingraham Manor</t>
  </si>
  <si>
    <t>JACC Healthcare Center of Danielson LLC</t>
  </si>
  <si>
    <t xml:space="preserve">JACC Healthcare Group LLC           </t>
  </si>
  <si>
    <t>Windham Health &amp; Rehab LLC</t>
  </si>
  <si>
    <t>Jefferson House</t>
  </si>
  <si>
    <t>Jerome Home, The</t>
  </si>
  <si>
    <t xml:space="preserve">Hartford HealthCare Senior Services </t>
  </si>
  <si>
    <t>Jewish Senior Services</t>
  </si>
  <si>
    <t>Kimberly Hall North</t>
  </si>
  <si>
    <t>Kimberly Hall South Center</t>
  </si>
  <si>
    <t>Laurel Ridge Health Care Center</t>
  </si>
  <si>
    <t>Ledgecrest Health Care Center, Inc</t>
  </si>
  <si>
    <t>Litchfield Woods Health Care Ctr.</t>
  </si>
  <si>
    <t>20347 / 95077</t>
  </si>
  <si>
    <t>LiveWell Connecticut</t>
  </si>
  <si>
    <t>Long Ridge Post-Acute Care</t>
  </si>
  <si>
    <t>Lord Chamberlain Nursing &amp; Rehabilitation  Ctr.</t>
  </si>
  <si>
    <t>Ludlowe Center</t>
  </si>
  <si>
    <t>Lutheran Home of Southbury, Inc.</t>
  </si>
  <si>
    <t xml:space="preserve">Sheehan Health Group, LLC           </t>
  </si>
  <si>
    <t>Madison House</t>
  </si>
  <si>
    <t>Maefair Health Care Center, Inc</t>
  </si>
  <si>
    <t>Manchester Rehabilitation and Healthcare Center</t>
  </si>
  <si>
    <t>Mansfield Center for Nursing &amp; Rehab</t>
  </si>
  <si>
    <t>Maple View Center for Health and Rehabilitation</t>
  </si>
  <si>
    <t>Marlborough Health &amp; Rehab. Center</t>
  </si>
  <si>
    <t>Mary Wade Home, Inc., The</t>
  </si>
  <si>
    <t>Masonicare Health Center</t>
  </si>
  <si>
    <t>Masonicare</t>
  </si>
  <si>
    <t>Newtown Rehabilitation &amp; Health Care</t>
  </si>
  <si>
    <t>Mattatuck Health Care Facility, Inc.</t>
  </si>
  <si>
    <t>Matulaitis Nursing Home</t>
  </si>
  <si>
    <t>McLean Health Center</t>
  </si>
  <si>
    <t>Complete Care at Meriden Center LLC</t>
  </si>
  <si>
    <t>Middlebury Conv. Home, Inc.</t>
  </si>
  <si>
    <t>Middlesex Health Care Center</t>
  </si>
  <si>
    <t>Milford Health and Rehab. Center</t>
  </si>
  <si>
    <t>Miller Memorial Community, Inc.</t>
  </si>
  <si>
    <t>Monsignor Bojnowski Manor</t>
  </si>
  <si>
    <t>Montowese Health &amp; Rehab. Ctr., Inc.</t>
  </si>
  <si>
    <t>Mystic Manor, Inc.</t>
  </si>
  <si>
    <t>Nathaniel Witherell</t>
  </si>
  <si>
    <t>Town of Greenwich</t>
  </si>
  <si>
    <t>New London Sub Acute and Rehab</t>
  </si>
  <si>
    <t>New Milford Rehab LLC</t>
  </si>
  <si>
    <t>Newington Rapid Recovey Rehab Center</t>
  </si>
  <si>
    <t>Noble Horizons</t>
  </si>
  <si>
    <t>9365 / 91777</t>
  </si>
  <si>
    <t>Northbridge Health Care Center</t>
  </si>
  <si>
    <t>Norwich Sub-Acute and Nursing</t>
  </si>
  <si>
    <t>Notre Dame Conv. Home, Inc.</t>
  </si>
  <si>
    <t>Orange Health Care Center</t>
  </si>
  <si>
    <t>Apple Rehab Uncasville</t>
  </si>
  <si>
    <t>Park Place Health Center</t>
  </si>
  <si>
    <t>Pendleton Rehab and Nursing Center</t>
  </si>
  <si>
    <t>Pierce Memorial Baptist Home, Inc.</t>
  </si>
  <si>
    <t>Portland Care and Rehab. Center, Inc.</t>
  </si>
  <si>
    <t>New Haven Center for Nursing &amp; Rehab</t>
  </si>
  <si>
    <t xml:space="preserve">RegalCare Management Group          </t>
  </si>
  <si>
    <t>Torrington Center for Nursing &amp; Rehab</t>
  </si>
  <si>
    <t>Waterbury Center for Nursing &amp; Rehab</t>
  </si>
  <si>
    <t>West Haven Center for Nursing &amp; Rehab</t>
  </si>
  <si>
    <t>Southport Center for Nursing &amp; Rehab</t>
  </si>
  <si>
    <t>Regency House Nursing and Rehabilitation Center</t>
  </si>
  <si>
    <t>River Glen Health Care Center</t>
  </si>
  <si>
    <t>HealthBridge Management Co</t>
  </si>
  <si>
    <t>Riverside Health and Rehabilitation Center</t>
  </si>
  <si>
    <t>Saint John Paul II Center</t>
  </si>
  <si>
    <t>Saint Joseph's Living Center</t>
  </si>
  <si>
    <t>Saint Joseph's Residence</t>
  </si>
  <si>
    <t>Salmon Brook Rehab and Nursing</t>
  </si>
  <si>
    <t>Seabury Health Center</t>
  </si>
  <si>
    <t>Shady Knoll Health Center, Inc</t>
  </si>
  <si>
    <t>Sharon Health Care Center</t>
  </si>
  <si>
    <t>Sheriden Woods Health Care Center</t>
  </si>
  <si>
    <t>Silver Springs Care Center</t>
  </si>
  <si>
    <t>Skyview Rehab and Nursing</t>
  </si>
  <si>
    <t>Southington Care Center</t>
  </si>
  <si>
    <t>St. Camillus Stamford OPCO LLC</t>
  </si>
  <si>
    <t>St. Joseph's Center</t>
  </si>
  <si>
    <t>Suffield House, The</t>
  </si>
  <si>
    <t>The Guilford House, LLC</t>
  </si>
  <si>
    <t>The Pines at Bristol</t>
  </si>
  <si>
    <t>The Reservoir</t>
  </si>
  <si>
    <t>The Summit at Plantsville</t>
  </si>
  <si>
    <t>The Villa at Stamford</t>
  </si>
  <si>
    <t>The Willows</t>
  </si>
  <si>
    <t>Touchpoints at Bloomfield</t>
  </si>
  <si>
    <t>Touchpoints at Chestnut</t>
  </si>
  <si>
    <t>Touchpoints at Manchester</t>
  </si>
  <si>
    <t>Trinity Hill Care Center, LLC 55</t>
  </si>
  <si>
    <t>Twin Maples Healthcare, Inc.</t>
  </si>
  <si>
    <t>Valerie Manor</t>
  </si>
  <si>
    <t>Vernon Rehabilitation and Healthcare Center</t>
  </si>
  <si>
    <t>Villa Maria Nursing &amp; Rehabilitation Inc.</t>
  </si>
  <si>
    <t>Village Crest Center for Health &amp; Rehabilitation</t>
  </si>
  <si>
    <t>Village Green of Bristol Rehab. and Health Center 64</t>
  </si>
  <si>
    <t>Wadsworth Glen Health Care &amp; Rehab Ctr</t>
  </si>
  <si>
    <t>Waterbury Gardens Nursing and Rehab 56</t>
  </si>
  <si>
    <t xml:space="preserve">Priority HealthCare Group LLC       </t>
  </si>
  <si>
    <t>Water's Edge Center for Health &amp; Rehab.</t>
  </si>
  <si>
    <t>Waveny Care Center</t>
  </si>
  <si>
    <t>West Hartford Health &amp; Rehab. Center</t>
  </si>
  <si>
    <t>Civita Care Center at West River</t>
  </si>
  <si>
    <t>Western Rehabilitation Care Center</t>
  </si>
  <si>
    <t>Westport Rehab Complex</t>
  </si>
  <si>
    <t>Westside Care Center</t>
  </si>
  <si>
    <t>Westview Health Care Center</t>
  </si>
  <si>
    <t>Whispering Pines Rehabilitation and Nursing Center</t>
  </si>
  <si>
    <t xml:space="preserve">WP Management LLC                   </t>
  </si>
  <si>
    <t>Whitney Center</t>
  </si>
  <si>
    <t>Whitney Rehabilitation Care Center</t>
  </si>
  <si>
    <t>Wilton Meadows Health Care Center</t>
  </si>
  <si>
    <t>TransCon Builders, Inc.</t>
  </si>
  <si>
    <t>Windsor Health and Rehab Center</t>
  </si>
  <si>
    <t>Wolcott Hall Nursing Center, Inc</t>
  </si>
  <si>
    <t>Wolcott View Manor</t>
  </si>
  <si>
    <t>Woodlake at Tolland</t>
  </si>
  <si>
    <t>WV-Parkway Pavilion</t>
  </si>
  <si>
    <t xml:space="preserve">Wachusett Ventures, LLC             </t>
  </si>
  <si>
    <t>Current Issued Rate Ending 6/30/2022</t>
  </si>
  <si>
    <t>Variance to Issued Rate</t>
  </si>
  <si>
    <t>Adjustment fo Phase-In Parameters</t>
  </si>
  <si>
    <t>Case Mix Reimbursement Rate (After Phase-In Adjustment)</t>
  </si>
  <si>
    <t>Total Gain/(Loss) from Issued Rate Prior to 7/1/2022 Increases</t>
  </si>
  <si>
    <t>7/1/2022 4.5% Rate Increase</t>
  </si>
  <si>
    <t>Benefits Enhancement Add-On</t>
  </si>
  <si>
    <t>Case Mix Reimbursement Rate (After 7/1/2022 Increases)</t>
  </si>
  <si>
    <t>Phased-In Rate</t>
  </si>
  <si>
    <t>Phased In Rate Plus 7/1/2022 Add-Ons</t>
  </si>
  <si>
    <t>Estimated Payments Based on Case Mix Reimbursement Rate</t>
  </si>
  <si>
    <t>Inflation Multiplier:</t>
  </si>
  <si>
    <t>Normalizing (Base Year) CMI</t>
  </si>
  <si>
    <t>Case Mix Neutrality Factor</t>
  </si>
  <si>
    <t>Medicaid CMI for Rate Setting</t>
  </si>
  <si>
    <t>Indirect Care Limit</t>
  </si>
  <si>
    <t>A&amp;G Limit</t>
  </si>
  <si>
    <t>Other Add-On (CON, etc.)</t>
  </si>
  <si>
    <t>April 2023 NF Quarterly Case Mix Rate Calculation</t>
  </si>
  <si>
    <t>2022 Q4 Medicaid CMI</t>
  </si>
  <si>
    <t>Nurs Fac-RHNS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</si>
</sst>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_);_(&quot;$&quot;* \(#,##0.00\);_(&quot;$&quot;* &quot;-&quot;_);_(@_)"/>
    <numFmt numFmtId="166" formatCode="_(&quot;$&quot;* #,##0.0000_);_(&quot;$&quot;* \(#,##0.0000\);_(&quot;$&quot;* &quot;-&quot;????_);_(@_)"/>
    <numFmt numFmtId="167" formatCode="_(* #,##0.0000_);_(* \(#,##0.0000\);_(* &quot;-&quot;_);_(@_)"/>
    <numFmt numFmtId="168" formatCode="#,##0.0000_);\(#,##0.00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Times New Roman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9"/>
      <name val="Calibri"/>
      <family val="2"/>
      <scheme val="minor"/>
    </font>
    <font>
      <i/>
      <sz val="10"/>
      <color theme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AC1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4" fillId="2" borderId="0" xfId="0" applyFont="1" applyFill="1"/>
    <xf numFmtId="0" fontId="0" fillId="2" borderId="0" xfId="0" quotePrefix="1" applyFill="1"/>
    <xf numFmtId="0" fontId="0" fillId="2" borderId="0" xfId="0" applyFill="1"/>
    <xf numFmtId="14" fontId="0" fillId="2" borderId="0" xfId="1" applyNumberFormat="1" applyFont="1" applyFill="1"/>
    <xf numFmtId="43" fontId="0" fillId="2" borderId="0" xfId="1" applyNumberFormat="1" applyFont="1" applyFill="1"/>
    <xf numFmtId="0" fontId="0" fillId="2" borderId="0" xfId="0" applyFill="1" applyBorder="1"/>
    <xf numFmtId="0" fontId="5" fillId="2" borderId="0" xfId="0" applyFont="1" applyFill="1" applyAlignment="1"/>
    <xf numFmtId="0" fontId="0" fillId="0" borderId="0" xfId="0" applyFill="1"/>
    <xf numFmtId="0" fontId="6" fillId="2" borderId="0" xfId="0" applyFont="1" applyFill="1" applyAlignment="1"/>
    <xf numFmtId="0" fontId="2" fillId="2" borderId="0" xfId="0" applyFont="1" applyFill="1"/>
    <xf numFmtId="0" fontId="7" fillId="2" borderId="0" xfId="0" applyFont="1" applyFill="1" applyAlignment="1">
      <alignment vertical="center"/>
    </xf>
    <xf numFmtId="41" fontId="0" fillId="2" borderId="0" xfId="0" applyNumberFormat="1" applyFill="1"/>
    <xf numFmtId="41" fontId="0" fillId="2" borderId="0" xfId="0" applyNumberFormat="1" applyFill="1" applyAlignment="1"/>
    <xf numFmtId="41" fontId="3" fillId="3" borderId="4" xfId="0" applyNumberFormat="1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164" fontId="8" fillId="4" borderId="2" xfId="1" applyNumberFormat="1" applyFont="1" applyFill="1" applyBorder="1" applyAlignment="1">
      <alignment horizontal="center" wrapText="1"/>
    </xf>
    <xf numFmtId="164" fontId="8" fillId="4" borderId="3" xfId="1" applyNumberFormat="1" applyFont="1" applyFill="1" applyBorder="1" applyAlignment="1">
      <alignment horizontal="center" wrapText="1"/>
    </xf>
    <xf numFmtId="43" fontId="9" fillId="2" borderId="0" xfId="1" applyNumberFormat="1" applyFont="1" applyFill="1" applyBorder="1" applyAlignment="1">
      <alignment horizontal="center" wrapText="1"/>
    </xf>
    <xf numFmtId="164" fontId="8" fillId="5" borderId="1" xfId="1" applyNumberFormat="1" applyFont="1" applyFill="1" applyBorder="1" applyAlignment="1">
      <alignment horizontal="center" wrapText="1"/>
    </xf>
    <xf numFmtId="164" fontId="8" fillId="5" borderId="2" xfId="1" applyNumberFormat="1" applyFont="1" applyFill="1" applyBorder="1" applyAlignment="1">
      <alignment horizontal="center" wrapText="1"/>
    </xf>
    <xf numFmtId="164" fontId="8" fillId="5" borderId="3" xfId="1" applyNumberFormat="1" applyFont="1" applyFill="1" applyBorder="1" applyAlignment="1">
      <alignment horizontal="center" wrapText="1"/>
    </xf>
    <xf numFmtId="164" fontId="8" fillId="6" borderId="1" xfId="1" applyNumberFormat="1" applyFont="1" applyFill="1" applyBorder="1" applyAlignment="1">
      <alignment horizontal="center" wrapText="1"/>
    </xf>
    <xf numFmtId="164" fontId="8" fillId="6" borderId="2" xfId="1" applyNumberFormat="1" applyFont="1" applyFill="1" applyBorder="1" applyAlignment="1">
      <alignment horizontal="center" wrapText="1"/>
    </xf>
    <xf numFmtId="164" fontId="8" fillId="6" borderId="3" xfId="1" applyNumberFormat="1" applyFont="1" applyFill="1" applyBorder="1" applyAlignment="1">
      <alignment horizontal="center" wrapText="1"/>
    </xf>
    <xf numFmtId="164" fontId="8" fillId="7" borderId="1" xfId="1" applyNumberFormat="1" applyFont="1" applyFill="1" applyBorder="1" applyAlignment="1">
      <alignment horizontal="center" wrapText="1"/>
    </xf>
    <xf numFmtId="164" fontId="8" fillId="7" borderId="2" xfId="1" applyNumberFormat="1" applyFont="1" applyFill="1" applyBorder="1" applyAlignment="1">
      <alignment horizontal="center" wrapText="1"/>
    </xf>
    <xf numFmtId="164" fontId="8" fillId="7" borderId="3" xfId="1" applyNumberFormat="1" applyFont="1" applyFill="1" applyBorder="1" applyAlignment="1">
      <alignment horizontal="center" wrapText="1"/>
    </xf>
    <xf numFmtId="0" fontId="10" fillId="8" borderId="1" xfId="0" applyFont="1" applyFill="1" applyBorder="1" applyAlignment="1">
      <alignment horizontal="center" wrapText="1"/>
    </xf>
    <xf numFmtId="0" fontId="10" fillId="8" borderId="2" xfId="0" applyFont="1" applyFill="1" applyBorder="1" applyAlignment="1">
      <alignment horizontal="center" wrapText="1"/>
    </xf>
    <xf numFmtId="0" fontId="10" fillId="8" borderId="3" xfId="0" applyFont="1" applyFill="1" applyBorder="1" applyAlignment="1">
      <alignment horizontal="center" wrapText="1"/>
    </xf>
    <xf numFmtId="0" fontId="10" fillId="9" borderId="1" xfId="0" applyFont="1" applyFill="1" applyBorder="1" applyAlignment="1">
      <alignment horizontal="center" wrapText="1"/>
    </xf>
    <xf numFmtId="0" fontId="10" fillId="9" borderId="3" xfId="0" applyFont="1" applyFill="1" applyBorder="1" applyAlignment="1">
      <alignment horizontal="center" wrapText="1"/>
    </xf>
    <xf numFmtId="0" fontId="10" fillId="10" borderId="4" xfId="0" applyFont="1" applyFill="1" applyBorder="1" applyAlignment="1">
      <alignment horizontal="center" wrapText="1"/>
    </xf>
    <xf numFmtId="0" fontId="11" fillId="11" borderId="5" xfId="0" applyFont="1" applyFill="1" applyBorder="1" applyAlignment="1">
      <alignment horizontal="center" wrapText="1"/>
    </xf>
    <xf numFmtId="0" fontId="9" fillId="2" borderId="6" xfId="0" applyFont="1" applyFill="1" applyBorder="1"/>
    <xf numFmtId="0" fontId="9" fillId="2" borderId="0" xfId="0" applyFont="1" applyFill="1" applyBorder="1"/>
    <xf numFmtId="0" fontId="9" fillId="2" borderId="0" xfId="0" applyFont="1" applyFill="1" applyBorder="1" applyAlignment="1">
      <alignment horizontal="right"/>
    </xf>
    <xf numFmtId="164" fontId="9" fillId="2" borderId="0" xfId="1" applyNumberFormat="1" applyFont="1" applyFill="1" applyBorder="1"/>
    <xf numFmtId="164" fontId="9" fillId="2" borderId="7" xfId="1" applyNumberFormat="1" applyFont="1" applyFill="1" applyBorder="1"/>
    <xf numFmtId="42" fontId="9" fillId="2" borderId="0" xfId="0" applyNumberFormat="1" applyFont="1" applyFill="1" applyBorder="1"/>
    <xf numFmtId="42" fontId="9" fillId="2" borderId="6" xfId="0" applyNumberFormat="1" applyFont="1" applyFill="1" applyBorder="1"/>
    <xf numFmtId="44" fontId="9" fillId="2" borderId="0" xfId="0" applyNumberFormat="1" applyFont="1" applyFill="1" applyBorder="1"/>
    <xf numFmtId="44" fontId="9" fillId="2" borderId="7" xfId="0" applyNumberFormat="1" applyFont="1" applyFill="1" applyBorder="1"/>
    <xf numFmtId="165" fontId="9" fillId="2" borderId="0" xfId="0" applyNumberFormat="1" applyFont="1" applyFill="1" applyBorder="1"/>
    <xf numFmtId="166" fontId="9" fillId="2" borderId="6" xfId="0" applyNumberFormat="1" applyFont="1" applyFill="1" applyBorder="1"/>
    <xf numFmtId="44" fontId="9" fillId="2" borderId="8" xfId="0" applyNumberFormat="1" applyFont="1" applyFill="1" applyBorder="1"/>
    <xf numFmtId="42" fontId="8" fillId="2" borderId="0" xfId="0" applyNumberFormat="1" applyFont="1" applyFill="1" applyBorder="1"/>
    <xf numFmtId="0" fontId="3" fillId="2" borderId="0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164" fontId="9" fillId="2" borderId="10" xfId="1" applyNumberFormat="1" applyFont="1" applyFill="1" applyBorder="1"/>
    <xf numFmtId="164" fontId="9" fillId="2" borderId="11" xfId="1" applyNumberFormat="1" applyFont="1" applyFill="1" applyBorder="1"/>
    <xf numFmtId="42" fontId="9" fillId="2" borderId="9" xfId="0" applyNumberFormat="1" applyFont="1" applyFill="1" applyBorder="1"/>
    <xf numFmtId="42" fontId="9" fillId="2" borderId="10" xfId="0" applyNumberFormat="1" applyFont="1" applyFill="1" applyBorder="1"/>
    <xf numFmtId="44" fontId="9" fillId="2" borderId="10" xfId="0" applyNumberFormat="1" applyFont="1" applyFill="1" applyBorder="1"/>
    <xf numFmtId="44" fontId="9" fillId="2" borderId="11" xfId="0" applyNumberFormat="1" applyFont="1" applyFill="1" applyBorder="1"/>
    <xf numFmtId="166" fontId="9" fillId="2" borderId="9" xfId="0" applyNumberFormat="1" applyFont="1" applyFill="1" applyBorder="1"/>
    <xf numFmtId="44" fontId="9" fillId="2" borderId="12" xfId="0" applyNumberFormat="1" applyFont="1" applyFill="1" applyBorder="1"/>
    <xf numFmtId="0" fontId="12" fillId="2" borderId="0" xfId="0" applyFont="1" applyFill="1"/>
    <xf numFmtId="164" fontId="13" fillId="2" borderId="0" xfId="1" applyNumberFormat="1" applyFont="1" applyFill="1" applyAlignment="1">
      <alignment horizontal="right" wrapText="1"/>
    </xf>
    <xf numFmtId="0" fontId="9" fillId="2" borderId="0" xfId="0" applyFont="1" applyFill="1"/>
    <xf numFmtId="0" fontId="9" fillId="2" borderId="13" xfId="0" applyFont="1" applyFill="1" applyBorder="1"/>
    <xf numFmtId="0" fontId="9" fillId="2" borderId="0" xfId="0" applyFont="1" applyFill="1" applyAlignment="1">
      <alignment horizontal="left"/>
    </xf>
    <xf numFmtId="0" fontId="8" fillId="2" borderId="0" xfId="0" applyFont="1" applyFill="1"/>
    <xf numFmtId="164" fontId="8" fillId="2" borderId="0" xfId="1" applyNumberFormat="1" applyFont="1" applyFill="1"/>
    <xf numFmtId="44" fontId="8" fillId="2" borderId="0" xfId="0" applyNumberFormat="1" applyFont="1" applyFill="1"/>
    <xf numFmtId="42" fontId="8" fillId="2" borderId="0" xfId="0" applyNumberFormat="1" applyFont="1" applyFill="1"/>
    <xf numFmtId="165" fontId="8" fillId="2" borderId="0" xfId="0" applyNumberFormat="1" applyFont="1" applyFill="1"/>
    <xf numFmtId="0" fontId="12" fillId="2" borderId="13" xfId="0" applyFont="1" applyFill="1" applyBorder="1"/>
    <xf numFmtId="44" fontId="0" fillId="2" borderId="0" xfId="0" applyNumberFormat="1" applyFill="1"/>
    <xf numFmtId="44" fontId="9" fillId="2" borderId="6" xfId="0" applyNumberFormat="1" applyFont="1" applyFill="1" applyBorder="1"/>
    <xf numFmtId="44" fontId="9" fillId="2" borderId="9" xfId="0" applyNumberFormat="1" applyFont="1" applyFill="1" applyBorder="1"/>
    <xf numFmtId="167" fontId="0" fillId="2" borderId="0" xfId="0" applyNumberFormat="1" applyFill="1"/>
    <xf numFmtId="168" fontId="9" fillId="2" borderId="0" xfId="0" applyNumberFormat="1" applyFont="1" applyFill="1" applyBorder="1"/>
    <xf numFmtId="10" fontId="9" fillId="2" borderId="0" xfId="0" applyNumberFormat="1" applyFont="1" applyFill="1" applyBorder="1"/>
    <xf numFmtId="168" fontId="9" fillId="2" borderId="10" xfId="0" applyNumberFormat="1" applyFont="1" applyFill="1" applyBorder="1"/>
    <xf numFmtId="10" fontId="9" fillId="2" borderId="10" xfId="0" applyNumberFormat="1" applyFont="1" applyFill="1" applyBorder="1"/>
    <xf numFmtId="44" fontId="9" fillId="2" borderId="14" xfId="0" applyNumberFormat="1" applyFont="1" applyFill="1" applyBorder="1"/>
    <xf numFmtId="41" fontId="3" fillId="3" borderId="1" xfId="0" applyNumberFormat="1" applyFont="1" applyFill="1" applyBorder="1" applyAlignment="1">
      <alignment horizontal="center"/>
    </xf>
    <xf numFmtId="41" fontId="3" fillId="3" borderId="3" xfId="0" applyNumberFormat="1" applyFont="1" applyFill="1" applyBorder="1" applyAlignment="1">
      <alignment horizontal="center"/>
    </xf>
    <xf numFmtId="41" fontId="3" fillId="3" borderId="1" xfId="0" applyNumberFormat="1" applyFont="1" applyFill="1" applyBorder="1" applyAlignment="1">
      <alignment horizontal="center" wrapText="1"/>
    </xf>
    <xf numFmtId="41" fontId="3" fillId="3" borderId="2" xfId="0" applyNumberFormat="1" applyFont="1" applyFill="1" applyBorder="1" applyAlignment="1">
      <alignment horizontal="center" wrapText="1"/>
    </xf>
    <xf numFmtId="41" fontId="3" fillId="3" borderId="3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41" fontId="3" fillId="3" borderId="2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2188369</xdr:colOff>
      <xdr:row>1</xdr:row>
      <xdr:rowOff>19050</xdr:rowOff>
    </xdr:to>
    <xdr:pic>
      <xdr:nvPicPr>
        <xdr:cNvPr id="2" name="MSLC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88369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T%20Case%20Mix\Base%20Year%202019%20Rates\10-1-2022%20Rates_Q2%202022%20CMI\CT%20Case%20Mix%20Rate%20Model%20Version%203.1_DRAFT_October%202022%20Quarterly%20Rates%20(GDP%20&amp;%20Oct%20&amp;%20Dec%20FEs%20&amp;%20CMI%20Neutrality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 and Impact"/>
      <sheetName val="Facility Summary (condensed)"/>
      <sheetName val="Facility Summary Pivot"/>
      <sheetName val="Tables and Graphs"/>
      <sheetName val="Profit and Non-Profit"/>
      <sheetName val="Fiscal Impact by Mgmt Co"/>
      <sheetName val="Facility Summary"/>
      <sheetName val="Health &amp; Benefit Enhancement"/>
      <sheetName val="Cost Cvg with Cost of Ownership"/>
      <sheetName val="Facility Profile"/>
      <sheetName val="Rate Calculation"/>
      <sheetName val="Medians"/>
      <sheetName val="Cost Calculation"/>
      <sheetName val="9.30.19 Costs Annualized"/>
      <sheetName val="9.30.19 Costs Original"/>
      <sheetName val="Wage Add-On 6-30-2021 and 2022"/>
      <sheetName val="Wage Add-On 7-1-2023"/>
      <sheetName val="Medicaid CR Crosswalk"/>
      <sheetName val="Inflation"/>
      <sheetName val="Medicaid CMI"/>
      <sheetName val="Normalizing CMI"/>
      <sheetName val="Source and Assumptions"/>
      <sheetName val="Providers"/>
      <sheetName val="Data Validation"/>
    </sheetNames>
    <sheetDataSet>
      <sheetData sheetId="0">
        <row r="12">
          <cell r="F12" t="str">
            <v>2/3 - Fairfield, Non-Fairfield</v>
          </cell>
        </row>
        <row r="15">
          <cell r="F15">
            <v>1.35</v>
          </cell>
        </row>
        <row r="17">
          <cell r="F17">
            <v>0</v>
          </cell>
        </row>
        <row r="27">
          <cell r="F27">
            <v>1.1499999999999999</v>
          </cell>
        </row>
        <row r="29">
          <cell r="F29">
            <v>0.25</v>
          </cell>
        </row>
        <row r="34">
          <cell r="F34" t="str">
            <v>Cost Based</v>
          </cell>
        </row>
        <row r="39">
          <cell r="F39">
            <v>1</v>
          </cell>
        </row>
        <row r="41">
          <cell r="F41">
            <v>0.25</v>
          </cell>
        </row>
        <row r="52">
          <cell r="F52">
            <v>1</v>
          </cell>
        </row>
        <row r="53">
          <cell r="F5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>
    <tabColor rgb="FFFFC000"/>
    <pageSetUpPr fitToPage="1"/>
  </sheetPr>
  <dimension ref="A1:BP222"/>
  <sheetViews>
    <sheetView tabSelected="1" zoomScale="85" zoomScaleNormal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1" sqref="C1"/>
    </sheetView>
  </sheetViews>
  <sheetFormatPr defaultColWidth="8.140625" defaultRowHeight="0" customHeight="1" zeroHeight="1" x14ac:dyDescent="0.25"/>
  <cols>
    <col min="1" max="1" width="51.5703125" style="3" bestFit="1" customWidth="1"/>
    <col min="2" max="2" width="31.140625" style="3" bestFit="1" customWidth="1"/>
    <col min="3" max="3" width="16.5703125" style="3" bestFit="1" customWidth="1"/>
    <col min="4" max="4" width="14.42578125" style="3" customWidth="1"/>
    <col min="5" max="5" width="16.42578125" style="3" bestFit="1" customWidth="1"/>
    <col min="6" max="6" width="8.140625" style="3" bestFit="1" customWidth="1"/>
    <col min="7" max="7" width="10" style="3" bestFit="1" customWidth="1"/>
    <col min="8" max="10" width="10" style="3" customWidth="1"/>
    <col min="11" max="11" width="2.85546875" style="3" customWidth="1"/>
    <col min="12" max="12" width="14" style="3" customWidth="1"/>
    <col min="13" max="13" width="13.5703125" style="3" customWidth="1"/>
    <col min="14" max="15" width="10" style="3" customWidth="1"/>
    <col min="16" max="16" width="12" style="3" customWidth="1"/>
    <col min="17" max="17" width="9" style="3" customWidth="1"/>
    <col min="18" max="18" width="8.5703125" style="3" customWidth="1"/>
    <col min="19" max="21" width="10.7109375" style="3" customWidth="1"/>
    <col min="22" max="22" width="14.7109375" style="3" customWidth="1"/>
    <col min="23" max="23" width="2.42578125" style="3" customWidth="1"/>
    <col min="24" max="25" width="13.140625" style="3" customWidth="1"/>
    <col min="26" max="26" width="8.85546875" style="3" customWidth="1"/>
    <col min="27" max="27" width="9.85546875" style="3" customWidth="1"/>
    <col min="28" max="28" width="14" style="3" customWidth="1"/>
    <col min="29" max="29" width="14.85546875" style="3" customWidth="1"/>
    <col min="30" max="30" width="17.28515625" style="3" customWidth="1"/>
    <col min="31" max="31" width="4.42578125" style="3" customWidth="1"/>
    <col min="32" max="33" width="13.140625" style="3" customWidth="1"/>
    <col min="34" max="34" width="8.85546875" style="3" customWidth="1"/>
    <col min="35" max="35" width="9.85546875" style="3" customWidth="1"/>
    <col min="36" max="36" width="9.42578125" style="3" customWidth="1"/>
    <col min="37" max="37" width="10.28515625" style="3" customWidth="1"/>
    <col min="38" max="38" width="12.5703125" style="3" customWidth="1"/>
    <col min="39" max="39" width="2.7109375" style="3" customWidth="1"/>
    <col min="40" max="41" width="12" style="3" customWidth="1"/>
    <col min="42" max="42" width="7.7109375" style="3" customWidth="1"/>
    <col min="43" max="43" width="4.42578125" style="3" customWidth="1"/>
    <col min="44" max="44" width="14.7109375" style="3" bestFit="1" customWidth="1"/>
    <col min="45" max="45" width="15.7109375" style="3" bestFit="1" customWidth="1"/>
    <col min="46" max="46" width="9.140625" style="3" customWidth="1"/>
    <col min="47" max="47" width="4.42578125" style="3" customWidth="1"/>
    <col min="48" max="48" width="9.5703125" style="3" customWidth="1"/>
    <col min="49" max="49" width="8.5703125" style="3" customWidth="1"/>
    <col min="50" max="50" width="3" style="3" bestFit="1" customWidth="1"/>
    <col min="51" max="51" width="12.7109375" style="3" customWidth="1"/>
    <col min="52" max="52" width="1.7109375" style="3" customWidth="1"/>
    <col min="53" max="53" width="12.7109375" style="3" customWidth="1"/>
    <col min="54" max="54" width="1.7109375" style="3" customWidth="1"/>
    <col min="55" max="55" width="18.5703125" style="3" customWidth="1"/>
    <col min="56" max="56" width="1.7109375" style="3" customWidth="1"/>
    <col min="57" max="57" width="10.5703125" style="3" customWidth="1"/>
    <col min="58" max="58" width="10.85546875" style="3" customWidth="1"/>
    <col min="59" max="59" width="11.85546875" style="3" customWidth="1"/>
    <col min="60" max="60" width="15.85546875" style="3" customWidth="1"/>
    <col min="61" max="61" width="12.7109375" style="3" customWidth="1"/>
    <col min="62" max="62" width="1.7109375" style="3" customWidth="1"/>
    <col min="63" max="63" width="12.7109375" style="3" customWidth="1"/>
    <col min="64" max="65" width="14.28515625" style="3" customWidth="1"/>
    <col min="66" max="66" width="16.28515625" style="3" customWidth="1"/>
    <col min="67" max="67" width="1.7109375" style="3" customWidth="1"/>
    <col min="68" max="68" width="16.28515625" style="3" customWidth="1"/>
    <col min="69" max="16384" width="8.140625" style="3"/>
  </cols>
  <sheetData>
    <row r="1" spans="1:68" ht="61.5" customHeight="1" x14ac:dyDescent="0.25">
      <c r="A1" s="1"/>
      <c r="G1" s="4"/>
      <c r="H1" s="4"/>
      <c r="J1" s="5"/>
      <c r="AQ1" s="6"/>
      <c r="BC1" s="2"/>
    </row>
    <row r="2" spans="1:68" ht="18.75" x14ac:dyDescent="0.3">
      <c r="A2" s="7" t="s">
        <v>0</v>
      </c>
      <c r="G2" s="4"/>
      <c r="H2" s="4"/>
      <c r="P2" s="8"/>
      <c r="AQ2" s="6"/>
    </row>
    <row r="3" spans="1:68" ht="15.75" x14ac:dyDescent="0.25">
      <c r="A3" s="9" t="s">
        <v>304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J3" s="10"/>
      <c r="BO3" s="10"/>
    </row>
    <row r="4" spans="1:68" ht="15.75" x14ac:dyDescent="0.25">
      <c r="A4" s="11"/>
      <c r="AC4" s="71"/>
    </row>
    <row r="5" spans="1:68" ht="15.75" thickBot="1" x14ac:dyDescent="0.3">
      <c r="A5" s="12"/>
      <c r="B5" s="12" t="s">
        <v>297</v>
      </c>
      <c r="C5" s="74">
        <v>1.167</v>
      </c>
      <c r="D5" s="12"/>
      <c r="F5" s="12"/>
      <c r="H5" s="12"/>
      <c r="J5" s="12"/>
      <c r="L5" s="12"/>
      <c r="N5" s="12"/>
      <c r="O5" s="12"/>
      <c r="Q5" s="12"/>
      <c r="W5" s="12"/>
      <c r="Y5" s="12"/>
      <c r="AA5" s="12"/>
      <c r="AC5" s="12"/>
      <c r="AE5" s="12"/>
      <c r="AG5" s="12"/>
      <c r="AI5" s="12"/>
      <c r="AK5" s="12"/>
      <c r="AM5" s="12"/>
      <c r="AO5" s="12"/>
      <c r="AQ5" s="12"/>
      <c r="AS5" s="12"/>
      <c r="AU5" s="12"/>
      <c r="AW5" s="12"/>
      <c r="AY5" s="12"/>
      <c r="BA5" s="12"/>
      <c r="BC5" s="12"/>
    </row>
    <row r="6" spans="1:68" ht="30.75" customHeight="1" thickBot="1" x14ac:dyDescent="0.3">
      <c r="A6" s="80" t="s">
        <v>1</v>
      </c>
      <c r="B6" s="88"/>
      <c r="C6" s="88"/>
      <c r="D6" s="88"/>
      <c r="E6" s="88"/>
      <c r="F6" s="88"/>
      <c r="G6" s="88"/>
      <c r="H6" s="88"/>
      <c r="I6" s="88"/>
      <c r="J6" s="81"/>
      <c r="K6" s="13"/>
      <c r="L6" s="85" t="s">
        <v>2</v>
      </c>
      <c r="M6" s="86"/>
      <c r="N6" s="86"/>
      <c r="O6" s="86"/>
      <c r="P6" s="86"/>
      <c r="Q6" s="86"/>
      <c r="R6" s="86"/>
      <c r="S6" s="86"/>
      <c r="T6" s="86"/>
      <c r="U6" s="86"/>
      <c r="V6" s="87"/>
      <c r="W6" s="13"/>
      <c r="X6" s="80" t="s">
        <v>3</v>
      </c>
      <c r="Y6" s="88"/>
      <c r="Z6" s="88"/>
      <c r="AA6" s="88"/>
      <c r="AB6" s="88"/>
      <c r="AC6" s="88"/>
      <c r="AD6" s="81"/>
      <c r="AE6" s="13"/>
      <c r="AF6" s="85" t="s">
        <v>4</v>
      </c>
      <c r="AG6" s="86"/>
      <c r="AH6" s="86"/>
      <c r="AI6" s="86"/>
      <c r="AJ6" s="86"/>
      <c r="AK6" s="86"/>
      <c r="AL6" s="87"/>
      <c r="AM6" s="13"/>
      <c r="AN6" s="80" t="s">
        <v>5</v>
      </c>
      <c r="AO6" s="88"/>
      <c r="AP6" s="81"/>
      <c r="AQ6" s="13"/>
      <c r="AR6" s="80" t="s">
        <v>6</v>
      </c>
      <c r="AS6" s="88"/>
      <c r="AT6" s="81"/>
      <c r="AU6" s="13"/>
      <c r="AV6" s="80" t="s">
        <v>7</v>
      </c>
      <c r="AW6" s="81"/>
      <c r="AX6" s="13"/>
      <c r="AY6" s="14" t="s">
        <v>8</v>
      </c>
      <c r="AZ6" s="13"/>
      <c r="BA6" s="14" t="s">
        <v>9</v>
      </c>
      <c r="BB6" s="13"/>
      <c r="BC6" s="14" t="s">
        <v>10</v>
      </c>
      <c r="BD6" s="13"/>
      <c r="BE6" s="82" t="s">
        <v>294</v>
      </c>
      <c r="BF6" s="83"/>
      <c r="BG6" s="83"/>
      <c r="BH6" s="83"/>
      <c r="BI6" s="84"/>
      <c r="BJ6" s="13"/>
      <c r="BK6" s="82" t="s">
        <v>295</v>
      </c>
      <c r="BL6" s="83"/>
      <c r="BM6" s="83"/>
      <c r="BN6" s="84"/>
      <c r="BO6" s="13"/>
    </row>
    <row r="7" spans="1:68" ht="81.599999999999994" customHeight="1" thickBot="1" x14ac:dyDescent="0.3">
      <c r="A7" s="15" t="s">
        <v>11</v>
      </c>
      <c r="B7" s="16" t="s">
        <v>12</v>
      </c>
      <c r="C7" s="16" t="s">
        <v>13</v>
      </c>
      <c r="D7" s="16" t="s">
        <v>14</v>
      </c>
      <c r="E7" s="16" t="s">
        <v>15</v>
      </c>
      <c r="F7" s="17" t="s">
        <v>16</v>
      </c>
      <c r="G7" s="17" t="s">
        <v>17</v>
      </c>
      <c r="H7" s="17" t="s">
        <v>18</v>
      </c>
      <c r="I7" s="17" t="s">
        <v>19</v>
      </c>
      <c r="J7" s="18" t="s">
        <v>20</v>
      </c>
      <c r="K7" s="19"/>
      <c r="L7" s="20" t="s">
        <v>21</v>
      </c>
      <c r="M7" s="21" t="s">
        <v>22</v>
      </c>
      <c r="N7" s="21" t="s">
        <v>23</v>
      </c>
      <c r="O7" s="20" t="s">
        <v>298</v>
      </c>
      <c r="P7" s="21" t="s">
        <v>24</v>
      </c>
      <c r="Q7" s="21" t="s">
        <v>25</v>
      </c>
      <c r="R7" s="21" t="s">
        <v>26</v>
      </c>
      <c r="S7" s="21" t="s">
        <v>305</v>
      </c>
      <c r="T7" s="21" t="s">
        <v>299</v>
      </c>
      <c r="U7" s="21" t="s">
        <v>300</v>
      </c>
      <c r="V7" s="22" t="s">
        <v>27</v>
      </c>
      <c r="W7" s="19"/>
      <c r="X7" s="23" t="s">
        <v>28</v>
      </c>
      <c r="Y7" s="24" t="s">
        <v>29</v>
      </c>
      <c r="Z7" s="24" t="s">
        <v>30</v>
      </c>
      <c r="AA7" s="24" t="s">
        <v>301</v>
      </c>
      <c r="AB7" s="24" t="s">
        <v>31</v>
      </c>
      <c r="AC7" s="24" t="s">
        <v>32</v>
      </c>
      <c r="AD7" s="25" t="s">
        <v>33</v>
      </c>
      <c r="AE7" s="19"/>
      <c r="AF7" s="26" t="s">
        <v>34</v>
      </c>
      <c r="AG7" s="27" t="s">
        <v>35</v>
      </c>
      <c r="AH7" s="27" t="s">
        <v>36</v>
      </c>
      <c r="AI7" s="27" t="s">
        <v>302</v>
      </c>
      <c r="AJ7" s="27" t="s">
        <v>37</v>
      </c>
      <c r="AK7" s="27" t="s">
        <v>38</v>
      </c>
      <c r="AL7" s="28" t="s">
        <v>39</v>
      </c>
      <c r="AM7" s="19"/>
      <c r="AN7" s="29" t="s">
        <v>40</v>
      </c>
      <c r="AO7" s="30" t="s">
        <v>41</v>
      </c>
      <c r="AP7" s="31" t="s">
        <v>42</v>
      </c>
      <c r="AQ7" s="19"/>
      <c r="AR7" s="29" t="s">
        <v>6</v>
      </c>
      <c r="AS7" s="30" t="s">
        <v>43</v>
      </c>
      <c r="AT7" s="31" t="s">
        <v>44</v>
      </c>
      <c r="AU7" s="19"/>
      <c r="AV7" s="32" t="s">
        <v>45</v>
      </c>
      <c r="AW7" s="33" t="s">
        <v>46</v>
      </c>
      <c r="AX7" s="19"/>
      <c r="AY7" s="34" t="s">
        <v>8</v>
      </c>
      <c r="AZ7" s="19"/>
      <c r="BA7" s="34" t="s">
        <v>47</v>
      </c>
      <c r="BB7" s="19"/>
      <c r="BC7" s="35" t="s">
        <v>48</v>
      </c>
      <c r="BD7" s="19"/>
      <c r="BE7" s="35" t="s">
        <v>286</v>
      </c>
      <c r="BF7" s="35" t="s">
        <v>287</v>
      </c>
      <c r="BG7" s="35" t="s">
        <v>288</v>
      </c>
      <c r="BH7" s="35" t="s">
        <v>289</v>
      </c>
      <c r="BI7" s="35" t="s">
        <v>290</v>
      </c>
      <c r="BJ7" s="19"/>
      <c r="BK7" s="35" t="s">
        <v>291</v>
      </c>
      <c r="BL7" s="35" t="s">
        <v>292</v>
      </c>
      <c r="BM7" s="35" t="s">
        <v>303</v>
      </c>
      <c r="BN7" s="35" t="s">
        <v>293</v>
      </c>
      <c r="BO7" s="19"/>
      <c r="BP7" s="35" t="s">
        <v>296</v>
      </c>
    </row>
    <row r="8" spans="1:68" ht="15" x14ac:dyDescent="0.25">
      <c r="A8" s="36" t="s">
        <v>50</v>
      </c>
      <c r="B8" s="37" t="s">
        <v>51</v>
      </c>
      <c r="C8" s="37" t="s">
        <v>52</v>
      </c>
      <c r="D8" s="38">
        <v>21684</v>
      </c>
      <c r="E8" s="37" t="s">
        <v>53</v>
      </c>
      <c r="F8" s="39">
        <v>60</v>
      </c>
      <c r="G8" s="39">
        <v>10918</v>
      </c>
      <c r="H8" s="39">
        <v>20260</v>
      </c>
      <c r="I8" s="39">
        <v>20260</v>
      </c>
      <c r="J8" s="40">
        <v>21900</v>
      </c>
      <c r="K8" s="41"/>
      <c r="L8" s="42">
        <v>2487442</v>
      </c>
      <c r="M8" s="41">
        <f>L8*$C$5</f>
        <v>2902844.8140000002</v>
      </c>
      <c r="N8" s="43">
        <f>M8/$I8</f>
        <v>143.27960582428432</v>
      </c>
      <c r="O8" s="75">
        <v>1.0960000000000001</v>
      </c>
      <c r="P8" s="43">
        <f>N8/O8</f>
        <v>130.72956735792363</v>
      </c>
      <c r="Q8" s="43">
        <v>190.78</v>
      </c>
      <c r="R8" s="43">
        <f>MIN(P8,Q8)</f>
        <v>130.72956735792363</v>
      </c>
      <c r="S8" s="75">
        <v>1.0511999999999999</v>
      </c>
      <c r="T8" s="76">
        <v>0.9607</v>
      </c>
      <c r="U8" s="75">
        <f>ROUND(S8*T8,4)</f>
        <v>1.0099</v>
      </c>
      <c r="V8" s="44">
        <f>ROUND(R8*U8,2)</f>
        <v>132.02000000000001</v>
      </c>
      <c r="W8" s="45"/>
      <c r="X8" s="42">
        <v>1296050</v>
      </c>
      <c r="Y8" s="41">
        <f>X8*$C$5</f>
        <v>1512490.35</v>
      </c>
      <c r="Z8" s="43">
        <f>Y8/$I8</f>
        <v>74.654015301085892</v>
      </c>
      <c r="AA8" s="43">
        <v>74.77</v>
      </c>
      <c r="AB8" s="43">
        <f>MIN(Z8,AA8)</f>
        <v>74.654015301085892</v>
      </c>
      <c r="AC8" s="43">
        <f>IF(Z8&lt;ROUND(AA8/1.15,2),((ROUND(AA8/1.15,2)-Z8)*0.25),0)</f>
        <v>0</v>
      </c>
      <c r="AD8" s="44">
        <f>AB8+AC8</f>
        <v>74.654015301085892</v>
      </c>
      <c r="AE8" s="41"/>
      <c r="AF8" s="42">
        <v>1017626</v>
      </c>
      <c r="AG8" s="41">
        <f>AF8*$C$5</f>
        <v>1187569.5420000001</v>
      </c>
      <c r="AH8" s="43">
        <f>AG8/$I8</f>
        <v>58.616463079960518</v>
      </c>
      <c r="AI8" s="43">
        <v>40.72</v>
      </c>
      <c r="AJ8" s="43">
        <f>MIN(AH8,AI8)</f>
        <v>40.72</v>
      </c>
      <c r="AK8" s="43">
        <f>IF(AH8&lt;AI8,(AI8-AH8)*0.25,0)</f>
        <v>0</v>
      </c>
      <c r="AL8" s="44">
        <f>AJ8+AK8</f>
        <v>40.72</v>
      </c>
      <c r="AM8" s="41"/>
      <c r="AN8" s="42">
        <v>142153</v>
      </c>
      <c r="AO8" s="41">
        <f>AN8*$C$5</f>
        <v>165892.55100000001</v>
      </c>
      <c r="AP8" s="79">
        <f>AO8/$I8</f>
        <v>8.1881811944718663</v>
      </c>
      <c r="AQ8" s="41"/>
      <c r="AR8" s="42">
        <v>333356</v>
      </c>
      <c r="AS8" s="41">
        <f>AR8*$C$5</f>
        <v>389026.45199999999</v>
      </c>
      <c r="AT8" s="79">
        <f>AS8/$I8</f>
        <v>19.201700493583417</v>
      </c>
      <c r="AU8" s="41"/>
      <c r="AV8" s="46">
        <v>10.020903089999999</v>
      </c>
      <c r="AW8" s="44">
        <v>0.23</v>
      </c>
      <c r="AX8" s="41"/>
      <c r="AY8" s="47">
        <v>18.509999999999998</v>
      </c>
      <c r="AZ8" s="41"/>
      <c r="BA8" s="47">
        <v>0</v>
      </c>
      <c r="BB8" s="41"/>
      <c r="BC8" s="47">
        <f t="shared" ref="BC8:BC39" si="0">IF(D8&lt;&gt;"",ROUND(V8+AD8+AL8+AP8+AV8+AW8+AY8+BA8+AT8,2),"")</f>
        <v>303.54000000000002</v>
      </c>
      <c r="BD8" s="41"/>
      <c r="BE8" s="72">
        <v>244.54</v>
      </c>
      <c r="BF8" s="43">
        <f>BC8-BE8</f>
        <v>59.000000000000028</v>
      </c>
      <c r="BG8" s="43">
        <f>IF(BF8&lt;0,0-BF8,IF(BF8&gt;6.5,6.5-BF8,0))</f>
        <v>-52.500000000000028</v>
      </c>
      <c r="BH8" s="43">
        <f>BC8+BG8</f>
        <v>251.04</v>
      </c>
      <c r="BI8" s="44">
        <f>BH8-BE8</f>
        <v>6.5</v>
      </c>
      <c r="BJ8" s="41"/>
      <c r="BK8" s="72">
        <v>11.3</v>
      </c>
      <c r="BL8" s="43">
        <v>9.48</v>
      </c>
      <c r="BM8" s="43"/>
      <c r="BN8" s="44">
        <f>BH8+BK8+BL8+BM8</f>
        <v>271.82</v>
      </c>
      <c r="BO8" s="41"/>
      <c r="BP8" s="47">
        <f t="shared" ref="BP8:BP39" si="1">BN8*G8</f>
        <v>2967730.76</v>
      </c>
    </row>
    <row r="9" spans="1:68" ht="15" x14ac:dyDescent="0.25">
      <c r="A9" s="36" t="s">
        <v>54</v>
      </c>
      <c r="B9" s="37" t="s">
        <v>55</v>
      </c>
      <c r="C9" s="37" t="s">
        <v>52</v>
      </c>
      <c r="D9" s="38">
        <v>10892</v>
      </c>
      <c r="E9" s="37" t="s">
        <v>56</v>
      </c>
      <c r="F9" s="39">
        <v>205</v>
      </c>
      <c r="G9" s="39">
        <v>65012</v>
      </c>
      <c r="H9" s="39">
        <v>73121</v>
      </c>
      <c r="I9" s="39">
        <v>73121</v>
      </c>
      <c r="J9" s="40">
        <v>74825</v>
      </c>
      <c r="K9" s="41"/>
      <c r="L9" s="42">
        <v>8406425</v>
      </c>
      <c r="M9" s="41">
        <f t="shared" ref="M9:M72" si="2">L9*$C$5</f>
        <v>9810297.9749999996</v>
      </c>
      <c r="N9" s="43">
        <f t="shared" ref="N9:N72" si="3">M9/$I9</f>
        <v>134.16525998003308</v>
      </c>
      <c r="O9" s="75">
        <v>0.89319999999999999</v>
      </c>
      <c r="P9" s="43">
        <f t="shared" ref="P9:P72" si="4">N9/O9</f>
        <v>150.20741153160893</v>
      </c>
      <c r="Q9" s="43">
        <v>190.78</v>
      </c>
      <c r="R9" s="43">
        <f t="shared" ref="R9:R72" si="5">MIN(P9,Q9)</f>
        <v>150.20741153160893</v>
      </c>
      <c r="S9" s="75">
        <v>0.84970000000000001</v>
      </c>
      <c r="T9" s="76">
        <v>0.9607</v>
      </c>
      <c r="U9" s="75">
        <f t="shared" ref="U9:U72" si="6">ROUND(S9*T9,4)</f>
        <v>0.81630000000000003</v>
      </c>
      <c r="V9" s="44">
        <f t="shared" ref="V9:V72" si="7">ROUND(R9*U9,2)</f>
        <v>122.61</v>
      </c>
      <c r="W9" s="45"/>
      <c r="X9" s="42">
        <v>3979977</v>
      </c>
      <c r="Y9" s="41">
        <f t="shared" ref="Y9:Y72" si="8">X9*$C$5</f>
        <v>4644633.159</v>
      </c>
      <c r="Z9" s="43">
        <f t="shared" ref="Z9:Z72" si="9">Y9/$I9</f>
        <v>63.519825481051953</v>
      </c>
      <c r="AA9" s="43">
        <v>74.77</v>
      </c>
      <c r="AB9" s="43">
        <f t="shared" ref="AB9:AB72" si="10">MIN(Z9,AA9)</f>
        <v>63.519825481051953</v>
      </c>
      <c r="AC9" s="43">
        <f t="shared" ref="AC9:AC72" si="11">IF(Z9&lt;ROUND(AA9/1.15,2),((ROUND(AA9/1.15,2)-Z9)*0.25),0)</f>
        <v>0.37504362973701078</v>
      </c>
      <c r="AD9" s="44">
        <f t="shared" ref="AD9:AD72" si="12">AB9+AC9</f>
        <v>63.89486911078896</v>
      </c>
      <c r="AE9" s="41"/>
      <c r="AF9" s="42">
        <v>2340510</v>
      </c>
      <c r="AG9" s="41">
        <f t="shared" ref="AG9:AG72" si="13">AF9*$C$5</f>
        <v>2731375.17</v>
      </c>
      <c r="AH9" s="43">
        <f t="shared" ref="AH9:AH72" si="14">AG9/$I9</f>
        <v>37.354182382626057</v>
      </c>
      <c r="AI9" s="43">
        <v>40.72</v>
      </c>
      <c r="AJ9" s="43">
        <f t="shared" ref="AJ9:AJ72" si="15">MIN(AH9,AI9)</f>
        <v>37.354182382626057</v>
      </c>
      <c r="AK9" s="43">
        <f t="shared" ref="AK9:AK72" si="16">IF(AH9&lt;AI9,(AI9-AH9)*0.25,0)</f>
        <v>0.84145440434348551</v>
      </c>
      <c r="AL9" s="44">
        <f t="shared" ref="AL9:AL72" si="17">AJ9+AK9</f>
        <v>38.195636786969544</v>
      </c>
      <c r="AM9" s="41"/>
      <c r="AN9" s="42">
        <v>600795</v>
      </c>
      <c r="AO9" s="41">
        <f t="shared" ref="AO9:AO72" si="18">AN9*$C$5</f>
        <v>701127.76500000001</v>
      </c>
      <c r="AP9" s="44">
        <f t="shared" ref="AP9:AP72" si="19">AO9/$I9</f>
        <v>9.5885965044241743</v>
      </c>
      <c r="AQ9" s="41"/>
      <c r="AR9" s="42">
        <v>1420952</v>
      </c>
      <c r="AS9" s="41">
        <f t="shared" ref="AS9:AS72" si="20">AR9*$C$5</f>
        <v>1658250.9839999999</v>
      </c>
      <c r="AT9" s="44">
        <f t="shared" ref="AT9:AT72" si="21">AS9/$I9</f>
        <v>22.678177049000968</v>
      </c>
      <c r="AU9" s="41"/>
      <c r="AV9" s="46">
        <v>3.9096000000000002</v>
      </c>
      <c r="AW9" s="44">
        <v>0.16</v>
      </c>
      <c r="AX9" s="41"/>
      <c r="AY9" s="47">
        <v>18.799999999999997</v>
      </c>
      <c r="AZ9" s="41"/>
      <c r="BA9" s="47">
        <v>0</v>
      </c>
      <c r="BB9" s="41"/>
      <c r="BC9" s="47">
        <f t="shared" si="0"/>
        <v>279.83999999999997</v>
      </c>
      <c r="BD9" s="41"/>
      <c r="BE9" s="72">
        <v>249.05</v>
      </c>
      <c r="BF9" s="43">
        <f t="shared" ref="BF9:BF72" si="22">BC9-BE9</f>
        <v>30.789999999999964</v>
      </c>
      <c r="BG9" s="43">
        <f t="shared" ref="BG9:BG72" si="23">IF(BF9&lt;0,0-BF9,IF(BF9&gt;6.5,6.5-BF9,0))</f>
        <v>-24.289999999999964</v>
      </c>
      <c r="BH9" s="43">
        <f t="shared" ref="BH9:BH72" si="24">BC9+BG9</f>
        <v>255.55</v>
      </c>
      <c r="BI9" s="44">
        <f t="shared" ref="BI9:BI72" si="25">BH9-BE9</f>
        <v>6.5</v>
      </c>
      <c r="BJ9" s="41"/>
      <c r="BK9" s="72">
        <v>11.5</v>
      </c>
      <c r="BL9" s="43">
        <v>4.37</v>
      </c>
      <c r="BM9" s="43"/>
      <c r="BN9" s="44">
        <f t="shared" ref="BN9:BN72" si="26">BH9+BK9+BL9+BM9</f>
        <v>271.42</v>
      </c>
      <c r="BO9" s="41"/>
      <c r="BP9" s="47">
        <f t="shared" si="1"/>
        <v>17645557.040000003</v>
      </c>
    </row>
    <row r="10" spans="1:68" ht="15" x14ac:dyDescent="0.25">
      <c r="A10" s="36" t="s">
        <v>57</v>
      </c>
      <c r="B10" s="37" t="s">
        <v>58</v>
      </c>
      <c r="C10" s="37" t="s">
        <v>52</v>
      </c>
      <c r="D10" s="38">
        <v>323</v>
      </c>
      <c r="E10" s="37" t="s">
        <v>56</v>
      </c>
      <c r="F10" s="39">
        <v>226</v>
      </c>
      <c r="G10" s="39">
        <v>66136</v>
      </c>
      <c r="H10" s="39">
        <v>79092</v>
      </c>
      <c r="I10" s="39">
        <v>79092</v>
      </c>
      <c r="J10" s="40">
        <v>82490</v>
      </c>
      <c r="K10" s="41"/>
      <c r="L10" s="42">
        <v>11262825</v>
      </c>
      <c r="M10" s="41">
        <f t="shared" si="2"/>
        <v>13143716.775</v>
      </c>
      <c r="N10" s="43">
        <f t="shared" si="3"/>
        <v>166.18263256713701</v>
      </c>
      <c r="O10" s="75">
        <v>0.89600000000000002</v>
      </c>
      <c r="P10" s="43">
        <f t="shared" si="4"/>
        <v>185.4716881329654</v>
      </c>
      <c r="Q10" s="43">
        <v>190.78</v>
      </c>
      <c r="R10" s="43">
        <f t="shared" si="5"/>
        <v>185.4716881329654</v>
      </c>
      <c r="S10" s="75">
        <v>1.0628</v>
      </c>
      <c r="T10" s="76">
        <v>0.9607</v>
      </c>
      <c r="U10" s="75">
        <f t="shared" si="6"/>
        <v>1.0209999999999999</v>
      </c>
      <c r="V10" s="44">
        <f t="shared" si="7"/>
        <v>189.37</v>
      </c>
      <c r="W10" s="45"/>
      <c r="X10" s="42">
        <v>4192871</v>
      </c>
      <c r="Y10" s="41">
        <f t="shared" si="8"/>
        <v>4893080.4570000004</v>
      </c>
      <c r="Z10" s="43">
        <f t="shared" si="9"/>
        <v>61.865681194052499</v>
      </c>
      <c r="AA10" s="43">
        <v>74.77</v>
      </c>
      <c r="AB10" s="43">
        <f t="shared" si="10"/>
        <v>61.865681194052499</v>
      </c>
      <c r="AC10" s="43">
        <f t="shared" si="11"/>
        <v>0.78857970148687428</v>
      </c>
      <c r="AD10" s="44">
        <f t="shared" si="12"/>
        <v>62.654260895539373</v>
      </c>
      <c r="AE10" s="41"/>
      <c r="AF10" s="42">
        <v>2617228</v>
      </c>
      <c r="AG10" s="41">
        <f t="shared" si="13"/>
        <v>3054305.0759999999</v>
      </c>
      <c r="AH10" s="43">
        <f t="shared" si="14"/>
        <v>38.617117736307087</v>
      </c>
      <c r="AI10" s="43">
        <v>40.72</v>
      </c>
      <c r="AJ10" s="43">
        <f t="shared" si="15"/>
        <v>38.617117736307087</v>
      </c>
      <c r="AK10" s="43">
        <f t="shared" si="16"/>
        <v>0.52572056592322802</v>
      </c>
      <c r="AL10" s="44">
        <f t="shared" si="17"/>
        <v>39.142838302230317</v>
      </c>
      <c r="AM10" s="41"/>
      <c r="AN10" s="42">
        <v>609390</v>
      </c>
      <c r="AO10" s="41">
        <f t="shared" si="18"/>
        <v>711158.13</v>
      </c>
      <c r="AP10" s="44">
        <f t="shared" si="19"/>
        <v>8.9915304961310873</v>
      </c>
      <c r="AQ10" s="41"/>
      <c r="AR10" s="42">
        <v>1459313</v>
      </c>
      <c r="AS10" s="41">
        <f t="shared" si="20"/>
        <v>1703018.2709999999</v>
      </c>
      <c r="AT10" s="44">
        <f t="shared" si="21"/>
        <v>21.532117925959643</v>
      </c>
      <c r="AU10" s="41"/>
      <c r="AV10" s="46">
        <v>13.52887218</v>
      </c>
      <c r="AW10" s="44">
        <v>0.18</v>
      </c>
      <c r="AX10" s="41"/>
      <c r="AY10" s="47">
        <v>22.759999999999998</v>
      </c>
      <c r="AZ10" s="41"/>
      <c r="BA10" s="47">
        <v>0.35</v>
      </c>
      <c r="BB10" s="41"/>
      <c r="BC10" s="47">
        <f t="shared" si="0"/>
        <v>358.51</v>
      </c>
      <c r="BD10" s="41"/>
      <c r="BE10" s="72">
        <v>301.02</v>
      </c>
      <c r="BF10" s="43">
        <f t="shared" si="22"/>
        <v>57.490000000000009</v>
      </c>
      <c r="BG10" s="43">
        <f t="shared" si="23"/>
        <v>-50.990000000000009</v>
      </c>
      <c r="BH10" s="43">
        <f t="shared" si="24"/>
        <v>307.52</v>
      </c>
      <c r="BI10" s="44">
        <f t="shared" si="25"/>
        <v>6.5</v>
      </c>
      <c r="BJ10" s="41"/>
      <c r="BK10" s="72">
        <v>13.84</v>
      </c>
      <c r="BL10" s="43">
        <v>5.39</v>
      </c>
      <c r="BM10" s="43"/>
      <c r="BN10" s="44">
        <f t="shared" si="26"/>
        <v>326.74999999999994</v>
      </c>
      <c r="BO10" s="41"/>
      <c r="BP10" s="47">
        <f t="shared" si="1"/>
        <v>21609937.999999996</v>
      </c>
    </row>
    <row r="11" spans="1:68" ht="15" x14ac:dyDescent="0.25">
      <c r="A11" s="36" t="s">
        <v>59</v>
      </c>
      <c r="B11" s="37" t="s">
        <v>58</v>
      </c>
      <c r="C11" s="37" t="s">
        <v>52</v>
      </c>
      <c r="D11" s="38">
        <v>9241</v>
      </c>
      <c r="E11" s="37" t="s">
        <v>60</v>
      </c>
      <c r="F11" s="39">
        <v>130</v>
      </c>
      <c r="G11" s="39">
        <v>19883</v>
      </c>
      <c r="H11" s="39">
        <v>34132</v>
      </c>
      <c r="I11" s="39">
        <v>42705</v>
      </c>
      <c r="J11" s="40">
        <v>47450</v>
      </c>
      <c r="K11" s="41"/>
      <c r="L11" s="42">
        <v>4697705</v>
      </c>
      <c r="M11" s="41">
        <f t="shared" si="2"/>
        <v>5482221.7350000003</v>
      </c>
      <c r="N11" s="43">
        <f t="shared" si="3"/>
        <v>128.37423568668774</v>
      </c>
      <c r="O11" s="75">
        <v>0.98129999999999995</v>
      </c>
      <c r="P11" s="43">
        <f t="shared" si="4"/>
        <v>130.82058054283883</v>
      </c>
      <c r="Q11" s="43">
        <v>190.78</v>
      </c>
      <c r="R11" s="43">
        <f t="shared" si="5"/>
        <v>130.82058054283883</v>
      </c>
      <c r="S11" s="75">
        <v>0.94359999999999999</v>
      </c>
      <c r="T11" s="76">
        <v>0.9607</v>
      </c>
      <c r="U11" s="75">
        <f t="shared" si="6"/>
        <v>0.90649999999999997</v>
      </c>
      <c r="V11" s="44">
        <f t="shared" si="7"/>
        <v>118.59</v>
      </c>
      <c r="W11" s="45"/>
      <c r="X11" s="42">
        <v>1904120</v>
      </c>
      <c r="Y11" s="41">
        <f t="shared" si="8"/>
        <v>2222108.04</v>
      </c>
      <c r="Z11" s="43">
        <f t="shared" si="9"/>
        <v>52.033907973305233</v>
      </c>
      <c r="AA11" s="43">
        <v>74.77</v>
      </c>
      <c r="AB11" s="43">
        <f t="shared" si="10"/>
        <v>52.033907973305233</v>
      </c>
      <c r="AC11" s="43">
        <f t="shared" si="11"/>
        <v>3.2465230066736908</v>
      </c>
      <c r="AD11" s="44">
        <f t="shared" si="12"/>
        <v>55.280430979978924</v>
      </c>
      <c r="AE11" s="41"/>
      <c r="AF11" s="42">
        <v>1156757</v>
      </c>
      <c r="AG11" s="41">
        <f t="shared" si="13"/>
        <v>1349935.419</v>
      </c>
      <c r="AH11" s="43">
        <f t="shared" si="14"/>
        <v>31.610711134527573</v>
      </c>
      <c r="AI11" s="43">
        <v>40.72</v>
      </c>
      <c r="AJ11" s="43">
        <f t="shared" si="15"/>
        <v>31.610711134527573</v>
      </c>
      <c r="AK11" s="43">
        <f t="shared" si="16"/>
        <v>2.2773222163681064</v>
      </c>
      <c r="AL11" s="44">
        <f t="shared" si="17"/>
        <v>33.888033350895682</v>
      </c>
      <c r="AM11" s="41"/>
      <c r="AN11" s="42">
        <v>257027</v>
      </c>
      <c r="AO11" s="41">
        <f t="shared" si="18"/>
        <v>299950.50900000002</v>
      </c>
      <c r="AP11" s="44">
        <f t="shared" si="19"/>
        <v>7.023779627678258</v>
      </c>
      <c r="AQ11" s="41"/>
      <c r="AR11" s="42">
        <v>639029</v>
      </c>
      <c r="AS11" s="41">
        <f t="shared" si="20"/>
        <v>745746.84299999999</v>
      </c>
      <c r="AT11" s="44">
        <f t="shared" si="21"/>
        <v>17.462752441166138</v>
      </c>
      <c r="AU11" s="41"/>
      <c r="AV11" s="46">
        <v>3.9096000000000002</v>
      </c>
      <c r="AW11" s="44">
        <v>0.04</v>
      </c>
      <c r="AX11" s="41"/>
      <c r="AY11" s="47">
        <v>19.740000000000002</v>
      </c>
      <c r="AZ11" s="41"/>
      <c r="BA11" s="47">
        <v>0</v>
      </c>
      <c r="BB11" s="41"/>
      <c r="BC11" s="47">
        <f t="shared" si="0"/>
        <v>255.93</v>
      </c>
      <c r="BD11" s="41"/>
      <c r="BE11" s="72">
        <v>260.70999999999998</v>
      </c>
      <c r="BF11" s="43">
        <f t="shared" si="22"/>
        <v>-4.7799999999999727</v>
      </c>
      <c r="BG11" s="43">
        <f t="shared" si="23"/>
        <v>4.7799999999999727</v>
      </c>
      <c r="BH11" s="43">
        <f t="shared" si="24"/>
        <v>260.70999999999998</v>
      </c>
      <c r="BI11" s="44">
        <f t="shared" si="25"/>
        <v>0</v>
      </c>
      <c r="BJ11" s="41"/>
      <c r="BK11" s="72">
        <v>11.73</v>
      </c>
      <c r="BL11" s="43">
        <v>1.68</v>
      </c>
      <c r="BM11" s="43"/>
      <c r="BN11" s="44">
        <f t="shared" si="26"/>
        <v>274.12</v>
      </c>
      <c r="BO11" s="41"/>
      <c r="BP11" s="47">
        <f t="shared" si="1"/>
        <v>5450327.96</v>
      </c>
    </row>
    <row r="12" spans="1:68" ht="15" x14ac:dyDescent="0.25">
      <c r="A12" s="36" t="s">
        <v>61</v>
      </c>
      <c r="B12" s="37" t="s">
        <v>62</v>
      </c>
      <c r="C12" s="37" t="s">
        <v>52</v>
      </c>
      <c r="D12" s="38">
        <v>10356</v>
      </c>
      <c r="E12" s="37" t="s">
        <v>60</v>
      </c>
      <c r="F12" s="39">
        <v>60</v>
      </c>
      <c r="G12" s="39">
        <v>11640</v>
      </c>
      <c r="H12" s="39">
        <v>17575</v>
      </c>
      <c r="I12" s="39">
        <v>19710</v>
      </c>
      <c r="J12" s="40">
        <v>21900</v>
      </c>
      <c r="K12" s="41"/>
      <c r="L12" s="42">
        <v>1815459</v>
      </c>
      <c r="M12" s="41">
        <f t="shared" si="2"/>
        <v>2118640.6529999999</v>
      </c>
      <c r="N12" s="43">
        <f t="shared" si="3"/>
        <v>107.49064703196346</v>
      </c>
      <c r="O12" s="75">
        <v>1.1241000000000001</v>
      </c>
      <c r="P12" s="43">
        <f t="shared" si="4"/>
        <v>95.623740798828806</v>
      </c>
      <c r="Q12" s="43">
        <v>190.78</v>
      </c>
      <c r="R12" s="43">
        <f t="shared" si="5"/>
        <v>95.623740798828806</v>
      </c>
      <c r="S12" s="75">
        <v>1.2065999999999999</v>
      </c>
      <c r="T12" s="76">
        <v>0.9607</v>
      </c>
      <c r="U12" s="75">
        <f t="shared" si="6"/>
        <v>1.1592</v>
      </c>
      <c r="V12" s="44">
        <f t="shared" si="7"/>
        <v>110.85</v>
      </c>
      <c r="W12" s="45"/>
      <c r="X12" s="42">
        <v>843335</v>
      </c>
      <c r="Y12" s="41">
        <f t="shared" si="8"/>
        <v>984171.94500000007</v>
      </c>
      <c r="Z12" s="43">
        <f t="shared" si="9"/>
        <v>49.932620243531204</v>
      </c>
      <c r="AA12" s="43">
        <v>74.77</v>
      </c>
      <c r="AB12" s="43">
        <f t="shared" si="10"/>
        <v>49.932620243531204</v>
      </c>
      <c r="AC12" s="43">
        <f t="shared" si="11"/>
        <v>3.771844939117198</v>
      </c>
      <c r="AD12" s="44">
        <f t="shared" si="12"/>
        <v>53.704465182648406</v>
      </c>
      <c r="AE12" s="41"/>
      <c r="AF12" s="42">
        <v>693417</v>
      </c>
      <c r="AG12" s="41">
        <f t="shared" si="13"/>
        <v>809217.63900000008</v>
      </c>
      <c r="AH12" s="43">
        <f t="shared" si="14"/>
        <v>41.056196803652973</v>
      </c>
      <c r="AI12" s="43">
        <v>40.72</v>
      </c>
      <c r="AJ12" s="43">
        <f t="shared" si="15"/>
        <v>40.72</v>
      </c>
      <c r="AK12" s="43">
        <f t="shared" si="16"/>
        <v>0</v>
      </c>
      <c r="AL12" s="44">
        <f t="shared" si="17"/>
        <v>40.72</v>
      </c>
      <c r="AM12" s="41"/>
      <c r="AN12" s="42">
        <v>134813</v>
      </c>
      <c r="AO12" s="41">
        <f t="shared" si="18"/>
        <v>157326.77100000001</v>
      </c>
      <c r="AP12" s="44">
        <f t="shared" si="19"/>
        <v>7.9820786910197876</v>
      </c>
      <c r="AQ12" s="41"/>
      <c r="AR12" s="42">
        <v>310108</v>
      </c>
      <c r="AS12" s="41">
        <f t="shared" si="20"/>
        <v>361896.03600000002</v>
      </c>
      <c r="AT12" s="44">
        <f t="shared" si="21"/>
        <v>18.361036834094371</v>
      </c>
      <c r="AU12" s="41"/>
      <c r="AV12" s="46">
        <v>3.9096000000000002</v>
      </c>
      <c r="AW12" s="44">
        <v>0.05</v>
      </c>
      <c r="AX12" s="41"/>
      <c r="AY12" s="47">
        <v>17.670000000000002</v>
      </c>
      <c r="AZ12" s="41"/>
      <c r="BA12" s="47">
        <v>0</v>
      </c>
      <c r="BB12" s="41"/>
      <c r="BC12" s="47">
        <f t="shared" si="0"/>
        <v>253.25</v>
      </c>
      <c r="BD12" s="41"/>
      <c r="BE12" s="72">
        <v>233.32</v>
      </c>
      <c r="BF12" s="43">
        <f t="shared" si="22"/>
        <v>19.930000000000007</v>
      </c>
      <c r="BG12" s="43">
        <f t="shared" si="23"/>
        <v>-13.430000000000007</v>
      </c>
      <c r="BH12" s="43">
        <f t="shared" si="24"/>
        <v>239.82</v>
      </c>
      <c r="BI12" s="44">
        <f t="shared" si="25"/>
        <v>6.5</v>
      </c>
      <c r="BJ12" s="41"/>
      <c r="BK12" s="72">
        <v>10.79</v>
      </c>
      <c r="BL12" s="43">
        <v>7.22</v>
      </c>
      <c r="BM12" s="43"/>
      <c r="BN12" s="44">
        <f t="shared" si="26"/>
        <v>257.83</v>
      </c>
      <c r="BO12" s="41"/>
      <c r="BP12" s="47">
        <f t="shared" si="1"/>
        <v>3001141.1999999997</v>
      </c>
    </row>
    <row r="13" spans="1:68" ht="15" x14ac:dyDescent="0.25">
      <c r="A13" s="36" t="s">
        <v>63</v>
      </c>
      <c r="B13" s="37" t="s">
        <v>62</v>
      </c>
      <c r="C13" s="37" t="s">
        <v>52</v>
      </c>
      <c r="D13" s="38">
        <v>10900</v>
      </c>
      <c r="E13" s="37" t="s">
        <v>64</v>
      </c>
      <c r="F13" s="39">
        <v>60</v>
      </c>
      <c r="G13" s="39">
        <v>12495</v>
      </c>
      <c r="H13" s="39">
        <v>19268</v>
      </c>
      <c r="I13" s="39">
        <v>19710</v>
      </c>
      <c r="J13" s="40">
        <v>21900</v>
      </c>
      <c r="K13" s="41"/>
      <c r="L13" s="42">
        <v>2251190</v>
      </c>
      <c r="M13" s="41">
        <f t="shared" si="2"/>
        <v>2627138.73</v>
      </c>
      <c r="N13" s="43">
        <f t="shared" si="3"/>
        <v>133.28963622526635</v>
      </c>
      <c r="O13" s="75">
        <v>1.0728</v>
      </c>
      <c r="P13" s="43">
        <f t="shared" si="4"/>
        <v>124.24462735390227</v>
      </c>
      <c r="Q13" s="43">
        <v>190.78</v>
      </c>
      <c r="R13" s="43">
        <f t="shared" si="5"/>
        <v>124.24462735390227</v>
      </c>
      <c r="S13" s="75">
        <v>1.1957</v>
      </c>
      <c r="T13" s="76">
        <v>0.9607</v>
      </c>
      <c r="U13" s="75">
        <f t="shared" si="6"/>
        <v>1.1487000000000001</v>
      </c>
      <c r="V13" s="44">
        <f t="shared" si="7"/>
        <v>142.72</v>
      </c>
      <c r="W13" s="45"/>
      <c r="X13" s="42">
        <v>987145</v>
      </c>
      <c r="Y13" s="41">
        <f t="shared" si="8"/>
        <v>1151998.2150000001</v>
      </c>
      <c r="Z13" s="43">
        <f t="shared" si="9"/>
        <v>58.447398021308985</v>
      </c>
      <c r="AA13" s="43">
        <v>74.77</v>
      </c>
      <c r="AB13" s="43">
        <f t="shared" si="10"/>
        <v>58.447398021308985</v>
      </c>
      <c r="AC13" s="43">
        <f t="shared" si="11"/>
        <v>1.6431504946727529</v>
      </c>
      <c r="AD13" s="44">
        <f t="shared" si="12"/>
        <v>60.090548515981737</v>
      </c>
      <c r="AE13" s="41"/>
      <c r="AF13" s="42">
        <v>762191</v>
      </c>
      <c r="AG13" s="41">
        <f t="shared" si="13"/>
        <v>889476.897</v>
      </c>
      <c r="AH13" s="43">
        <f t="shared" si="14"/>
        <v>45.12820380517504</v>
      </c>
      <c r="AI13" s="43">
        <v>40.72</v>
      </c>
      <c r="AJ13" s="43">
        <f t="shared" si="15"/>
        <v>40.72</v>
      </c>
      <c r="AK13" s="43">
        <f t="shared" si="16"/>
        <v>0</v>
      </c>
      <c r="AL13" s="44">
        <f t="shared" si="17"/>
        <v>40.72</v>
      </c>
      <c r="AM13" s="41"/>
      <c r="AN13" s="42">
        <v>169142</v>
      </c>
      <c r="AO13" s="41">
        <f t="shared" si="18"/>
        <v>197388.71400000001</v>
      </c>
      <c r="AP13" s="44">
        <f t="shared" si="19"/>
        <v>10.014648097412481</v>
      </c>
      <c r="AQ13" s="41"/>
      <c r="AR13" s="42">
        <v>335690</v>
      </c>
      <c r="AS13" s="41">
        <f t="shared" si="20"/>
        <v>391750.23000000004</v>
      </c>
      <c r="AT13" s="44">
        <f t="shared" si="21"/>
        <v>19.875709284627096</v>
      </c>
      <c r="AU13" s="41"/>
      <c r="AV13" s="46">
        <v>3.9096000000000002</v>
      </c>
      <c r="AW13" s="44">
        <v>7.0000000000000007E-2</v>
      </c>
      <c r="AX13" s="41"/>
      <c r="AY13" s="47">
        <v>18.3</v>
      </c>
      <c r="AZ13" s="41"/>
      <c r="BA13" s="47">
        <v>0</v>
      </c>
      <c r="BB13" s="41"/>
      <c r="BC13" s="47">
        <f t="shared" si="0"/>
        <v>295.7</v>
      </c>
      <c r="BD13" s="41"/>
      <c r="BE13" s="72">
        <v>241.97</v>
      </c>
      <c r="BF13" s="43">
        <f t="shared" si="22"/>
        <v>53.72999999999999</v>
      </c>
      <c r="BG13" s="43">
        <f t="shared" si="23"/>
        <v>-47.22999999999999</v>
      </c>
      <c r="BH13" s="43">
        <f t="shared" si="24"/>
        <v>248.47</v>
      </c>
      <c r="BI13" s="44">
        <f t="shared" si="25"/>
        <v>6.5</v>
      </c>
      <c r="BJ13" s="41"/>
      <c r="BK13" s="72">
        <v>11.18</v>
      </c>
      <c r="BL13" s="43">
        <v>6.06</v>
      </c>
      <c r="BM13" s="43"/>
      <c r="BN13" s="44">
        <f t="shared" si="26"/>
        <v>265.70999999999998</v>
      </c>
      <c r="BO13" s="41"/>
      <c r="BP13" s="47">
        <f t="shared" si="1"/>
        <v>3320046.4499999997</v>
      </c>
    </row>
    <row r="14" spans="1:68" ht="15" x14ac:dyDescent="0.25">
      <c r="A14" s="36" t="s">
        <v>65</v>
      </c>
      <c r="B14" s="37" t="s">
        <v>62</v>
      </c>
      <c r="C14" s="37" t="s">
        <v>52</v>
      </c>
      <c r="D14" s="38">
        <v>9333</v>
      </c>
      <c r="E14" s="37" t="s">
        <v>53</v>
      </c>
      <c r="F14" s="39">
        <v>85</v>
      </c>
      <c r="G14" s="39">
        <v>16258</v>
      </c>
      <c r="H14" s="39">
        <v>24443</v>
      </c>
      <c r="I14" s="39">
        <v>27923</v>
      </c>
      <c r="J14" s="40">
        <v>31025</v>
      </c>
      <c r="K14" s="41"/>
      <c r="L14" s="42">
        <v>2844125</v>
      </c>
      <c r="M14" s="41">
        <f t="shared" si="2"/>
        <v>3319093.875</v>
      </c>
      <c r="N14" s="43">
        <f t="shared" si="3"/>
        <v>118.86594832217169</v>
      </c>
      <c r="O14" s="75">
        <v>1.0508999999999999</v>
      </c>
      <c r="P14" s="43">
        <f t="shared" si="4"/>
        <v>113.1087147418134</v>
      </c>
      <c r="Q14" s="43">
        <v>190.78</v>
      </c>
      <c r="R14" s="43">
        <f t="shared" si="5"/>
        <v>113.1087147418134</v>
      </c>
      <c r="S14" s="75">
        <v>1.1032</v>
      </c>
      <c r="T14" s="76">
        <v>0.9607</v>
      </c>
      <c r="U14" s="75">
        <f t="shared" si="6"/>
        <v>1.0598000000000001</v>
      </c>
      <c r="V14" s="44">
        <f t="shared" si="7"/>
        <v>119.87</v>
      </c>
      <c r="W14" s="45"/>
      <c r="X14" s="42">
        <v>1304810</v>
      </c>
      <c r="Y14" s="41">
        <f t="shared" si="8"/>
        <v>1522713.27</v>
      </c>
      <c r="Z14" s="43">
        <f t="shared" si="9"/>
        <v>54.53258138452172</v>
      </c>
      <c r="AA14" s="43">
        <v>74.77</v>
      </c>
      <c r="AB14" s="43">
        <f t="shared" si="10"/>
        <v>54.53258138452172</v>
      </c>
      <c r="AC14" s="43">
        <f t="shared" si="11"/>
        <v>2.6218546538695691</v>
      </c>
      <c r="AD14" s="44">
        <f t="shared" si="12"/>
        <v>57.154436038391289</v>
      </c>
      <c r="AE14" s="41"/>
      <c r="AF14" s="42">
        <v>925514</v>
      </c>
      <c r="AG14" s="41">
        <f t="shared" si="13"/>
        <v>1080074.838</v>
      </c>
      <c r="AH14" s="43">
        <f t="shared" si="14"/>
        <v>38.680472656949469</v>
      </c>
      <c r="AI14" s="43">
        <v>40.72</v>
      </c>
      <c r="AJ14" s="43">
        <f t="shared" si="15"/>
        <v>38.680472656949469</v>
      </c>
      <c r="AK14" s="43">
        <f t="shared" si="16"/>
        <v>0.50988183576263246</v>
      </c>
      <c r="AL14" s="44">
        <f t="shared" si="17"/>
        <v>39.190354492712103</v>
      </c>
      <c r="AM14" s="41"/>
      <c r="AN14" s="42">
        <v>212929</v>
      </c>
      <c r="AO14" s="41">
        <f t="shared" si="18"/>
        <v>248488.14300000001</v>
      </c>
      <c r="AP14" s="44">
        <f t="shared" si="19"/>
        <v>8.8990489202449599</v>
      </c>
      <c r="AQ14" s="41"/>
      <c r="AR14" s="42">
        <v>422125</v>
      </c>
      <c r="AS14" s="41">
        <f t="shared" si="20"/>
        <v>492619.875</v>
      </c>
      <c r="AT14" s="44">
        <f t="shared" si="21"/>
        <v>17.642082691687857</v>
      </c>
      <c r="AU14" s="41"/>
      <c r="AV14" s="46">
        <v>4.0175482499999999</v>
      </c>
      <c r="AW14" s="44">
        <v>7.0000000000000007E-2</v>
      </c>
      <c r="AX14" s="41"/>
      <c r="AY14" s="47">
        <v>17.25</v>
      </c>
      <c r="AZ14" s="41"/>
      <c r="BA14" s="47">
        <v>0</v>
      </c>
      <c r="BB14" s="41"/>
      <c r="BC14" s="47">
        <f t="shared" si="0"/>
        <v>264.08999999999997</v>
      </c>
      <c r="BD14" s="41"/>
      <c r="BE14" s="72">
        <v>227.9</v>
      </c>
      <c r="BF14" s="43">
        <f t="shared" si="22"/>
        <v>36.189999999999969</v>
      </c>
      <c r="BG14" s="43">
        <f t="shared" si="23"/>
        <v>-29.689999999999969</v>
      </c>
      <c r="BH14" s="43">
        <f t="shared" si="24"/>
        <v>234.4</v>
      </c>
      <c r="BI14" s="44">
        <f t="shared" si="25"/>
        <v>6.5</v>
      </c>
      <c r="BJ14" s="41"/>
      <c r="BK14" s="72">
        <v>10.55</v>
      </c>
      <c r="BL14" s="43">
        <v>5.17</v>
      </c>
      <c r="BM14" s="43"/>
      <c r="BN14" s="44">
        <f t="shared" si="26"/>
        <v>250.12</v>
      </c>
      <c r="BO14" s="41"/>
      <c r="BP14" s="47">
        <f t="shared" si="1"/>
        <v>4066450.96</v>
      </c>
    </row>
    <row r="15" spans="1:68" ht="15" x14ac:dyDescent="0.25">
      <c r="A15" s="36" t="s">
        <v>66</v>
      </c>
      <c r="B15" s="37" t="s">
        <v>62</v>
      </c>
      <c r="C15" s="37" t="s">
        <v>52</v>
      </c>
      <c r="D15" s="38">
        <v>20298</v>
      </c>
      <c r="E15" s="37" t="s">
        <v>60</v>
      </c>
      <c r="F15" s="39">
        <v>160</v>
      </c>
      <c r="G15" s="39">
        <v>29729</v>
      </c>
      <c r="H15" s="39">
        <v>42186</v>
      </c>
      <c r="I15" s="39">
        <v>52560</v>
      </c>
      <c r="J15" s="40">
        <v>58400</v>
      </c>
      <c r="K15" s="41"/>
      <c r="L15" s="42">
        <v>4886072</v>
      </c>
      <c r="M15" s="41">
        <f t="shared" si="2"/>
        <v>5702046.0240000002</v>
      </c>
      <c r="N15" s="43">
        <f t="shared" si="3"/>
        <v>108.48641598173516</v>
      </c>
      <c r="O15" s="75">
        <v>1.073</v>
      </c>
      <c r="P15" s="43">
        <f t="shared" si="4"/>
        <v>101.10569988978115</v>
      </c>
      <c r="Q15" s="43">
        <v>190.78</v>
      </c>
      <c r="R15" s="43">
        <f t="shared" si="5"/>
        <v>101.10569988978115</v>
      </c>
      <c r="S15" s="75">
        <v>1.4313</v>
      </c>
      <c r="T15" s="76">
        <v>0.9607</v>
      </c>
      <c r="U15" s="75">
        <f t="shared" si="6"/>
        <v>1.375</v>
      </c>
      <c r="V15" s="44">
        <f t="shared" si="7"/>
        <v>139.02000000000001</v>
      </c>
      <c r="W15" s="45"/>
      <c r="X15" s="42">
        <v>2121092</v>
      </c>
      <c r="Y15" s="41">
        <f t="shared" si="8"/>
        <v>2475314.3640000001</v>
      </c>
      <c r="Z15" s="43">
        <f t="shared" si="9"/>
        <v>47.095022146118723</v>
      </c>
      <c r="AA15" s="43">
        <v>74.77</v>
      </c>
      <c r="AB15" s="43">
        <f t="shared" si="10"/>
        <v>47.095022146118723</v>
      </c>
      <c r="AC15" s="43">
        <f t="shared" si="11"/>
        <v>4.4812444634703184</v>
      </c>
      <c r="AD15" s="44">
        <f t="shared" si="12"/>
        <v>51.576266609589041</v>
      </c>
      <c r="AE15" s="41"/>
      <c r="AF15" s="42">
        <v>1502233</v>
      </c>
      <c r="AG15" s="41">
        <f t="shared" si="13"/>
        <v>1753105.9110000001</v>
      </c>
      <c r="AH15" s="43">
        <f t="shared" si="14"/>
        <v>33.35437425799087</v>
      </c>
      <c r="AI15" s="43">
        <v>40.72</v>
      </c>
      <c r="AJ15" s="43">
        <f t="shared" si="15"/>
        <v>33.35437425799087</v>
      </c>
      <c r="AK15" s="43">
        <f t="shared" si="16"/>
        <v>1.8414064355022823</v>
      </c>
      <c r="AL15" s="44">
        <f t="shared" si="17"/>
        <v>35.195780693493148</v>
      </c>
      <c r="AM15" s="41"/>
      <c r="AN15" s="42">
        <v>191013</v>
      </c>
      <c r="AO15" s="41">
        <f t="shared" si="18"/>
        <v>222912.171</v>
      </c>
      <c r="AP15" s="44">
        <f t="shared" si="19"/>
        <v>4.2410991438356165</v>
      </c>
      <c r="AQ15" s="41"/>
      <c r="AR15" s="42">
        <v>719788</v>
      </c>
      <c r="AS15" s="41">
        <f t="shared" si="20"/>
        <v>839992.59600000002</v>
      </c>
      <c r="AT15" s="44">
        <f t="shared" si="21"/>
        <v>15.981594292237443</v>
      </c>
      <c r="AU15" s="41"/>
      <c r="AV15" s="46">
        <v>3.9096000000000002</v>
      </c>
      <c r="AW15" s="44">
        <v>0.51</v>
      </c>
      <c r="AX15" s="41"/>
      <c r="AY15" s="47">
        <v>17.82</v>
      </c>
      <c r="AZ15" s="41"/>
      <c r="BA15" s="47">
        <v>0</v>
      </c>
      <c r="BB15" s="41"/>
      <c r="BC15" s="47">
        <f t="shared" si="0"/>
        <v>268.25</v>
      </c>
      <c r="BD15" s="41"/>
      <c r="BE15" s="72">
        <v>235.58</v>
      </c>
      <c r="BF15" s="43">
        <f t="shared" si="22"/>
        <v>32.669999999999987</v>
      </c>
      <c r="BG15" s="43">
        <f t="shared" si="23"/>
        <v>-26.169999999999987</v>
      </c>
      <c r="BH15" s="43">
        <f t="shared" si="24"/>
        <v>242.08</v>
      </c>
      <c r="BI15" s="44">
        <f t="shared" si="25"/>
        <v>6.5</v>
      </c>
      <c r="BJ15" s="41"/>
      <c r="BK15" s="72">
        <v>10.77</v>
      </c>
      <c r="BL15" s="43">
        <v>6.49</v>
      </c>
      <c r="BM15" s="43"/>
      <c r="BN15" s="44">
        <f t="shared" si="26"/>
        <v>259.34000000000003</v>
      </c>
      <c r="BO15" s="41"/>
      <c r="BP15" s="47">
        <f t="shared" si="1"/>
        <v>7709918.8600000013</v>
      </c>
    </row>
    <row r="16" spans="1:68" ht="15" x14ac:dyDescent="0.25">
      <c r="A16" s="36" t="s">
        <v>67</v>
      </c>
      <c r="B16" s="37" t="s">
        <v>62</v>
      </c>
      <c r="C16" s="37" t="s">
        <v>52</v>
      </c>
      <c r="D16" s="38">
        <v>10686</v>
      </c>
      <c r="E16" s="37" t="s">
        <v>56</v>
      </c>
      <c r="F16" s="39">
        <v>90</v>
      </c>
      <c r="G16" s="39">
        <v>20391</v>
      </c>
      <c r="H16" s="39">
        <v>26976</v>
      </c>
      <c r="I16" s="39">
        <v>29565</v>
      </c>
      <c r="J16" s="40">
        <v>32850</v>
      </c>
      <c r="K16" s="41"/>
      <c r="L16" s="42">
        <v>3066824</v>
      </c>
      <c r="M16" s="41">
        <f t="shared" si="2"/>
        <v>3578983.608</v>
      </c>
      <c r="N16" s="43">
        <f t="shared" si="3"/>
        <v>121.0547474378488</v>
      </c>
      <c r="O16" s="75">
        <v>1.0025999999999999</v>
      </c>
      <c r="P16" s="43">
        <f t="shared" si="4"/>
        <v>120.74082130246241</v>
      </c>
      <c r="Q16" s="43">
        <v>190.78</v>
      </c>
      <c r="R16" s="43">
        <f t="shared" si="5"/>
        <v>120.74082130246241</v>
      </c>
      <c r="S16" s="75">
        <v>1.0566</v>
      </c>
      <c r="T16" s="76">
        <v>0.9607</v>
      </c>
      <c r="U16" s="75">
        <f t="shared" si="6"/>
        <v>1.0150999999999999</v>
      </c>
      <c r="V16" s="44">
        <f t="shared" si="7"/>
        <v>122.56</v>
      </c>
      <c r="W16" s="45"/>
      <c r="X16" s="42">
        <v>1302088</v>
      </c>
      <c r="Y16" s="41">
        <f t="shared" si="8"/>
        <v>1519536.696</v>
      </c>
      <c r="Z16" s="43">
        <f t="shared" si="9"/>
        <v>51.396472044647389</v>
      </c>
      <c r="AA16" s="43">
        <v>74.77</v>
      </c>
      <c r="AB16" s="43">
        <f t="shared" si="10"/>
        <v>51.396472044647389</v>
      </c>
      <c r="AC16" s="43">
        <f t="shared" si="11"/>
        <v>3.4058819888381517</v>
      </c>
      <c r="AD16" s="44">
        <f t="shared" si="12"/>
        <v>54.802354033485543</v>
      </c>
      <c r="AE16" s="41"/>
      <c r="AF16" s="42">
        <v>993953</v>
      </c>
      <c r="AG16" s="41">
        <f t="shared" si="13"/>
        <v>1159943.1510000001</v>
      </c>
      <c r="AH16" s="43">
        <f t="shared" si="14"/>
        <v>39.233659766615936</v>
      </c>
      <c r="AI16" s="43">
        <v>40.72</v>
      </c>
      <c r="AJ16" s="43">
        <f t="shared" si="15"/>
        <v>39.233659766615936</v>
      </c>
      <c r="AK16" s="43">
        <f t="shared" si="16"/>
        <v>0.37158505834601563</v>
      </c>
      <c r="AL16" s="44">
        <f t="shared" si="17"/>
        <v>39.60524482496195</v>
      </c>
      <c r="AM16" s="41"/>
      <c r="AN16" s="42">
        <v>223653</v>
      </c>
      <c r="AO16" s="41">
        <f t="shared" si="18"/>
        <v>261003.05100000001</v>
      </c>
      <c r="AP16" s="44">
        <f t="shared" si="19"/>
        <v>8.828109284627093</v>
      </c>
      <c r="AQ16" s="41"/>
      <c r="AR16" s="42">
        <v>493759</v>
      </c>
      <c r="AS16" s="41">
        <f t="shared" si="20"/>
        <v>576216.75300000003</v>
      </c>
      <c r="AT16" s="44">
        <f t="shared" si="21"/>
        <v>19.489827600202943</v>
      </c>
      <c r="AU16" s="41"/>
      <c r="AV16" s="46">
        <v>3.9096000000000002</v>
      </c>
      <c r="AW16" s="44">
        <v>0.27</v>
      </c>
      <c r="AX16" s="41"/>
      <c r="AY16" s="47">
        <v>17.189999999999998</v>
      </c>
      <c r="AZ16" s="41"/>
      <c r="BA16" s="47">
        <v>0</v>
      </c>
      <c r="BB16" s="41"/>
      <c r="BC16" s="47">
        <f t="shared" si="0"/>
        <v>266.66000000000003</v>
      </c>
      <c r="BD16" s="41"/>
      <c r="BE16" s="72">
        <v>227.3</v>
      </c>
      <c r="BF16" s="43">
        <f t="shared" si="22"/>
        <v>39.360000000000014</v>
      </c>
      <c r="BG16" s="43">
        <f t="shared" si="23"/>
        <v>-32.860000000000014</v>
      </c>
      <c r="BH16" s="43">
        <f t="shared" si="24"/>
        <v>233.8</v>
      </c>
      <c r="BI16" s="44">
        <f t="shared" si="25"/>
        <v>6.5</v>
      </c>
      <c r="BJ16" s="41"/>
      <c r="BK16" s="72">
        <v>10.52</v>
      </c>
      <c r="BL16" s="43">
        <v>5.76</v>
      </c>
      <c r="BM16" s="43"/>
      <c r="BN16" s="44">
        <f t="shared" si="26"/>
        <v>250.08</v>
      </c>
      <c r="BO16" s="41"/>
      <c r="BP16" s="47">
        <f t="shared" si="1"/>
        <v>5099381.28</v>
      </c>
    </row>
    <row r="17" spans="1:68" ht="15" x14ac:dyDescent="0.25">
      <c r="A17" s="36" t="s">
        <v>68</v>
      </c>
      <c r="B17" s="37" t="s">
        <v>62</v>
      </c>
      <c r="C17" s="37" t="s">
        <v>52</v>
      </c>
      <c r="D17" s="38">
        <v>21212</v>
      </c>
      <c r="E17" s="37" t="s">
        <v>56</v>
      </c>
      <c r="F17" s="39">
        <v>120</v>
      </c>
      <c r="G17" s="39">
        <v>32231</v>
      </c>
      <c r="H17" s="39">
        <v>40110</v>
      </c>
      <c r="I17" s="39">
        <v>40110</v>
      </c>
      <c r="J17" s="40">
        <v>43800</v>
      </c>
      <c r="K17" s="41"/>
      <c r="L17" s="42">
        <v>4615831</v>
      </c>
      <c r="M17" s="41">
        <f t="shared" si="2"/>
        <v>5386674.7769999998</v>
      </c>
      <c r="N17" s="43">
        <f t="shared" si="3"/>
        <v>134.29755115931189</v>
      </c>
      <c r="O17" s="75">
        <v>1.032</v>
      </c>
      <c r="P17" s="43">
        <f t="shared" si="4"/>
        <v>130.13328600708516</v>
      </c>
      <c r="Q17" s="43">
        <v>190.78</v>
      </c>
      <c r="R17" s="43">
        <f t="shared" si="5"/>
        <v>130.13328600708516</v>
      </c>
      <c r="S17" s="75">
        <v>1.1662999999999999</v>
      </c>
      <c r="T17" s="76">
        <v>0.9607</v>
      </c>
      <c r="U17" s="75">
        <f t="shared" si="6"/>
        <v>1.1205000000000001</v>
      </c>
      <c r="V17" s="44">
        <f t="shared" si="7"/>
        <v>145.81</v>
      </c>
      <c r="W17" s="45"/>
      <c r="X17" s="42">
        <v>2000454</v>
      </c>
      <c r="Y17" s="41">
        <f t="shared" si="8"/>
        <v>2334529.818</v>
      </c>
      <c r="Z17" s="43">
        <f t="shared" si="9"/>
        <v>58.203186686611815</v>
      </c>
      <c r="AA17" s="43">
        <v>74.77</v>
      </c>
      <c r="AB17" s="43">
        <f t="shared" si="10"/>
        <v>58.203186686611815</v>
      </c>
      <c r="AC17" s="43">
        <f t="shared" si="11"/>
        <v>1.7042033283470452</v>
      </c>
      <c r="AD17" s="44">
        <f t="shared" si="12"/>
        <v>59.907390014958864</v>
      </c>
      <c r="AE17" s="41"/>
      <c r="AF17" s="42">
        <v>1184929</v>
      </c>
      <c r="AG17" s="41">
        <f t="shared" si="13"/>
        <v>1382812.1430000002</v>
      </c>
      <c r="AH17" s="43">
        <f t="shared" si="14"/>
        <v>34.475495961106958</v>
      </c>
      <c r="AI17" s="43">
        <v>40.72</v>
      </c>
      <c r="AJ17" s="43">
        <f t="shared" si="15"/>
        <v>34.475495961106958</v>
      </c>
      <c r="AK17" s="43">
        <f t="shared" si="16"/>
        <v>1.5611260097232602</v>
      </c>
      <c r="AL17" s="44">
        <f t="shared" si="17"/>
        <v>36.036621970830218</v>
      </c>
      <c r="AM17" s="41"/>
      <c r="AN17" s="42">
        <v>108780</v>
      </c>
      <c r="AO17" s="41">
        <f t="shared" si="18"/>
        <v>126946.26000000001</v>
      </c>
      <c r="AP17" s="44">
        <f t="shared" si="19"/>
        <v>3.1649528795811519</v>
      </c>
      <c r="AQ17" s="41"/>
      <c r="AR17" s="42">
        <v>754811</v>
      </c>
      <c r="AS17" s="41">
        <f t="shared" si="20"/>
        <v>880864.43700000003</v>
      </c>
      <c r="AT17" s="44">
        <f t="shared" si="21"/>
        <v>21.961217576664176</v>
      </c>
      <c r="AU17" s="41"/>
      <c r="AV17" s="46">
        <v>12.562354129999999</v>
      </c>
      <c r="AW17" s="44">
        <v>7.0000000000000007E-2</v>
      </c>
      <c r="AX17" s="41"/>
      <c r="AY17" s="47">
        <v>20.350000000000001</v>
      </c>
      <c r="AZ17" s="41"/>
      <c r="BA17" s="47">
        <v>0</v>
      </c>
      <c r="BB17" s="41"/>
      <c r="BC17" s="47">
        <f t="shared" si="0"/>
        <v>299.86</v>
      </c>
      <c r="BD17" s="41"/>
      <c r="BE17" s="72">
        <v>268.76</v>
      </c>
      <c r="BF17" s="43">
        <f t="shared" si="22"/>
        <v>31.100000000000023</v>
      </c>
      <c r="BG17" s="43">
        <f t="shared" si="23"/>
        <v>-24.600000000000023</v>
      </c>
      <c r="BH17" s="43">
        <f t="shared" si="24"/>
        <v>275.26</v>
      </c>
      <c r="BI17" s="44">
        <f t="shared" si="25"/>
        <v>6.5</v>
      </c>
      <c r="BJ17" s="41"/>
      <c r="BK17" s="72">
        <v>12.39</v>
      </c>
      <c r="BL17" s="43">
        <v>5.57</v>
      </c>
      <c r="BM17" s="43"/>
      <c r="BN17" s="44">
        <f t="shared" si="26"/>
        <v>293.21999999999997</v>
      </c>
      <c r="BO17" s="41"/>
      <c r="BP17" s="47">
        <f t="shared" si="1"/>
        <v>9450773.8199999984</v>
      </c>
    </row>
    <row r="18" spans="1:68" ht="15" x14ac:dyDescent="0.25">
      <c r="A18" s="36" t="s">
        <v>69</v>
      </c>
      <c r="B18" s="37" t="s">
        <v>62</v>
      </c>
      <c r="C18" s="37" t="s">
        <v>52</v>
      </c>
      <c r="D18" s="38">
        <v>20172</v>
      </c>
      <c r="E18" s="37" t="s">
        <v>53</v>
      </c>
      <c r="F18" s="39">
        <v>70</v>
      </c>
      <c r="G18" s="39">
        <v>14458</v>
      </c>
      <c r="H18" s="39">
        <v>22717</v>
      </c>
      <c r="I18" s="39">
        <v>22995</v>
      </c>
      <c r="J18" s="40">
        <v>25550</v>
      </c>
      <c r="K18" s="41"/>
      <c r="L18" s="42">
        <v>2510903</v>
      </c>
      <c r="M18" s="41">
        <f t="shared" si="2"/>
        <v>2930223.801</v>
      </c>
      <c r="N18" s="43">
        <f t="shared" si="3"/>
        <v>127.42873672537507</v>
      </c>
      <c r="O18" s="75">
        <v>1.0417000000000001</v>
      </c>
      <c r="P18" s="43">
        <f t="shared" si="4"/>
        <v>122.3276727708314</v>
      </c>
      <c r="Q18" s="43">
        <v>190.78</v>
      </c>
      <c r="R18" s="43">
        <f t="shared" si="5"/>
        <v>122.3276727708314</v>
      </c>
      <c r="S18" s="75">
        <v>1.0242</v>
      </c>
      <c r="T18" s="76">
        <v>0.9607</v>
      </c>
      <c r="U18" s="75">
        <f t="shared" si="6"/>
        <v>0.9839</v>
      </c>
      <c r="V18" s="44">
        <f t="shared" si="7"/>
        <v>120.36</v>
      </c>
      <c r="W18" s="45"/>
      <c r="X18" s="42">
        <v>1091894</v>
      </c>
      <c r="Y18" s="41">
        <f t="shared" si="8"/>
        <v>1274240.298</v>
      </c>
      <c r="Z18" s="43">
        <f t="shared" si="9"/>
        <v>55.413798564905413</v>
      </c>
      <c r="AA18" s="43">
        <v>74.77</v>
      </c>
      <c r="AB18" s="43">
        <f t="shared" si="10"/>
        <v>55.413798564905413</v>
      </c>
      <c r="AC18" s="43">
        <f t="shared" si="11"/>
        <v>2.4015503587736458</v>
      </c>
      <c r="AD18" s="44">
        <f t="shared" si="12"/>
        <v>57.815348923679061</v>
      </c>
      <c r="AE18" s="41"/>
      <c r="AF18" s="42">
        <v>977085</v>
      </c>
      <c r="AG18" s="41">
        <f t="shared" si="13"/>
        <v>1140258.1950000001</v>
      </c>
      <c r="AH18" s="43">
        <f t="shared" si="14"/>
        <v>49.587223091976519</v>
      </c>
      <c r="AI18" s="43">
        <v>40.72</v>
      </c>
      <c r="AJ18" s="43">
        <f t="shared" si="15"/>
        <v>40.72</v>
      </c>
      <c r="AK18" s="43">
        <f t="shared" si="16"/>
        <v>0</v>
      </c>
      <c r="AL18" s="44">
        <f t="shared" si="17"/>
        <v>40.72</v>
      </c>
      <c r="AM18" s="41"/>
      <c r="AN18" s="42">
        <v>171193</v>
      </c>
      <c r="AO18" s="41">
        <f t="shared" si="18"/>
        <v>199782.231</v>
      </c>
      <c r="AP18" s="44">
        <f t="shared" si="19"/>
        <v>8.6880726679712978</v>
      </c>
      <c r="AQ18" s="41"/>
      <c r="AR18" s="42">
        <v>386012</v>
      </c>
      <c r="AS18" s="41">
        <f t="shared" si="20"/>
        <v>450476.00400000002</v>
      </c>
      <c r="AT18" s="44">
        <f t="shared" si="21"/>
        <v>19.590171950424004</v>
      </c>
      <c r="AU18" s="41"/>
      <c r="AV18" s="46">
        <v>3.9096000000000002</v>
      </c>
      <c r="AW18" s="44">
        <v>0.28000000000000003</v>
      </c>
      <c r="AX18" s="41"/>
      <c r="AY18" s="47">
        <v>17.32</v>
      </c>
      <c r="AZ18" s="41"/>
      <c r="BA18" s="47">
        <v>0</v>
      </c>
      <c r="BB18" s="41"/>
      <c r="BC18" s="47">
        <f t="shared" si="0"/>
        <v>268.68</v>
      </c>
      <c r="BD18" s="41"/>
      <c r="BE18" s="72">
        <v>228.77</v>
      </c>
      <c r="BF18" s="43">
        <f t="shared" si="22"/>
        <v>39.909999999999997</v>
      </c>
      <c r="BG18" s="43">
        <f t="shared" si="23"/>
        <v>-33.409999999999997</v>
      </c>
      <c r="BH18" s="43">
        <f t="shared" si="24"/>
        <v>235.27</v>
      </c>
      <c r="BI18" s="44">
        <f t="shared" si="25"/>
        <v>6.5</v>
      </c>
      <c r="BJ18" s="41"/>
      <c r="BK18" s="72">
        <v>10.59</v>
      </c>
      <c r="BL18" s="43">
        <v>5.4</v>
      </c>
      <c r="BM18" s="43"/>
      <c r="BN18" s="44">
        <f t="shared" si="26"/>
        <v>251.26000000000002</v>
      </c>
      <c r="BO18" s="41"/>
      <c r="BP18" s="47">
        <f t="shared" si="1"/>
        <v>3632717.08</v>
      </c>
    </row>
    <row r="19" spans="1:68" ht="15" x14ac:dyDescent="0.25">
      <c r="A19" s="36" t="s">
        <v>70</v>
      </c>
      <c r="B19" s="37" t="s">
        <v>62</v>
      </c>
      <c r="C19" s="37" t="s">
        <v>52</v>
      </c>
      <c r="D19" s="38">
        <v>10637</v>
      </c>
      <c r="E19" s="37" t="s">
        <v>64</v>
      </c>
      <c r="F19" s="39">
        <v>60</v>
      </c>
      <c r="G19" s="39">
        <v>11301</v>
      </c>
      <c r="H19" s="39">
        <v>16286</v>
      </c>
      <c r="I19" s="39">
        <v>19710</v>
      </c>
      <c r="J19" s="40">
        <v>21900</v>
      </c>
      <c r="K19" s="41"/>
      <c r="L19" s="42">
        <v>1747308</v>
      </c>
      <c r="M19" s="41">
        <f t="shared" si="2"/>
        <v>2039108.436</v>
      </c>
      <c r="N19" s="43">
        <f t="shared" si="3"/>
        <v>103.45552694063927</v>
      </c>
      <c r="O19" s="75">
        <v>1.0571999999999999</v>
      </c>
      <c r="P19" s="43">
        <f t="shared" si="4"/>
        <v>97.858046671054936</v>
      </c>
      <c r="Q19" s="43">
        <v>190.78</v>
      </c>
      <c r="R19" s="43">
        <f t="shared" si="5"/>
        <v>97.858046671054936</v>
      </c>
      <c r="S19" s="75">
        <v>1.0662</v>
      </c>
      <c r="T19" s="76">
        <v>0.9607</v>
      </c>
      <c r="U19" s="75">
        <f t="shared" si="6"/>
        <v>1.0243</v>
      </c>
      <c r="V19" s="44">
        <f t="shared" si="7"/>
        <v>100.24</v>
      </c>
      <c r="W19" s="45"/>
      <c r="X19" s="42">
        <v>963061</v>
      </c>
      <c r="Y19" s="41">
        <f t="shared" si="8"/>
        <v>1123892.1870000002</v>
      </c>
      <c r="Z19" s="43">
        <f t="shared" si="9"/>
        <v>57.021419939117209</v>
      </c>
      <c r="AA19" s="43">
        <v>74.77</v>
      </c>
      <c r="AB19" s="43">
        <f t="shared" si="10"/>
        <v>57.021419939117209</v>
      </c>
      <c r="AC19" s="43">
        <f t="shared" si="11"/>
        <v>1.9996450152206968</v>
      </c>
      <c r="AD19" s="44">
        <f t="shared" si="12"/>
        <v>59.021064954337902</v>
      </c>
      <c r="AE19" s="41"/>
      <c r="AF19" s="42">
        <v>787038</v>
      </c>
      <c r="AG19" s="41">
        <f t="shared" si="13"/>
        <v>918473.34600000002</v>
      </c>
      <c r="AH19" s="43">
        <f t="shared" si="14"/>
        <v>46.599357990867581</v>
      </c>
      <c r="AI19" s="43">
        <v>40.72</v>
      </c>
      <c r="AJ19" s="43">
        <f t="shared" si="15"/>
        <v>40.72</v>
      </c>
      <c r="AK19" s="43">
        <f t="shared" si="16"/>
        <v>0</v>
      </c>
      <c r="AL19" s="44">
        <f t="shared" si="17"/>
        <v>40.72</v>
      </c>
      <c r="AM19" s="41"/>
      <c r="AN19" s="42">
        <v>144939</v>
      </c>
      <c r="AO19" s="41">
        <f t="shared" si="18"/>
        <v>169143.81299999999</v>
      </c>
      <c r="AP19" s="44">
        <f t="shared" si="19"/>
        <v>8.5816242009132413</v>
      </c>
      <c r="AQ19" s="41"/>
      <c r="AR19" s="42">
        <v>283409</v>
      </c>
      <c r="AS19" s="41">
        <f t="shared" si="20"/>
        <v>330738.30300000001</v>
      </c>
      <c r="AT19" s="44">
        <f t="shared" si="21"/>
        <v>16.780228462709285</v>
      </c>
      <c r="AU19" s="41"/>
      <c r="AV19" s="46">
        <v>5.54642313</v>
      </c>
      <c r="AW19" s="44">
        <v>1.53</v>
      </c>
      <c r="AX19" s="41"/>
      <c r="AY19" s="47">
        <v>16.95</v>
      </c>
      <c r="AZ19" s="41"/>
      <c r="BA19" s="47">
        <v>0</v>
      </c>
      <c r="BB19" s="41"/>
      <c r="BC19" s="47">
        <f t="shared" si="0"/>
        <v>249.37</v>
      </c>
      <c r="BD19" s="41"/>
      <c r="BE19" s="72">
        <v>224.21</v>
      </c>
      <c r="BF19" s="43">
        <f t="shared" si="22"/>
        <v>25.159999999999997</v>
      </c>
      <c r="BG19" s="43">
        <f t="shared" si="23"/>
        <v>-18.659999999999997</v>
      </c>
      <c r="BH19" s="43">
        <f t="shared" si="24"/>
        <v>230.71</v>
      </c>
      <c r="BI19" s="44">
        <f t="shared" si="25"/>
        <v>6.5</v>
      </c>
      <c r="BJ19" s="41"/>
      <c r="BK19" s="72">
        <v>10.38</v>
      </c>
      <c r="BL19" s="43">
        <v>6.55</v>
      </c>
      <c r="BM19" s="43"/>
      <c r="BN19" s="44">
        <f t="shared" si="26"/>
        <v>247.64000000000001</v>
      </c>
      <c r="BO19" s="41"/>
      <c r="BP19" s="47">
        <f t="shared" si="1"/>
        <v>2798579.64</v>
      </c>
    </row>
    <row r="20" spans="1:68" ht="15" x14ac:dyDescent="0.25">
      <c r="A20" s="36" t="s">
        <v>71</v>
      </c>
      <c r="B20" s="37" t="s">
        <v>62</v>
      </c>
      <c r="C20" s="37" t="s">
        <v>52</v>
      </c>
      <c r="D20" s="38">
        <v>20065</v>
      </c>
      <c r="E20" s="37" t="s">
        <v>60</v>
      </c>
      <c r="F20" s="39">
        <v>120</v>
      </c>
      <c r="G20" s="39">
        <v>21709</v>
      </c>
      <c r="H20" s="39">
        <v>29976</v>
      </c>
      <c r="I20" s="39">
        <v>39420</v>
      </c>
      <c r="J20" s="40">
        <v>43800</v>
      </c>
      <c r="K20" s="41"/>
      <c r="L20" s="42">
        <v>4055225</v>
      </c>
      <c r="M20" s="41">
        <f t="shared" si="2"/>
        <v>4732447.5750000002</v>
      </c>
      <c r="N20" s="43">
        <f t="shared" si="3"/>
        <v>120.05194254185693</v>
      </c>
      <c r="O20" s="75">
        <v>1.0451999999999999</v>
      </c>
      <c r="P20" s="43">
        <f t="shared" si="4"/>
        <v>114.86025884218995</v>
      </c>
      <c r="Q20" s="43">
        <v>190.78</v>
      </c>
      <c r="R20" s="43">
        <f t="shared" si="5"/>
        <v>114.86025884218995</v>
      </c>
      <c r="S20" s="75">
        <v>1.0840000000000001</v>
      </c>
      <c r="T20" s="76">
        <v>0.9607</v>
      </c>
      <c r="U20" s="75">
        <f t="shared" si="6"/>
        <v>1.0414000000000001</v>
      </c>
      <c r="V20" s="44">
        <f t="shared" si="7"/>
        <v>119.62</v>
      </c>
      <c r="W20" s="45"/>
      <c r="X20" s="42">
        <v>1615279</v>
      </c>
      <c r="Y20" s="41">
        <f t="shared" si="8"/>
        <v>1885030.5930000001</v>
      </c>
      <c r="Z20" s="43">
        <f t="shared" si="9"/>
        <v>47.819142389649926</v>
      </c>
      <c r="AA20" s="43">
        <v>74.77</v>
      </c>
      <c r="AB20" s="43">
        <f t="shared" si="10"/>
        <v>47.819142389649926</v>
      </c>
      <c r="AC20" s="43">
        <f t="shared" si="11"/>
        <v>4.3002144025875175</v>
      </c>
      <c r="AD20" s="44">
        <f t="shared" si="12"/>
        <v>52.11935679223744</v>
      </c>
      <c r="AE20" s="41"/>
      <c r="AF20" s="42">
        <v>1210828</v>
      </c>
      <c r="AG20" s="41">
        <f t="shared" si="13"/>
        <v>1413036.2760000001</v>
      </c>
      <c r="AH20" s="43">
        <f t="shared" si="14"/>
        <v>35.845669101978693</v>
      </c>
      <c r="AI20" s="43">
        <v>40.72</v>
      </c>
      <c r="AJ20" s="43">
        <f t="shared" si="15"/>
        <v>35.845669101978693</v>
      </c>
      <c r="AK20" s="43">
        <f t="shared" si="16"/>
        <v>1.2185827245053265</v>
      </c>
      <c r="AL20" s="44">
        <f t="shared" si="17"/>
        <v>37.064251826484018</v>
      </c>
      <c r="AM20" s="41"/>
      <c r="AN20" s="42">
        <v>304830</v>
      </c>
      <c r="AO20" s="41">
        <f t="shared" si="18"/>
        <v>355736.61</v>
      </c>
      <c r="AP20" s="44">
        <f t="shared" si="19"/>
        <v>9.0242671232876717</v>
      </c>
      <c r="AQ20" s="41"/>
      <c r="AR20" s="42">
        <v>550134</v>
      </c>
      <c r="AS20" s="41">
        <f t="shared" si="20"/>
        <v>642006.37800000003</v>
      </c>
      <c r="AT20" s="44">
        <f t="shared" si="21"/>
        <v>16.28631095890411</v>
      </c>
      <c r="AU20" s="41"/>
      <c r="AV20" s="46">
        <v>3.9096000000000002</v>
      </c>
      <c r="AW20" s="44">
        <v>0.09</v>
      </c>
      <c r="AX20" s="41"/>
      <c r="AY20" s="47">
        <v>17.87</v>
      </c>
      <c r="AZ20" s="41"/>
      <c r="BA20" s="47">
        <v>0</v>
      </c>
      <c r="BB20" s="41"/>
      <c r="BC20" s="47">
        <f t="shared" si="0"/>
        <v>255.98</v>
      </c>
      <c r="BD20" s="41"/>
      <c r="BE20" s="72">
        <v>235.91</v>
      </c>
      <c r="BF20" s="43">
        <f t="shared" si="22"/>
        <v>20.069999999999993</v>
      </c>
      <c r="BG20" s="43">
        <f t="shared" si="23"/>
        <v>-13.569999999999993</v>
      </c>
      <c r="BH20" s="43">
        <f t="shared" si="24"/>
        <v>242.41</v>
      </c>
      <c r="BI20" s="44">
        <f t="shared" si="25"/>
        <v>6.5</v>
      </c>
      <c r="BJ20" s="41"/>
      <c r="BK20" s="72">
        <v>10.91</v>
      </c>
      <c r="BL20" s="43">
        <v>6.02</v>
      </c>
      <c r="BM20" s="43"/>
      <c r="BN20" s="44">
        <f t="shared" si="26"/>
        <v>259.33999999999997</v>
      </c>
      <c r="BO20" s="41"/>
      <c r="BP20" s="47">
        <f t="shared" si="1"/>
        <v>5630012.0599999996</v>
      </c>
    </row>
    <row r="21" spans="1:68" ht="15" x14ac:dyDescent="0.25">
      <c r="A21" s="36" t="s">
        <v>72</v>
      </c>
      <c r="B21" s="37" t="s">
        <v>62</v>
      </c>
      <c r="C21" s="37" t="s">
        <v>52</v>
      </c>
      <c r="D21" s="38">
        <v>7252</v>
      </c>
      <c r="E21" s="37" t="s">
        <v>53</v>
      </c>
      <c r="F21" s="39">
        <v>120</v>
      </c>
      <c r="G21" s="39">
        <v>22792</v>
      </c>
      <c r="H21" s="39">
        <v>32189</v>
      </c>
      <c r="I21" s="39">
        <v>39420</v>
      </c>
      <c r="J21" s="40">
        <v>43800</v>
      </c>
      <c r="K21" s="41"/>
      <c r="L21" s="42">
        <v>3543150</v>
      </c>
      <c r="M21" s="41">
        <f t="shared" si="2"/>
        <v>4134856.0500000003</v>
      </c>
      <c r="N21" s="43">
        <f t="shared" si="3"/>
        <v>104.89234018264841</v>
      </c>
      <c r="O21" s="75">
        <v>1.0135000000000001</v>
      </c>
      <c r="P21" s="43">
        <f t="shared" si="4"/>
        <v>103.49515558228752</v>
      </c>
      <c r="Q21" s="43">
        <v>190.78</v>
      </c>
      <c r="R21" s="43">
        <f t="shared" si="5"/>
        <v>103.49515558228752</v>
      </c>
      <c r="S21" s="75">
        <v>1.1017999999999999</v>
      </c>
      <c r="T21" s="76">
        <v>0.9607</v>
      </c>
      <c r="U21" s="75">
        <f t="shared" si="6"/>
        <v>1.0585</v>
      </c>
      <c r="V21" s="44">
        <f t="shared" si="7"/>
        <v>109.55</v>
      </c>
      <c r="W21" s="45"/>
      <c r="X21" s="42">
        <v>1610324</v>
      </c>
      <c r="Y21" s="41">
        <f t="shared" si="8"/>
        <v>1879248.108</v>
      </c>
      <c r="Z21" s="43">
        <f t="shared" si="9"/>
        <v>47.672453272450532</v>
      </c>
      <c r="AA21" s="43">
        <v>74.77</v>
      </c>
      <c r="AB21" s="43">
        <f t="shared" si="10"/>
        <v>47.672453272450532</v>
      </c>
      <c r="AC21" s="43">
        <f t="shared" si="11"/>
        <v>4.3368866818873659</v>
      </c>
      <c r="AD21" s="44">
        <f t="shared" si="12"/>
        <v>52.009339954337896</v>
      </c>
      <c r="AE21" s="41"/>
      <c r="AF21" s="42">
        <v>1305999</v>
      </c>
      <c r="AG21" s="41">
        <f t="shared" si="13"/>
        <v>1524100.8330000001</v>
      </c>
      <c r="AH21" s="43">
        <f t="shared" si="14"/>
        <v>38.663136301369867</v>
      </c>
      <c r="AI21" s="43">
        <v>40.72</v>
      </c>
      <c r="AJ21" s="43">
        <f t="shared" si="15"/>
        <v>38.663136301369867</v>
      </c>
      <c r="AK21" s="43">
        <f t="shared" si="16"/>
        <v>0.51421592465753285</v>
      </c>
      <c r="AL21" s="44">
        <f t="shared" si="17"/>
        <v>39.177352226027402</v>
      </c>
      <c r="AM21" s="41"/>
      <c r="AN21" s="42">
        <v>228002</v>
      </c>
      <c r="AO21" s="41">
        <f t="shared" si="18"/>
        <v>266078.33400000003</v>
      </c>
      <c r="AP21" s="44">
        <f t="shared" si="19"/>
        <v>6.74983089802131</v>
      </c>
      <c r="AQ21" s="41"/>
      <c r="AR21" s="42">
        <v>577630</v>
      </c>
      <c r="AS21" s="41">
        <f t="shared" si="20"/>
        <v>674094.21000000008</v>
      </c>
      <c r="AT21" s="44">
        <f t="shared" si="21"/>
        <v>17.1003097412481</v>
      </c>
      <c r="AU21" s="41"/>
      <c r="AV21" s="46">
        <v>5.7462455600000002</v>
      </c>
      <c r="AW21" s="44">
        <v>0.19</v>
      </c>
      <c r="AX21" s="41"/>
      <c r="AY21" s="47">
        <v>16.93</v>
      </c>
      <c r="AZ21" s="41"/>
      <c r="BA21" s="47">
        <v>0</v>
      </c>
      <c r="BB21" s="41"/>
      <c r="BC21" s="47">
        <f t="shared" si="0"/>
        <v>247.45</v>
      </c>
      <c r="BD21" s="41"/>
      <c r="BE21" s="72">
        <v>223.7</v>
      </c>
      <c r="BF21" s="43">
        <f t="shared" si="22"/>
        <v>23.75</v>
      </c>
      <c r="BG21" s="43">
        <f t="shared" si="23"/>
        <v>-17.25</v>
      </c>
      <c r="BH21" s="43">
        <f t="shared" si="24"/>
        <v>230.2</v>
      </c>
      <c r="BI21" s="44">
        <f t="shared" si="25"/>
        <v>6.5</v>
      </c>
      <c r="BJ21" s="41"/>
      <c r="BK21" s="72">
        <v>10.36</v>
      </c>
      <c r="BL21" s="43">
        <v>4.34</v>
      </c>
      <c r="BM21" s="43"/>
      <c r="BN21" s="44">
        <f t="shared" si="26"/>
        <v>244.9</v>
      </c>
      <c r="BO21" s="41"/>
      <c r="BP21" s="47">
        <f t="shared" si="1"/>
        <v>5581760.7999999998</v>
      </c>
    </row>
    <row r="22" spans="1:68" ht="15" x14ac:dyDescent="0.25">
      <c r="A22" s="36" t="s">
        <v>73</v>
      </c>
      <c r="B22" s="37" t="s">
        <v>62</v>
      </c>
      <c r="C22" s="37" t="s">
        <v>52</v>
      </c>
      <c r="D22" s="38">
        <v>10173</v>
      </c>
      <c r="E22" s="37" t="s">
        <v>74</v>
      </c>
      <c r="F22" s="39">
        <v>107</v>
      </c>
      <c r="G22" s="39">
        <v>29099</v>
      </c>
      <c r="H22" s="39">
        <v>36690</v>
      </c>
      <c r="I22" s="39">
        <v>36690</v>
      </c>
      <c r="J22" s="40">
        <v>39055</v>
      </c>
      <c r="K22" s="41"/>
      <c r="L22" s="42">
        <v>3924930</v>
      </c>
      <c r="M22" s="41">
        <f t="shared" si="2"/>
        <v>4580393.3100000005</v>
      </c>
      <c r="N22" s="43">
        <f t="shared" si="3"/>
        <v>124.8403736713001</v>
      </c>
      <c r="O22" s="75">
        <v>1.0085999999999999</v>
      </c>
      <c r="P22" s="43">
        <f t="shared" si="4"/>
        <v>123.77590092335922</v>
      </c>
      <c r="Q22" s="43">
        <v>211.6</v>
      </c>
      <c r="R22" s="43">
        <f t="shared" si="5"/>
        <v>123.77590092335922</v>
      </c>
      <c r="S22" s="75">
        <v>1.1183000000000001</v>
      </c>
      <c r="T22" s="76">
        <v>0.9607</v>
      </c>
      <c r="U22" s="75">
        <f t="shared" si="6"/>
        <v>1.0744</v>
      </c>
      <c r="V22" s="44">
        <f t="shared" si="7"/>
        <v>132.97999999999999</v>
      </c>
      <c r="W22" s="45"/>
      <c r="X22" s="42">
        <v>1612109</v>
      </c>
      <c r="Y22" s="41">
        <f t="shared" si="8"/>
        <v>1881331.203</v>
      </c>
      <c r="Z22" s="43">
        <f t="shared" si="9"/>
        <v>51.276402371218317</v>
      </c>
      <c r="AA22" s="43">
        <v>74.77</v>
      </c>
      <c r="AB22" s="43">
        <f t="shared" si="10"/>
        <v>51.276402371218317</v>
      </c>
      <c r="AC22" s="43">
        <f t="shared" si="11"/>
        <v>3.4358994071954196</v>
      </c>
      <c r="AD22" s="44">
        <f t="shared" si="12"/>
        <v>54.712301778413739</v>
      </c>
      <c r="AE22" s="41"/>
      <c r="AF22" s="42">
        <v>1130735</v>
      </c>
      <c r="AG22" s="41">
        <f t="shared" si="13"/>
        <v>1319567.7450000001</v>
      </c>
      <c r="AH22" s="43">
        <f t="shared" si="14"/>
        <v>35.965324202780053</v>
      </c>
      <c r="AI22" s="43">
        <v>40.72</v>
      </c>
      <c r="AJ22" s="43">
        <f t="shared" si="15"/>
        <v>35.965324202780053</v>
      </c>
      <c r="AK22" s="43">
        <f t="shared" si="16"/>
        <v>1.1886689493049865</v>
      </c>
      <c r="AL22" s="44">
        <f t="shared" si="17"/>
        <v>37.153993152085036</v>
      </c>
      <c r="AM22" s="41"/>
      <c r="AN22" s="42">
        <v>177095</v>
      </c>
      <c r="AO22" s="41">
        <f t="shared" si="18"/>
        <v>206669.86500000002</v>
      </c>
      <c r="AP22" s="44">
        <f t="shared" si="19"/>
        <v>5.6328663123466889</v>
      </c>
      <c r="AQ22" s="41"/>
      <c r="AR22" s="42">
        <v>699146</v>
      </c>
      <c r="AS22" s="41">
        <f t="shared" si="20"/>
        <v>815903.38199999998</v>
      </c>
      <c r="AT22" s="44">
        <f t="shared" si="21"/>
        <v>22.237759116925591</v>
      </c>
      <c r="AU22" s="41"/>
      <c r="AV22" s="46">
        <v>7.1523070000000004</v>
      </c>
      <c r="AW22" s="44">
        <v>0.42</v>
      </c>
      <c r="AX22" s="41"/>
      <c r="AY22" s="47">
        <v>18.78</v>
      </c>
      <c r="AZ22" s="41"/>
      <c r="BA22" s="47">
        <v>0</v>
      </c>
      <c r="BB22" s="41"/>
      <c r="BC22" s="47">
        <f t="shared" si="0"/>
        <v>279.07</v>
      </c>
      <c r="BD22" s="41"/>
      <c r="BE22" s="72">
        <v>248.16</v>
      </c>
      <c r="BF22" s="43">
        <f t="shared" si="22"/>
        <v>30.909999999999997</v>
      </c>
      <c r="BG22" s="43">
        <f t="shared" si="23"/>
        <v>-24.409999999999997</v>
      </c>
      <c r="BH22" s="43">
        <f t="shared" si="24"/>
        <v>254.66</v>
      </c>
      <c r="BI22" s="44">
        <f t="shared" si="25"/>
        <v>6.5</v>
      </c>
      <c r="BJ22" s="41"/>
      <c r="BK22" s="72">
        <v>11.46</v>
      </c>
      <c r="BL22" s="43">
        <v>5.95</v>
      </c>
      <c r="BM22" s="43"/>
      <c r="BN22" s="44">
        <f t="shared" si="26"/>
        <v>272.07</v>
      </c>
      <c r="BO22" s="41"/>
      <c r="BP22" s="47">
        <f t="shared" si="1"/>
        <v>7916964.9299999997</v>
      </c>
    </row>
    <row r="23" spans="1:68" ht="15" x14ac:dyDescent="0.25">
      <c r="A23" s="36" t="s">
        <v>75</v>
      </c>
      <c r="B23" s="37" t="s">
        <v>62</v>
      </c>
      <c r="C23" s="37" t="s">
        <v>52</v>
      </c>
      <c r="D23" s="38">
        <v>21361</v>
      </c>
      <c r="E23" s="37" t="s">
        <v>56</v>
      </c>
      <c r="F23" s="39">
        <v>89</v>
      </c>
      <c r="G23" s="39">
        <v>24958</v>
      </c>
      <c r="H23" s="39">
        <v>29849</v>
      </c>
      <c r="I23" s="39">
        <v>29849</v>
      </c>
      <c r="J23" s="40">
        <v>32485</v>
      </c>
      <c r="K23" s="41"/>
      <c r="L23" s="42">
        <v>3379414</v>
      </c>
      <c r="M23" s="41">
        <f t="shared" si="2"/>
        <v>3943776.1380000003</v>
      </c>
      <c r="N23" s="43">
        <f t="shared" si="3"/>
        <v>132.12422989044859</v>
      </c>
      <c r="O23" s="75">
        <v>1.0622</v>
      </c>
      <c r="P23" s="43">
        <f t="shared" si="4"/>
        <v>124.38733749806872</v>
      </c>
      <c r="Q23" s="43">
        <v>190.78</v>
      </c>
      <c r="R23" s="43">
        <f t="shared" si="5"/>
        <v>124.38733749806872</v>
      </c>
      <c r="S23" s="75">
        <v>1.2094</v>
      </c>
      <c r="T23" s="76">
        <v>0.9607</v>
      </c>
      <c r="U23" s="75">
        <f t="shared" si="6"/>
        <v>1.1618999999999999</v>
      </c>
      <c r="V23" s="44">
        <f t="shared" si="7"/>
        <v>144.53</v>
      </c>
      <c r="W23" s="45"/>
      <c r="X23" s="42">
        <v>1645719</v>
      </c>
      <c r="Y23" s="41">
        <f t="shared" si="8"/>
        <v>1920554.0730000001</v>
      </c>
      <c r="Z23" s="43">
        <f t="shared" si="9"/>
        <v>64.342325471540093</v>
      </c>
      <c r="AA23" s="43">
        <v>74.77</v>
      </c>
      <c r="AB23" s="43">
        <f t="shared" si="10"/>
        <v>64.342325471540093</v>
      </c>
      <c r="AC23" s="43">
        <f t="shared" si="11"/>
        <v>0.16941863211497576</v>
      </c>
      <c r="AD23" s="44">
        <f t="shared" si="12"/>
        <v>64.511744103655076</v>
      </c>
      <c r="AE23" s="41"/>
      <c r="AF23" s="42">
        <v>1080457</v>
      </c>
      <c r="AG23" s="41">
        <f t="shared" si="13"/>
        <v>1260893.3190000001</v>
      </c>
      <c r="AH23" s="43">
        <f t="shared" si="14"/>
        <v>42.242397366745962</v>
      </c>
      <c r="AI23" s="43">
        <v>40.72</v>
      </c>
      <c r="AJ23" s="43">
        <f t="shared" si="15"/>
        <v>40.72</v>
      </c>
      <c r="AK23" s="43">
        <f t="shared" si="16"/>
        <v>0</v>
      </c>
      <c r="AL23" s="44">
        <f t="shared" si="17"/>
        <v>40.72</v>
      </c>
      <c r="AM23" s="41"/>
      <c r="AN23" s="42">
        <v>217116</v>
      </c>
      <c r="AO23" s="41">
        <f t="shared" si="18"/>
        <v>253374.372</v>
      </c>
      <c r="AP23" s="44">
        <f t="shared" si="19"/>
        <v>8.4885380414754259</v>
      </c>
      <c r="AQ23" s="41"/>
      <c r="AR23" s="42">
        <v>561718</v>
      </c>
      <c r="AS23" s="41">
        <f t="shared" si="20"/>
        <v>655524.90600000008</v>
      </c>
      <c r="AT23" s="44">
        <f t="shared" si="21"/>
        <v>21.961369091091832</v>
      </c>
      <c r="AU23" s="41"/>
      <c r="AV23" s="46">
        <v>3.9096000000000002</v>
      </c>
      <c r="AW23" s="44">
        <v>0.55000000000000004</v>
      </c>
      <c r="AX23" s="41"/>
      <c r="AY23" s="47">
        <v>18.16</v>
      </c>
      <c r="AZ23" s="41"/>
      <c r="BA23" s="47">
        <v>0</v>
      </c>
      <c r="BB23" s="41"/>
      <c r="BC23" s="47">
        <f t="shared" si="0"/>
        <v>302.83</v>
      </c>
      <c r="BD23" s="41"/>
      <c r="BE23" s="72">
        <v>239.88</v>
      </c>
      <c r="BF23" s="43">
        <f t="shared" si="22"/>
        <v>62.949999999999989</v>
      </c>
      <c r="BG23" s="43">
        <f t="shared" si="23"/>
        <v>-56.449999999999989</v>
      </c>
      <c r="BH23" s="43">
        <f t="shared" si="24"/>
        <v>246.38</v>
      </c>
      <c r="BI23" s="44">
        <f t="shared" si="25"/>
        <v>6.5</v>
      </c>
      <c r="BJ23" s="41"/>
      <c r="BK23" s="72">
        <v>11.09</v>
      </c>
      <c r="BL23" s="43">
        <v>5.22</v>
      </c>
      <c r="BM23" s="43"/>
      <c r="BN23" s="44">
        <f t="shared" si="26"/>
        <v>262.69</v>
      </c>
      <c r="BO23" s="41"/>
      <c r="BP23" s="47">
        <f t="shared" si="1"/>
        <v>6556217.0199999996</v>
      </c>
    </row>
    <row r="24" spans="1:68" ht="15" x14ac:dyDescent="0.25">
      <c r="A24" s="36" t="s">
        <v>76</v>
      </c>
      <c r="B24" s="37" t="s">
        <v>62</v>
      </c>
      <c r="C24" s="37" t="s">
        <v>52</v>
      </c>
      <c r="D24" s="38">
        <v>10827</v>
      </c>
      <c r="E24" s="37" t="s">
        <v>77</v>
      </c>
      <c r="F24" s="39">
        <v>110</v>
      </c>
      <c r="G24" s="39">
        <v>27075</v>
      </c>
      <c r="H24" s="39">
        <v>37113</v>
      </c>
      <c r="I24" s="39">
        <v>37113</v>
      </c>
      <c r="J24" s="40">
        <v>40150</v>
      </c>
      <c r="K24" s="41"/>
      <c r="L24" s="42">
        <v>4227224</v>
      </c>
      <c r="M24" s="41">
        <f t="shared" si="2"/>
        <v>4933170.4079999998</v>
      </c>
      <c r="N24" s="43">
        <f t="shared" si="3"/>
        <v>132.92297599223991</v>
      </c>
      <c r="O24" s="75">
        <v>1.0573999999999999</v>
      </c>
      <c r="P24" s="43">
        <f t="shared" si="4"/>
        <v>125.70737279387168</v>
      </c>
      <c r="Q24" s="43">
        <v>190.78</v>
      </c>
      <c r="R24" s="43">
        <f t="shared" si="5"/>
        <v>125.70737279387168</v>
      </c>
      <c r="S24" s="75">
        <v>0.99109999999999998</v>
      </c>
      <c r="T24" s="76">
        <v>0.9607</v>
      </c>
      <c r="U24" s="75">
        <f t="shared" si="6"/>
        <v>0.95209999999999995</v>
      </c>
      <c r="V24" s="44">
        <f t="shared" si="7"/>
        <v>119.69</v>
      </c>
      <c r="W24" s="45"/>
      <c r="X24" s="42">
        <v>1981855</v>
      </c>
      <c r="Y24" s="41">
        <f t="shared" si="8"/>
        <v>2312824.7850000001</v>
      </c>
      <c r="Z24" s="43">
        <f t="shared" si="9"/>
        <v>62.318454045752169</v>
      </c>
      <c r="AA24" s="43">
        <v>74.77</v>
      </c>
      <c r="AB24" s="43">
        <f t="shared" si="10"/>
        <v>62.318454045752169</v>
      </c>
      <c r="AC24" s="43">
        <f t="shared" si="11"/>
        <v>0.67538648856195671</v>
      </c>
      <c r="AD24" s="44">
        <f t="shared" si="12"/>
        <v>62.993840534314124</v>
      </c>
      <c r="AE24" s="41"/>
      <c r="AF24" s="42">
        <v>1293002</v>
      </c>
      <c r="AG24" s="41">
        <f t="shared" si="13"/>
        <v>1508933.334</v>
      </c>
      <c r="AH24" s="43">
        <f t="shared" si="14"/>
        <v>40.657810847950856</v>
      </c>
      <c r="AI24" s="43">
        <v>40.72</v>
      </c>
      <c r="AJ24" s="43">
        <f t="shared" si="15"/>
        <v>40.657810847950856</v>
      </c>
      <c r="AK24" s="43">
        <f t="shared" si="16"/>
        <v>1.5547288012285776E-2</v>
      </c>
      <c r="AL24" s="44">
        <f t="shared" si="17"/>
        <v>40.673358135963142</v>
      </c>
      <c r="AM24" s="41"/>
      <c r="AN24" s="42">
        <v>231707</v>
      </c>
      <c r="AO24" s="41">
        <f t="shared" si="18"/>
        <v>270402.06900000002</v>
      </c>
      <c r="AP24" s="44">
        <f t="shared" si="19"/>
        <v>7.2859124565516131</v>
      </c>
      <c r="AQ24" s="41"/>
      <c r="AR24" s="42">
        <v>604366</v>
      </c>
      <c r="AS24" s="41">
        <f t="shared" si="20"/>
        <v>705295.12199999997</v>
      </c>
      <c r="AT24" s="44">
        <f t="shared" si="21"/>
        <v>19.003991108237006</v>
      </c>
      <c r="AU24" s="41"/>
      <c r="AV24" s="46">
        <v>3.9096000000000002</v>
      </c>
      <c r="AW24" s="44">
        <v>0.74</v>
      </c>
      <c r="AX24" s="41"/>
      <c r="AY24" s="47">
        <v>17.75</v>
      </c>
      <c r="AZ24" s="41"/>
      <c r="BA24" s="47">
        <v>0</v>
      </c>
      <c r="BB24" s="41"/>
      <c r="BC24" s="47">
        <f t="shared" si="0"/>
        <v>272.05</v>
      </c>
      <c r="BD24" s="41"/>
      <c r="BE24" s="72">
        <v>235.09</v>
      </c>
      <c r="BF24" s="43">
        <f t="shared" si="22"/>
        <v>36.960000000000008</v>
      </c>
      <c r="BG24" s="43">
        <f t="shared" si="23"/>
        <v>-30.460000000000008</v>
      </c>
      <c r="BH24" s="43">
        <f t="shared" si="24"/>
        <v>241.59</v>
      </c>
      <c r="BI24" s="44">
        <f t="shared" si="25"/>
        <v>6.5</v>
      </c>
      <c r="BJ24" s="41"/>
      <c r="BK24" s="72">
        <v>10.87</v>
      </c>
      <c r="BL24" s="43">
        <v>5.51</v>
      </c>
      <c r="BM24" s="43"/>
      <c r="BN24" s="44">
        <f t="shared" si="26"/>
        <v>257.97000000000003</v>
      </c>
      <c r="BO24" s="41"/>
      <c r="BP24" s="47">
        <f t="shared" si="1"/>
        <v>6984537.7500000009</v>
      </c>
    </row>
    <row r="25" spans="1:68" ht="15" x14ac:dyDescent="0.25">
      <c r="A25" s="36" t="s">
        <v>78</v>
      </c>
      <c r="B25" s="37" t="s">
        <v>79</v>
      </c>
      <c r="C25" s="37" t="s">
        <v>52</v>
      </c>
      <c r="D25" s="38">
        <v>20371</v>
      </c>
      <c r="E25" s="37" t="s">
        <v>56</v>
      </c>
      <c r="F25" s="39">
        <v>271</v>
      </c>
      <c r="G25" s="39">
        <v>84688</v>
      </c>
      <c r="H25" s="39">
        <v>90137</v>
      </c>
      <c r="I25" s="39">
        <v>90137</v>
      </c>
      <c r="J25" s="40">
        <v>98915</v>
      </c>
      <c r="K25" s="41"/>
      <c r="L25" s="42">
        <v>10580486</v>
      </c>
      <c r="M25" s="41">
        <f t="shared" si="2"/>
        <v>12347427.162</v>
      </c>
      <c r="N25" s="43">
        <f t="shared" si="3"/>
        <v>136.98511334967884</v>
      </c>
      <c r="O25" s="75">
        <v>0.94179999999999997</v>
      </c>
      <c r="P25" s="43">
        <f t="shared" si="4"/>
        <v>145.45032209564542</v>
      </c>
      <c r="Q25" s="43">
        <v>190.78</v>
      </c>
      <c r="R25" s="43">
        <f t="shared" si="5"/>
        <v>145.45032209564542</v>
      </c>
      <c r="S25" s="75">
        <v>0.98409999999999997</v>
      </c>
      <c r="T25" s="76">
        <v>0.9607</v>
      </c>
      <c r="U25" s="75">
        <f t="shared" si="6"/>
        <v>0.94540000000000002</v>
      </c>
      <c r="V25" s="44">
        <f t="shared" si="7"/>
        <v>137.51</v>
      </c>
      <c r="W25" s="45"/>
      <c r="X25" s="42">
        <v>5539416</v>
      </c>
      <c r="Y25" s="41">
        <f t="shared" si="8"/>
        <v>6464498.4720000001</v>
      </c>
      <c r="Z25" s="43">
        <f t="shared" si="9"/>
        <v>71.718589169819282</v>
      </c>
      <c r="AA25" s="43">
        <v>74.77</v>
      </c>
      <c r="AB25" s="43">
        <f t="shared" si="10"/>
        <v>71.718589169819282</v>
      </c>
      <c r="AC25" s="43">
        <f t="shared" si="11"/>
        <v>0</v>
      </c>
      <c r="AD25" s="44">
        <f t="shared" si="12"/>
        <v>71.718589169819282</v>
      </c>
      <c r="AE25" s="41"/>
      <c r="AF25" s="42">
        <v>2904282</v>
      </c>
      <c r="AG25" s="41">
        <f t="shared" si="13"/>
        <v>3389297.094</v>
      </c>
      <c r="AH25" s="43">
        <f t="shared" si="14"/>
        <v>37.601618580605077</v>
      </c>
      <c r="AI25" s="43">
        <v>40.72</v>
      </c>
      <c r="AJ25" s="43">
        <f t="shared" si="15"/>
        <v>37.601618580605077</v>
      </c>
      <c r="AK25" s="43">
        <f t="shared" si="16"/>
        <v>0.77959535484873044</v>
      </c>
      <c r="AL25" s="44">
        <f t="shared" si="17"/>
        <v>38.381213935453808</v>
      </c>
      <c r="AM25" s="41"/>
      <c r="AN25" s="42">
        <v>651452</v>
      </c>
      <c r="AO25" s="41">
        <f t="shared" si="18"/>
        <v>760244.48400000005</v>
      </c>
      <c r="AP25" s="44">
        <f t="shared" si="19"/>
        <v>8.4343220209237053</v>
      </c>
      <c r="AQ25" s="41"/>
      <c r="AR25" s="42">
        <v>1400132</v>
      </c>
      <c r="AS25" s="41">
        <f t="shared" si="20"/>
        <v>1633954.044</v>
      </c>
      <c r="AT25" s="44">
        <f t="shared" si="21"/>
        <v>18.127450924703506</v>
      </c>
      <c r="AU25" s="41"/>
      <c r="AV25" s="46">
        <v>12.282600540000001</v>
      </c>
      <c r="AW25" s="44">
        <v>0.11</v>
      </c>
      <c r="AX25" s="41"/>
      <c r="AY25" s="47">
        <v>18.73</v>
      </c>
      <c r="AZ25" s="41"/>
      <c r="BA25" s="47">
        <v>0.96</v>
      </c>
      <c r="BB25" s="41"/>
      <c r="BC25" s="47">
        <f t="shared" si="0"/>
        <v>306.25</v>
      </c>
      <c r="BD25" s="41"/>
      <c r="BE25" s="72">
        <v>248.61</v>
      </c>
      <c r="BF25" s="43">
        <f t="shared" si="22"/>
        <v>57.639999999999986</v>
      </c>
      <c r="BG25" s="43">
        <f t="shared" si="23"/>
        <v>-51.139999999999986</v>
      </c>
      <c r="BH25" s="43">
        <f t="shared" si="24"/>
        <v>255.11</v>
      </c>
      <c r="BI25" s="44">
        <f t="shared" si="25"/>
        <v>6.5</v>
      </c>
      <c r="BJ25" s="41"/>
      <c r="BK25" s="72">
        <v>11.48</v>
      </c>
      <c r="BL25" s="43">
        <v>1.05</v>
      </c>
      <c r="BM25" s="43"/>
      <c r="BN25" s="44">
        <f t="shared" si="26"/>
        <v>267.64000000000004</v>
      </c>
      <c r="BO25" s="41"/>
      <c r="BP25" s="47">
        <f t="shared" si="1"/>
        <v>22665896.320000004</v>
      </c>
    </row>
    <row r="26" spans="1:68" ht="15" x14ac:dyDescent="0.25">
      <c r="A26" s="36" t="s">
        <v>80</v>
      </c>
      <c r="B26" s="37" t="s">
        <v>55</v>
      </c>
      <c r="C26" s="37" t="s">
        <v>81</v>
      </c>
      <c r="D26" s="38" t="s">
        <v>82</v>
      </c>
      <c r="E26" s="37" t="s">
        <v>60</v>
      </c>
      <c r="F26" s="39">
        <v>90</v>
      </c>
      <c r="G26" s="39">
        <v>22482</v>
      </c>
      <c r="H26" s="39">
        <v>30968</v>
      </c>
      <c r="I26" s="39">
        <v>30968</v>
      </c>
      <c r="J26" s="40">
        <v>32850</v>
      </c>
      <c r="K26" s="41"/>
      <c r="L26" s="42">
        <v>4049739</v>
      </c>
      <c r="M26" s="41">
        <f t="shared" si="2"/>
        <v>4726045.4129999997</v>
      </c>
      <c r="N26" s="43">
        <f t="shared" si="3"/>
        <v>152.61061137303022</v>
      </c>
      <c r="O26" s="75">
        <v>1.0799000000000001</v>
      </c>
      <c r="P26" s="43">
        <f t="shared" si="4"/>
        <v>141.31920675343108</v>
      </c>
      <c r="Q26" s="43">
        <v>190.78</v>
      </c>
      <c r="R26" s="43">
        <f t="shared" si="5"/>
        <v>141.31920675343108</v>
      </c>
      <c r="S26" s="75">
        <v>1.1447000000000001</v>
      </c>
      <c r="T26" s="76">
        <v>0.9607</v>
      </c>
      <c r="U26" s="75">
        <f t="shared" si="6"/>
        <v>1.0996999999999999</v>
      </c>
      <c r="V26" s="44">
        <f t="shared" si="7"/>
        <v>155.41</v>
      </c>
      <c r="W26" s="45"/>
      <c r="X26" s="42">
        <v>2137913</v>
      </c>
      <c r="Y26" s="41">
        <f t="shared" si="8"/>
        <v>2494944.4709999999</v>
      </c>
      <c r="Z26" s="43">
        <f t="shared" si="9"/>
        <v>80.565243832343057</v>
      </c>
      <c r="AA26" s="43">
        <v>74.77</v>
      </c>
      <c r="AB26" s="43">
        <f t="shared" si="10"/>
        <v>74.77</v>
      </c>
      <c r="AC26" s="43">
        <f t="shared" si="11"/>
        <v>0</v>
      </c>
      <c r="AD26" s="44">
        <f t="shared" si="12"/>
        <v>74.77</v>
      </c>
      <c r="AE26" s="41"/>
      <c r="AF26" s="42">
        <v>1369869</v>
      </c>
      <c r="AG26" s="41">
        <f t="shared" si="13"/>
        <v>1598637.1230000001</v>
      </c>
      <c r="AH26" s="43">
        <f t="shared" si="14"/>
        <v>51.622226911650742</v>
      </c>
      <c r="AI26" s="43">
        <v>40.72</v>
      </c>
      <c r="AJ26" s="43">
        <f t="shared" si="15"/>
        <v>40.72</v>
      </c>
      <c r="AK26" s="43">
        <f t="shared" si="16"/>
        <v>0</v>
      </c>
      <c r="AL26" s="44">
        <f t="shared" si="17"/>
        <v>40.72</v>
      </c>
      <c r="AM26" s="41"/>
      <c r="AN26" s="42">
        <v>262276</v>
      </c>
      <c r="AO26" s="41">
        <f t="shared" si="18"/>
        <v>306076.092</v>
      </c>
      <c r="AP26" s="44">
        <f t="shared" si="19"/>
        <v>9.8836247739602179</v>
      </c>
      <c r="AQ26" s="41"/>
      <c r="AR26" s="42">
        <v>538827</v>
      </c>
      <c r="AS26" s="41">
        <f t="shared" si="20"/>
        <v>628811.10900000005</v>
      </c>
      <c r="AT26" s="44">
        <f t="shared" si="21"/>
        <v>20.305189518212352</v>
      </c>
      <c r="AU26" s="41"/>
      <c r="AV26" s="46">
        <v>19.611499999999999</v>
      </c>
      <c r="AW26" s="44">
        <v>0.34</v>
      </c>
      <c r="AX26" s="41"/>
      <c r="AY26" s="47">
        <v>20.84</v>
      </c>
      <c r="AZ26" s="41"/>
      <c r="BA26" s="47">
        <v>0</v>
      </c>
      <c r="BB26" s="41"/>
      <c r="BC26" s="47">
        <f t="shared" si="0"/>
        <v>341.88</v>
      </c>
      <c r="BD26" s="41"/>
      <c r="BE26" s="72">
        <v>276.20999999999998</v>
      </c>
      <c r="BF26" s="43">
        <f t="shared" si="22"/>
        <v>65.670000000000016</v>
      </c>
      <c r="BG26" s="43">
        <f t="shared" si="23"/>
        <v>-59.170000000000016</v>
      </c>
      <c r="BH26" s="43">
        <f t="shared" si="24"/>
        <v>282.70999999999998</v>
      </c>
      <c r="BI26" s="44">
        <f t="shared" si="25"/>
        <v>6.5</v>
      </c>
      <c r="BJ26" s="41"/>
      <c r="BK26" s="72">
        <v>12.72</v>
      </c>
      <c r="BL26" s="43">
        <v>4.04</v>
      </c>
      <c r="BM26" s="43"/>
      <c r="BN26" s="44">
        <f t="shared" si="26"/>
        <v>299.47000000000003</v>
      </c>
      <c r="BO26" s="41"/>
      <c r="BP26" s="47">
        <f t="shared" si="1"/>
        <v>6732684.540000001</v>
      </c>
    </row>
    <row r="27" spans="1:68" ht="15" x14ac:dyDescent="0.25">
      <c r="A27" s="36" t="s">
        <v>83</v>
      </c>
      <c r="B27" s="37" t="s">
        <v>84</v>
      </c>
      <c r="C27" s="37" t="s">
        <v>52</v>
      </c>
      <c r="D27" s="38">
        <v>7724</v>
      </c>
      <c r="E27" s="37" t="s">
        <v>56</v>
      </c>
      <c r="F27" s="39">
        <v>90</v>
      </c>
      <c r="G27" s="39">
        <v>22243</v>
      </c>
      <c r="H27" s="39">
        <v>27959</v>
      </c>
      <c r="I27" s="39">
        <v>29565</v>
      </c>
      <c r="J27" s="40">
        <v>32850</v>
      </c>
      <c r="K27" s="41"/>
      <c r="L27" s="42">
        <v>3556000</v>
      </c>
      <c r="M27" s="41">
        <f t="shared" si="2"/>
        <v>4149852</v>
      </c>
      <c r="N27" s="43">
        <f t="shared" si="3"/>
        <v>140.36367326230339</v>
      </c>
      <c r="O27" s="75">
        <v>1.0229999999999999</v>
      </c>
      <c r="P27" s="43">
        <f t="shared" si="4"/>
        <v>137.20789175200724</v>
      </c>
      <c r="Q27" s="43">
        <v>190.78</v>
      </c>
      <c r="R27" s="43">
        <f t="shared" si="5"/>
        <v>137.20789175200724</v>
      </c>
      <c r="S27" s="75">
        <v>1.2653000000000001</v>
      </c>
      <c r="T27" s="76">
        <v>0.9607</v>
      </c>
      <c r="U27" s="75">
        <f t="shared" si="6"/>
        <v>1.2156</v>
      </c>
      <c r="V27" s="44">
        <f t="shared" si="7"/>
        <v>166.79</v>
      </c>
      <c r="W27" s="45"/>
      <c r="X27" s="42">
        <v>1665857</v>
      </c>
      <c r="Y27" s="41">
        <f t="shared" si="8"/>
        <v>1944055.1189999999</v>
      </c>
      <c r="Z27" s="43">
        <f t="shared" si="9"/>
        <v>65.755288990360228</v>
      </c>
      <c r="AA27" s="43">
        <v>74.77</v>
      </c>
      <c r="AB27" s="43">
        <f t="shared" si="10"/>
        <v>65.755288990360228</v>
      </c>
      <c r="AC27" s="43">
        <f t="shared" si="11"/>
        <v>0</v>
      </c>
      <c r="AD27" s="44">
        <f t="shared" si="12"/>
        <v>65.755288990360228</v>
      </c>
      <c r="AE27" s="41"/>
      <c r="AF27" s="42">
        <v>1301885</v>
      </c>
      <c r="AG27" s="41">
        <f t="shared" si="13"/>
        <v>1519299.7950000002</v>
      </c>
      <c r="AH27" s="43">
        <f t="shared" si="14"/>
        <v>51.388459157787928</v>
      </c>
      <c r="AI27" s="43">
        <v>40.72</v>
      </c>
      <c r="AJ27" s="43">
        <f t="shared" si="15"/>
        <v>40.72</v>
      </c>
      <c r="AK27" s="43">
        <f t="shared" si="16"/>
        <v>0</v>
      </c>
      <c r="AL27" s="44">
        <f t="shared" si="17"/>
        <v>40.72</v>
      </c>
      <c r="AM27" s="41"/>
      <c r="AN27" s="42">
        <v>304098</v>
      </c>
      <c r="AO27" s="41">
        <f t="shared" si="18"/>
        <v>354882.36600000004</v>
      </c>
      <c r="AP27" s="44">
        <f t="shared" si="19"/>
        <v>12.003462404870625</v>
      </c>
      <c r="AQ27" s="41"/>
      <c r="AR27" s="42">
        <v>491405</v>
      </c>
      <c r="AS27" s="41">
        <f t="shared" si="20"/>
        <v>573469.63500000001</v>
      </c>
      <c r="AT27" s="44">
        <f t="shared" si="21"/>
        <v>19.39690969051243</v>
      </c>
      <c r="AU27" s="41"/>
      <c r="AV27" s="46">
        <v>10.5098258</v>
      </c>
      <c r="AW27" s="44">
        <v>0.43</v>
      </c>
      <c r="AX27" s="41"/>
      <c r="AY27" s="47">
        <v>19.700000000000003</v>
      </c>
      <c r="AZ27" s="41"/>
      <c r="BA27" s="47">
        <v>0</v>
      </c>
      <c r="BB27" s="41"/>
      <c r="BC27" s="47">
        <f t="shared" si="0"/>
        <v>335.31</v>
      </c>
      <c r="BD27" s="41"/>
      <c r="BE27" s="72">
        <v>261.88</v>
      </c>
      <c r="BF27" s="43">
        <f t="shared" si="22"/>
        <v>73.430000000000007</v>
      </c>
      <c r="BG27" s="43">
        <f t="shared" si="23"/>
        <v>-66.930000000000007</v>
      </c>
      <c r="BH27" s="43">
        <f t="shared" si="24"/>
        <v>268.38</v>
      </c>
      <c r="BI27" s="44">
        <f t="shared" si="25"/>
        <v>6.5</v>
      </c>
      <c r="BJ27" s="41"/>
      <c r="BK27" s="72">
        <v>12.08</v>
      </c>
      <c r="BL27" s="43">
        <v>0.91</v>
      </c>
      <c r="BM27" s="43"/>
      <c r="BN27" s="44">
        <f t="shared" si="26"/>
        <v>281.37</v>
      </c>
      <c r="BO27" s="41"/>
      <c r="BP27" s="47">
        <f t="shared" si="1"/>
        <v>6258512.9100000001</v>
      </c>
    </row>
    <row r="28" spans="1:68" ht="15" x14ac:dyDescent="0.25">
      <c r="A28" s="36" t="s">
        <v>85</v>
      </c>
      <c r="B28" s="37" t="s">
        <v>84</v>
      </c>
      <c r="C28" s="37" t="s">
        <v>52</v>
      </c>
      <c r="D28" s="38">
        <v>10256</v>
      </c>
      <c r="E28" s="37" t="s">
        <v>53</v>
      </c>
      <c r="F28" s="39">
        <v>175</v>
      </c>
      <c r="G28" s="39">
        <v>35958</v>
      </c>
      <c r="H28" s="39">
        <v>44570</v>
      </c>
      <c r="I28" s="39">
        <v>57488</v>
      </c>
      <c r="J28" s="40">
        <v>63875</v>
      </c>
      <c r="K28" s="41"/>
      <c r="L28" s="42">
        <v>6267000</v>
      </c>
      <c r="M28" s="41">
        <f t="shared" si="2"/>
        <v>7313589</v>
      </c>
      <c r="N28" s="43">
        <f t="shared" si="3"/>
        <v>127.21940231004731</v>
      </c>
      <c r="O28" s="75">
        <v>0.85029999999999994</v>
      </c>
      <c r="P28" s="43">
        <f t="shared" si="4"/>
        <v>149.61707904274647</v>
      </c>
      <c r="Q28" s="43">
        <v>190.78</v>
      </c>
      <c r="R28" s="43">
        <f t="shared" si="5"/>
        <v>149.61707904274647</v>
      </c>
      <c r="S28" s="75">
        <v>1.3458000000000001</v>
      </c>
      <c r="T28" s="76">
        <v>0.9607</v>
      </c>
      <c r="U28" s="75">
        <f t="shared" si="6"/>
        <v>1.2928999999999999</v>
      </c>
      <c r="V28" s="44">
        <f t="shared" si="7"/>
        <v>193.44</v>
      </c>
      <c r="W28" s="45"/>
      <c r="X28" s="42">
        <v>2046764</v>
      </c>
      <c r="Y28" s="41">
        <f t="shared" si="8"/>
        <v>2388573.588</v>
      </c>
      <c r="Z28" s="43">
        <f t="shared" si="9"/>
        <v>41.549081338714167</v>
      </c>
      <c r="AA28" s="43">
        <v>74.77</v>
      </c>
      <c r="AB28" s="43">
        <f t="shared" si="10"/>
        <v>41.549081338714167</v>
      </c>
      <c r="AC28" s="43">
        <f t="shared" si="11"/>
        <v>5.8677296653214572</v>
      </c>
      <c r="AD28" s="44">
        <f t="shared" si="12"/>
        <v>47.416811004035623</v>
      </c>
      <c r="AE28" s="41"/>
      <c r="AF28" s="42">
        <v>1810449</v>
      </c>
      <c r="AG28" s="41">
        <f t="shared" si="13"/>
        <v>2112793.983</v>
      </c>
      <c r="AH28" s="43">
        <f t="shared" si="14"/>
        <v>36.751913147091564</v>
      </c>
      <c r="AI28" s="43">
        <v>40.72</v>
      </c>
      <c r="AJ28" s="43">
        <f t="shared" si="15"/>
        <v>36.751913147091564</v>
      </c>
      <c r="AK28" s="43">
        <f t="shared" si="16"/>
        <v>0.99202171322710875</v>
      </c>
      <c r="AL28" s="44">
        <f t="shared" si="17"/>
        <v>37.743934860318674</v>
      </c>
      <c r="AM28" s="41"/>
      <c r="AN28" s="42">
        <v>557020</v>
      </c>
      <c r="AO28" s="41">
        <f t="shared" si="18"/>
        <v>650042.34</v>
      </c>
      <c r="AP28" s="44">
        <f t="shared" si="19"/>
        <v>11.307443988310604</v>
      </c>
      <c r="AQ28" s="41"/>
      <c r="AR28" s="42">
        <v>860781</v>
      </c>
      <c r="AS28" s="41">
        <f t="shared" si="20"/>
        <v>1004531.427</v>
      </c>
      <c r="AT28" s="44">
        <f t="shared" si="21"/>
        <v>17.473758471333149</v>
      </c>
      <c r="AU28" s="41"/>
      <c r="AV28" s="46">
        <v>10.03819927</v>
      </c>
      <c r="AW28" s="44">
        <v>0.08</v>
      </c>
      <c r="AX28" s="41"/>
      <c r="AY28" s="47">
        <v>18.869999999999997</v>
      </c>
      <c r="AZ28" s="41"/>
      <c r="BA28" s="47">
        <v>0</v>
      </c>
      <c r="BB28" s="41"/>
      <c r="BC28" s="47">
        <f t="shared" si="0"/>
        <v>336.37</v>
      </c>
      <c r="BD28" s="41"/>
      <c r="BE28" s="72">
        <v>249.32</v>
      </c>
      <c r="BF28" s="43">
        <f t="shared" si="22"/>
        <v>87.050000000000011</v>
      </c>
      <c r="BG28" s="43">
        <f t="shared" si="23"/>
        <v>-80.550000000000011</v>
      </c>
      <c r="BH28" s="43">
        <f t="shared" si="24"/>
        <v>255.82</v>
      </c>
      <c r="BI28" s="44">
        <f t="shared" si="25"/>
        <v>6.5</v>
      </c>
      <c r="BJ28" s="41"/>
      <c r="BK28" s="72">
        <v>11.51</v>
      </c>
      <c r="BL28" s="43">
        <v>9.35</v>
      </c>
      <c r="BM28" s="43"/>
      <c r="BN28" s="44">
        <f t="shared" si="26"/>
        <v>276.68</v>
      </c>
      <c r="BO28" s="41"/>
      <c r="BP28" s="47">
        <f t="shared" si="1"/>
        <v>9948859.4399999995</v>
      </c>
    </row>
    <row r="29" spans="1:68" ht="15" x14ac:dyDescent="0.25">
      <c r="A29" s="36" t="s">
        <v>86</v>
      </c>
      <c r="B29" s="37" t="s">
        <v>84</v>
      </c>
      <c r="C29" s="37" t="s">
        <v>52</v>
      </c>
      <c r="D29" s="38">
        <v>10520</v>
      </c>
      <c r="E29" s="37" t="s">
        <v>60</v>
      </c>
      <c r="F29" s="39">
        <v>282</v>
      </c>
      <c r="G29" s="39">
        <v>69774</v>
      </c>
      <c r="H29" s="39">
        <v>88273</v>
      </c>
      <c r="I29" s="39">
        <v>92637</v>
      </c>
      <c r="J29" s="40">
        <v>102930</v>
      </c>
      <c r="K29" s="41"/>
      <c r="L29" s="42">
        <v>11776900</v>
      </c>
      <c r="M29" s="41">
        <f t="shared" si="2"/>
        <v>13743642.300000001</v>
      </c>
      <c r="N29" s="43">
        <f t="shared" si="3"/>
        <v>148.36018329609121</v>
      </c>
      <c r="O29" s="75">
        <v>1.0202</v>
      </c>
      <c r="P29" s="43">
        <f t="shared" si="4"/>
        <v>145.42264584992276</v>
      </c>
      <c r="Q29" s="43">
        <v>190.78</v>
      </c>
      <c r="R29" s="43">
        <f t="shared" si="5"/>
        <v>145.42264584992276</v>
      </c>
      <c r="S29" s="75">
        <v>1.3041</v>
      </c>
      <c r="T29" s="76">
        <v>0.9607</v>
      </c>
      <c r="U29" s="75">
        <f t="shared" si="6"/>
        <v>1.2527999999999999</v>
      </c>
      <c r="V29" s="44">
        <f t="shared" si="7"/>
        <v>182.19</v>
      </c>
      <c r="W29" s="45"/>
      <c r="X29" s="42">
        <v>5107859</v>
      </c>
      <c r="Y29" s="41">
        <f t="shared" si="8"/>
        <v>5960871.4529999997</v>
      </c>
      <c r="Z29" s="43">
        <f t="shared" si="9"/>
        <v>64.346551086498906</v>
      </c>
      <c r="AA29" s="43">
        <v>74.77</v>
      </c>
      <c r="AB29" s="43">
        <f t="shared" si="10"/>
        <v>64.346551086498906</v>
      </c>
      <c r="AC29" s="43">
        <f t="shared" si="11"/>
        <v>0.16836222837527259</v>
      </c>
      <c r="AD29" s="44">
        <f t="shared" si="12"/>
        <v>64.514913314874178</v>
      </c>
      <c r="AE29" s="41"/>
      <c r="AF29" s="42">
        <v>3379325</v>
      </c>
      <c r="AG29" s="41">
        <f t="shared" si="13"/>
        <v>3943672.2749999999</v>
      </c>
      <c r="AH29" s="43">
        <f t="shared" si="14"/>
        <v>42.57124340166456</v>
      </c>
      <c r="AI29" s="43">
        <v>40.72</v>
      </c>
      <c r="AJ29" s="43">
        <f t="shared" si="15"/>
        <v>40.72</v>
      </c>
      <c r="AK29" s="43">
        <f t="shared" si="16"/>
        <v>0</v>
      </c>
      <c r="AL29" s="44">
        <f t="shared" si="17"/>
        <v>40.72</v>
      </c>
      <c r="AM29" s="41"/>
      <c r="AN29" s="42">
        <v>636486</v>
      </c>
      <c r="AO29" s="41">
        <f t="shared" si="18"/>
        <v>742779.16200000001</v>
      </c>
      <c r="AP29" s="44">
        <f t="shared" si="19"/>
        <v>8.0181694355387165</v>
      </c>
      <c r="AQ29" s="41"/>
      <c r="AR29" s="42">
        <v>1257267</v>
      </c>
      <c r="AS29" s="41">
        <f t="shared" si="20"/>
        <v>1467230.5890000002</v>
      </c>
      <c r="AT29" s="44">
        <f t="shared" si="21"/>
        <v>15.838494219372391</v>
      </c>
      <c r="AU29" s="41"/>
      <c r="AV29" s="46">
        <v>3.9096000000000002</v>
      </c>
      <c r="AW29" s="44">
        <v>0.04</v>
      </c>
      <c r="AX29" s="41"/>
      <c r="AY29" s="47">
        <v>20.350000000000001</v>
      </c>
      <c r="AZ29" s="41"/>
      <c r="BA29" s="47">
        <v>0</v>
      </c>
      <c r="BB29" s="41"/>
      <c r="BC29" s="47">
        <f t="shared" si="0"/>
        <v>335.58</v>
      </c>
      <c r="BD29" s="41"/>
      <c r="BE29" s="72">
        <v>268.86</v>
      </c>
      <c r="BF29" s="43">
        <f t="shared" si="22"/>
        <v>66.71999999999997</v>
      </c>
      <c r="BG29" s="43">
        <f t="shared" si="23"/>
        <v>-60.21999999999997</v>
      </c>
      <c r="BH29" s="43">
        <f t="shared" si="24"/>
        <v>275.36</v>
      </c>
      <c r="BI29" s="44">
        <f t="shared" si="25"/>
        <v>6.5</v>
      </c>
      <c r="BJ29" s="41"/>
      <c r="BK29" s="72">
        <v>12.39</v>
      </c>
      <c r="BL29" s="43">
        <v>1.04</v>
      </c>
      <c r="BM29" s="43"/>
      <c r="BN29" s="44">
        <f t="shared" si="26"/>
        <v>288.79000000000002</v>
      </c>
      <c r="BO29" s="41"/>
      <c r="BP29" s="47">
        <f t="shared" si="1"/>
        <v>20150033.460000001</v>
      </c>
    </row>
    <row r="30" spans="1:68" ht="15" x14ac:dyDescent="0.25">
      <c r="A30" s="36" t="s">
        <v>87</v>
      </c>
      <c r="B30" s="37" t="s">
        <v>84</v>
      </c>
      <c r="C30" s="37" t="s">
        <v>52</v>
      </c>
      <c r="D30" s="38">
        <v>21163</v>
      </c>
      <c r="E30" s="37" t="s">
        <v>74</v>
      </c>
      <c r="F30" s="39">
        <v>150</v>
      </c>
      <c r="G30" s="39">
        <v>31203</v>
      </c>
      <c r="H30" s="39">
        <v>48680</v>
      </c>
      <c r="I30" s="39">
        <v>49275</v>
      </c>
      <c r="J30" s="40">
        <v>54750</v>
      </c>
      <c r="K30" s="41"/>
      <c r="L30" s="42">
        <v>6369697</v>
      </c>
      <c r="M30" s="41">
        <f t="shared" si="2"/>
        <v>7433436.3990000002</v>
      </c>
      <c r="N30" s="43">
        <f t="shared" si="3"/>
        <v>150.85614203957383</v>
      </c>
      <c r="O30" s="75">
        <v>1.0643</v>
      </c>
      <c r="P30" s="43">
        <f t="shared" si="4"/>
        <v>141.74212349861301</v>
      </c>
      <c r="Q30" s="43">
        <v>211.6</v>
      </c>
      <c r="R30" s="43">
        <f t="shared" si="5"/>
        <v>141.74212349861301</v>
      </c>
      <c r="S30" s="75">
        <v>1.4918</v>
      </c>
      <c r="T30" s="76">
        <v>0.9607</v>
      </c>
      <c r="U30" s="75">
        <f t="shared" si="6"/>
        <v>1.4332</v>
      </c>
      <c r="V30" s="44">
        <f t="shared" si="7"/>
        <v>203.14</v>
      </c>
      <c r="W30" s="45"/>
      <c r="X30" s="42">
        <v>3170922</v>
      </c>
      <c r="Y30" s="41">
        <f t="shared" si="8"/>
        <v>3700465.9739999999</v>
      </c>
      <c r="Z30" s="43">
        <f t="shared" si="9"/>
        <v>75.098244018264836</v>
      </c>
      <c r="AA30" s="43">
        <v>74.77</v>
      </c>
      <c r="AB30" s="43">
        <f t="shared" si="10"/>
        <v>74.77</v>
      </c>
      <c r="AC30" s="43">
        <f t="shared" si="11"/>
        <v>0</v>
      </c>
      <c r="AD30" s="44">
        <f t="shared" si="12"/>
        <v>74.77</v>
      </c>
      <c r="AE30" s="41"/>
      <c r="AF30" s="42">
        <v>2549317</v>
      </c>
      <c r="AG30" s="41">
        <f t="shared" si="13"/>
        <v>2975052.9390000002</v>
      </c>
      <c r="AH30" s="43">
        <f t="shared" si="14"/>
        <v>60.376518295281585</v>
      </c>
      <c r="AI30" s="43">
        <v>40.72</v>
      </c>
      <c r="AJ30" s="43">
        <f t="shared" si="15"/>
        <v>40.72</v>
      </c>
      <c r="AK30" s="43">
        <f t="shared" si="16"/>
        <v>0</v>
      </c>
      <c r="AL30" s="44">
        <f t="shared" si="17"/>
        <v>40.72</v>
      </c>
      <c r="AM30" s="41"/>
      <c r="AN30" s="42">
        <v>529246</v>
      </c>
      <c r="AO30" s="41">
        <f t="shared" si="18"/>
        <v>617630.08200000005</v>
      </c>
      <c r="AP30" s="44">
        <f t="shared" si="19"/>
        <v>12.534349710806698</v>
      </c>
      <c r="AQ30" s="41"/>
      <c r="AR30" s="42">
        <v>814294</v>
      </c>
      <c r="AS30" s="41">
        <f t="shared" si="20"/>
        <v>950281.098</v>
      </c>
      <c r="AT30" s="44">
        <f t="shared" si="21"/>
        <v>19.285258203957383</v>
      </c>
      <c r="AU30" s="41"/>
      <c r="AV30" s="46">
        <v>16.789710800000002</v>
      </c>
      <c r="AW30" s="44">
        <v>0.8</v>
      </c>
      <c r="AX30" s="41"/>
      <c r="AY30" s="47">
        <v>22.28</v>
      </c>
      <c r="AZ30" s="41"/>
      <c r="BA30" s="47">
        <v>0</v>
      </c>
      <c r="BB30" s="41"/>
      <c r="BC30" s="47">
        <f t="shared" si="0"/>
        <v>390.32</v>
      </c>
      <c r="BD30" s="41"/>
      <c r="BE30" s="72">
        <v>294.62</v>
      </c>
      <c r="BF30" s="43">
        <f t="shared" si="22"/>
        <v>95.699999999999989</v>
      </c>
      <c r="BG30" s="43">
        <f t="shared" si="23"/>
        <v>-89.199999999999989</v>
      </c>
      <c r="BH30" s="43">
        <f t="shared" si="24"/>
        <v>301.12</v>
      </c>
      <c r="BI30" s="44">
        <f t="shared" si="25"/>
        <v>6.5</v>
      </c>
      <c r="BJ30" s="41"/>
      <c r="BK30" s="72">
        <v>13.55</v>
      </c>
      <c r="BL30" s="43">
        <v>3.16</v>
      </c>
      <c r="BM30" s="43"/>
      <c r="BN30" s="44">
        <f t="shared" si="26"/>
        <v>317.83000000000004</v>
      </c>
      <c r="BO30" s="41"/>
      <c r="BP30" s="47">
        <f t="shared" si="1"/>
        <v>9917249.4900000021</v>
      </c>
    </row>
    <row r="31" spans="1:68" ht="15" x14ac:dyDescent="0.25">
      <c r="A31" s="36" t="s">
        <v>88</v>
      </c>
      <c r="B31" s="37" t="s">
        <v>89</v>
      </c>
      <c r="C31" s="37" t="s">
        <v>81</v>
      </c>
      <c r="D31" s="38" t="s">
        <v>90</v>
      </c>
      <c r="E31" s="37" t="s">
        <v>60</v>
      </c>
      <c r="F31" s="39">
        <v>199</v>
      </c>
      <c r="G31" s="39">
        <v>50019</v>
      </c>
      <c r="H31" s="39">
        <v>64330</v>
      </c>
      <c r="I31" s="39">
        <v>65372</v>
      </c>
      <c r="J31" s="40">
        <v>72635</v>
      </c>
      <c r="K31" s="41"/>
      <c r="L31" s="42">
        <v>9049474</v>
      </c>
      <c r="M31" s="41">
        <f t="shared" si="2"/>
        <v>10560736.158</v>
      </c>
      <c r="N31" s="43">
        <f t="shared" si="3"/>
        <v>161.54831056109649</v>
      </c>
      <c r="O31" s="75">
        <v>0.94599999999999995</v>
      </c>
      <c r="P31" s="43">
        <f t="shared" si="4"/>
        <v>170.7698843140555</v>
      </c>
      <c r="Q31" s="43">
        <v>190.78</v>
      </c>
      <c r="R31" s="43">
        <f t="shared" si="5"/>
        <v>170.7698843140555</v>
      </c>
      <c r="S31" s="75">
        <v>0.89800000000000002</v>
      </c>
      <c r="T31" s="76">
        <v>0.9607</v>
      </c>
      <c r="U31" s="75">
        <f t="shared" si="6"/>
        <v>0.86270000000000002</v>
      </c>
      <c r="V31" s="44">
        <f t="shared" si="7"/>
        <v>147.32</v>
      </c>
      <c r="W31" s="45"/>
      <c r="X31" s="42">
        <v>3953131</v>
      </c>
      <c r="Y31" s="41">
        <f t="shared" si="8"/>
        <v>4613303.8770000003</v>
      </c>
      <c r="Z31" s="43">
        <f t="shared" si="9"/>
        <v>70.570028100715902</v>
      </c>
      <c r="AA31" s="43">
        <v>74.77</v>
      </c>
      <c r="AB31" s="43">
        <f t="shared" si="10"/>
        <v>70.570028100715902</v>
      </c>
      <c r="AC31" s="43">
        <f t="shared" si="11"/>
        <v>0</v>
      </c>
      <c r="AD31" s="44">
        <f t="shared" si="12"/>
        <v>70.570028100715902</v>
      </c>
      <c r="AE31" s="41"/>
      <c r="AF31" s="42">
        <v>2621861</v>
      </c>
      <c r="AG31" s="41">
        <f t="shared" si="13"/>
        <v>3059711.787</v>
      </c>
      <c r="AH31" s="43">
        <f t="shared" si="14"/>
        <v>46.804622575414548</v>
      </c>
      <c r="AI31" s="43">
        <v>40.72</v>
      </c>
      <c r="AJ31" s="43">
        <f t="shared" si="15"/>
        <v>40.72</v>
      </c>
      <c r="AK31" s="43">
        <f t="shared" si="16"/>
        <v>0</v>
      </c>
      <c r="AL31" s="44">
        <f t="shared" si="17"/>
        <v>40.72</v>
      </c>
      <c r="AM31" s="41"/>
      <c r="AN31" s="42">
        <v>351956</v>
      </c>
      <c r="AO31" s="41">
        <f t="shared" si="18"/>
        <v>410732.652</v>
      </c>
      <c r="AP31" s="44">
        <f t="shared" si="19"/>
        <v>6.2830057516979743</v>
      </c>
      <c r="AQ31" s="41"/>
      <c r="AR31" s="42">
        <v>1180652</v>
      </c>
      <c r="AS31" s="41">
        <f t="shared" si="20"/>
        <v>1377820.8840000001</v>
      </c>
      <c r="AT31" s="44">
        <f t="shared" si="21"/>
        <v>21.076621244569541</v>
      </c>
      <c r="AU31" s="41"/>
      <c r="AV31" s="46">
        <v>10.5997</v>
      </c>
      <c r="AW31" s="44">
        <v>0</v>
      </c>
      <c r="AX31" s="41"/>
      <c r="AY31" s="47">
        <v>20.21</v>
      </c>
      <c r="AZ31" s="41"/>
      <c r="BA31" s="47">
        <v>0.79</v>
      </c>
      <c r="BB31" s="41"/>
      <c r="BC31" s="47">
        <f t="shared" si="0"/>
        <v>317.57</v>
      </c>
      <c r="BD31" s="41"/>
      <c r="BE31" s="72">
        <v>268.83</v>
      </c>
      <c r="BF31" s="43">
        <f t="shared" si="22"/>
        <v>48.740000000000009</v>
      </c>
      <c r="BG31" s="43">
        <f t="shared" si="23"/>
        <v>-42.240000000000009</v>
      </c>
      <c r="BH31" s="43">
        <f t="shared" si="24"/>
        <v>275.33</v>
      </c>
      <c r="BI31" s="44">
        <f t="shared" si="25"/>
        <v>6.5</v>
      </c>
      <c r="BJ31" s="41"/>
      <c r="BK31" s="72">
        <v>12.39</v>
      </c>
      <c r="BL31" s="43">
        <v>4.05</v>
      </c>
      <c r="BM31" s="43"/>
      <c r="BN31" s="44">
        <f t="shared" si="26"/>
        <v>291.77</v>
      </c>
      <c r="BO31" s="41"/>
      <c r="BP31" s="47">
        <f t="shared" si="1"/>
        <v>14594043.629999999</v>
      </c>
    </row>
    <row r="32" spans="1:68" ht="15" x14ac:dyDescent="0.25">
      <c r="A32" s="36" t="s">
        <v>91</v>
      </c>
      <c r="B32" s="37" t="s">
        <v>58</v>
      </c>
      <c r="C32" s="37" t="s">
        <v>52</v>
      </c>
      <c r="D32" s="38">
        <v>9381</v>
      </c>
      <c r="E32" s="37" t="s">
        <v>60</v>
      </c>
      <c r="F32" s="39">
        <v>120</v>
      </c>
      <c r="G32" s="39">
        <v>28703</v>
      </c>
      <c r="H32" s="39">
        <v>40078</v>
      </c>
      <c r="I32" s="39">
        <v>40078</v>
      </c>
      <c r="J32" s="40">
        <v>43800</v>
      </c>
      <c r="K32" s="41"/>
      <c r="L32" s="42">
        <v>5641998</v>
      </c>
      <c r="M32" s="41">
        <f t="shared" si="2"/>
        <v>6584211.6660000002</v>
      </c>
      <c r="N32" s="43">
        <f t="shared" si="3"/>
        <v>164.28493602475174</v>
      </c>
      <c r="O32" s="75">
        <v>1.0629</v>
      </c>
      <c r="P32" s="43">
        <f t="shared" si="4"/>
        <v>154.56292786221823</v>
      </c>
      <c r="Q32" s="43">
        <v>190.78</v>
      </c>
      <c r="R32" s="43">
        <f t="shared" si="5"/>
        <v>154.56292786221823</v>
      </c>
      <c r="S32" s="75">
        <v>1.1001000000000001</v>
      </c>
      <c r="T32" s="76">
        <v>0.9607</v>
      </c>
      <c r="U32" s="75">
        <f t="shared" si="6"/>
        <v>1.0569</v>
      </c>
      <c r="V32" s="44">
        <f t="shared" si="7"/>
        <v>163.36000000000001</v>
      </c>
      <c r="W32" s="45"/>
      <c r="X32" s="42">
        <v>2510099</v>
      </c>
      <c r="Y32" s="41">
        <f t="shared" si="8"/>
        <v>2929285.5330000003</v>
      </c>
      <c r="Z32" s="43">
        <f t="shared" si="9"/>
        <v>73.089613578521892</v>
      </c>
      <c r="AA32" s="43">
        <v>74.77</v>
      </c>
      <c r="AB32" s="43">
        <f t="shared" si="10"/>
        <v>73.089613578521892</v>
      </c>
      <c r="AC32" s="43">
        <f t="shared" si="11"/>
        <v>0</v>
      </c>
      <c r="AD32" s="44">
        <f t="shared" si="12"/>
        <v>73.089613578521892</v>
      </c>
      <c r="AE32" s="41"/>
      <c r="AF32" s="42">
        <v>1259492</v>
      </c>
      <c r="AG32" s="41">
        <f t="shared" si="13"/>
        <v>1469827.1640000001</v>
      </c>
      <c r="AH32" s="43">
        <f t="shared" si="14"/>
        <v>36.674164479265436</v>
      </c>
      <c r="AI32" s="43">
        <v>40.72</v>
      </c>
      <c r="AJ32" s="43">
        <f t="shared" si="15"/>
        <v>36.674164479265436</v>
      </c>
      <c r="AK32" s="43">
        <f t="shared" si="16"/>
        <v>1.0114588801836408</v>
      </c>
      <c r="AL32" s="44">
        <f t="shared" si="17"/>
        <v>37.685623359449075</v>
      </c>
      <c r="AM32" s="41"/>
      <c r="AN32" s="42">
        <v>309722</v>
      </c>
      <c r="AO32" s="41">
        <f t="shared" si="18"/>
        <v>361445.57400000002</v>
      </c>
      <c r="AP32" s="44">
        <f t="shared" si="19"/>
        <v>9.0185531713159346</v>
      </c>
      <c r="AQ32" s="41"/>
      <c r="AR32" s="42">
        <v>731455</v>
      </c>
      <c r="AS32" s="41">
        <f t="shared" si="20"/>
        <v>853607.98499999999</v>
      </c>
      <c r="AT32" s="44">
        <f t="shared" si="21"/>
        <v>21.29866722391337</v>
      </c>
      <c r="AU32" s="41"/>
      <c r="AV32" s="46">
        <v>5.2035261200000003</v>
      </c>
      <c r="AW32" s="44">
        <v>1.07</v>
      </c>
      <c r="AX32" s="41"/>
      <c r="AY32" s="47">
        <v>19.670000000000002</v>
      </c>
      <c r="AZ32" s="41"/>
      <c r="BA32" s="47">
        <v>0</v>
      </c>
      <c r="BB32" s="41"/>
      <c r="BC32" s="47">
        <f t="shared" si="0"/>
        <v>330.4</v>
      </c>
      <c r="BD32" s="41"/>
      <c r="BE32" s="72">
        <v>259.99</v>
      </c>
      <c r="BF32" s="43">
        <f t="shared" si="22"/>
        <v>70.409999999999968</v>
      </c>
      <c r="BG32" s="43">
        <f t="shared" si="23"/>
        <v>-63.909999999999968</v>
      </c>
      <c r="BH32" s="43">
        <f t="shared" si="24"/>
        <v>266.49</v>
      </c>
      <c r="BI32" s="44">
        <f t="shared" si="25"/>
        <v>6.5</v>
      </c>
      <c r="BJ32" s="41"/>
      <c r="BK32" s="72">
        <v>11.99</v>
      </c>
      <c r="BL32" s="43">
        <v>1.65</v>
      </c>
      <c r="BM32" s="43"/>
      <c r="BN32" s="44">
        <f t="shared" si="26"/>
        <v>280.13</v>
      </c>
      <c r="BO32" s="41"/>
      <c r="BP32" s="47">
        <f t="shared" si="1"/>
        <v>8040571.3899999997</v>
      </c>
    </row>
    <row r="33" spans="1:68" ht="15" x14ac:dyDescent="0.25">
      <c r="A33" s="36" t="s">
        <v>92</v>
      </c>
      <c r="B33" s="37" t="s">
        <v>55</v>
      </c>
      <c r="C33" s="37" t="s">
        <v>52</v>
      </c>
      <c r="D33" s="38">
        <v>20503</v>
      </c>
      <c r="E33" s="37" t="s">
        <v>64</v>
      </c>
      <c r="F33" s="39">
        <v>127</v>
      </c>
      <c r="G33" s="39">
        <v>32755</v>
      </c>
      <c r="H33" s="39">
        <v>45428</v>
      </c>
      <c r="I33" s="39">
        <v>45428</v>
      </c>
      <c r="J33" s="40">
        <v>46355</v>
      </c>
      <c r="K33" s="41"/>
      <c r="L33" s="42">
        <v>5451675</v>
      </c>
      <c r="M33" s="41">
        <f t="shared" si="2"/>
        <v>6362104.7250000006</v>
      </c>
      <c r="N33" s="43">
        <f t="shared" si="3"/>
        <v>140.04809203574888</v>
      </c>
      <c r="O33" s="75">
        <v>1.1063000000000001</v>
      </c>
      <c r="P33" s="43">
        <f t="shared" si="4"/>
        <v>126.59142369678105</v>
      </c>
      <c r="Q33" s="43">
        <v>190.78</v>
      </c>
      <c r="R33" s="43">
        <f t="shared" si="5"/>
        <v>126.59142369678105</v>
      </c>
      <c r="S33" s="75">
        <v>0.99590000000000001</v>
      </c>
      <c r="T33" s="76">
        <v>0.9607</v>
      </c>
      <c r="U33" s="75">
        <f t="shared" si="6"/>
        <v>0.95679999999999998</v>
      </c>
      <c r="V33" s="44">
        <f t="shared" si="7"/>
        <v>121.12</v>
      </c>
      <c r="W33" s="45"/>
      <c r="X33" s="42">
        <v>2596844</v>
      </c>
      <c r="Y33" s="41">
        <f t="shared" si="8"/>
        <v>3030516.9480000003</v>
      </c>
      <c r="Z33" s="43">
        <f t="shared" si="9"/>
        <v>66.710331689706791</v>
      </c>
      <c r="AA33" s="43">
        <v>74.77</v>
      </c>
      <c r="AB33" s="43">
        <f t="shared" si="10"/>
        <v>66.710331689706791</v>
      </c>
      <c r="AC33" s="43">
        <f t="shared" si="11"/>
        <v>0</v>
      </c>
      <c r="AD33" s="44">
        <f t="shared" si="12"/>
        <v>66.710331689706791</v>
      </c>
      <c r="AE33" s="41"/>
      <c r="AF33" s="42">
        <v>1438600</v>
      </c>
      <c r="AG33" s="41">
        <f t="shared" si="13"/>
        <v>1678846.2</v>
      </c>
      <c r="AH33" s="43">
        <f t="shared" si="14"/>
        <v>36.956198820110941</v>
      </c>
      <c r="AI33" s="43">
        <v>40.72</v>
      </c>
      <c r="AJ33" s="43">
        <f t="shared" si="15"/>
        <v>36.956198820110941</v>
      </c>
      <c r="AK33" s="43">
        <f t="shared" si="16"/>
        <v>0.94095029497226435</v>
      </c>
      <c r="AL33" s="44">
        <f t="shared" si="17"/>
        <v>37.897149115083209</v>
      </c>
      <c r="AM33" s="41"/>
      <c r="AN33" s="42">
        <v>278993</v>
      </c>
      <c r="AO33" s="41">
        <f t="shared" si="18"/>
        <v>325584.83100000001</v>
      </c>
      <c r="AP33" s="44">
        <f t="shared" si="19"/>
        <v>7.1670518402747208</v>
      </c>
      <c r="AQ33" s="41"/>
      <c r="AR33" s="42">
        <v>784784</v>
      </c>
      <c r="AS33" s="41">
        <f t="shared" si="20"/>
        <v>915842.92800000007</v>
      </c>
      <c r="AT33" s="44">
        <f t="shared" si="21"/>
        <v>20.160318041736375</v>
      </c>
      <c r="AU33" s="41"/>
      <c r="AV33" s="46">
        <v>4.2852017499999997</v>
      </c>
      <c r="AW33" s="44">
        <v>0.51</v>
      </c>
      <c r="AX33" s="41"/>
      <c r="AY33" s="47">
        <v>20.25</v>
      </c>
      <c r="AZ33" s="41"/>
      <c r="BA33" s="47">
        <v>0</v>
      </c>
      <c r="BB33" s="41"/>
      <c r="BC33" s="47">
        <f t="shared" si="0"/>
        <v>278.10000000000002</v>
      </c>
      <c r="BD33" s="41"/>
      <c r="BE33" s="72">
        <v>267.66000000000003</v>
      </c>
      <c r="BF33" s="43">
        <f t="shared" si="22"/>
        <v>10.439999999999998</v>
      </c>
      <c r="BG33" s="43">
        <f t="shared" si="23"/>
        <v>-3.9399999999999977</v>
      </c>
      <c r="BH33" s="43">
        <f t="shared" si="24"/>
        <v>274.16000000000003</v>
      </c>
      <c r="BI33" s="44">
        <f t="shared" si="25"/>
        <v>6.5</v>
      </c>
      <c r="BJ33" s="41"/>
      <c r="BK33" s="72">
        <v>12.27</v>
      </c>
      <c r="BL33" s="43">
        <v>4.17</v>
      </c>
      <c r="BM33" s="43"/>
      <c r="BN33" s="44">
        <f t="shared" si="26"/>
        <v>290.60000000000002</v>
      </c>
      <c r="BO33" s="41"/>
      <c r="BP33" s="47">
        <f t="shared" si="1"/>
        <v>9518603</v>
      </c>
    </row>
    <row r="34" spans="1:68" ht="15" x14ac:dyDescent="0.25">
      <c r="A34" s="36" t="s">
        <v>93</v>
      </c>
      <c r="B34" s="37" t="s">
        <v>55</v>
      </c>
      <c r="C34" s="37" t="s">
        <v>52</v>
      </c>
      <c r="D34" s="38">
        <v>21238</v>
      </c>
      <c r="E34" s="37" t="s">
        <v>56</v>
      </c>
      <c r="F34" s="39">
        <v>126</v>
      </c>
      <c r="G34" s="39">
        <v>37599</v>
      </c>
      <c r="H34" s="39">
        <v>43878</v>
      </c>
      <c r="I34" s="39">
        <v>43878</v>
      </c>
      <c r="J34" s="40">
        <v>45990</v>
      </c>
      <c r="K34" s="41"/>
      <c r="L34" s="42">
        <v>5822972</v>
      </c>
      <c r="M34" s="41">
        <f t="shared" si="2"/>
        <v>6795408.324</v>
      </c>
      <c r="N34" s="43">
        <f t="shared" si="3"/>
        <v>154.87051196499385</v>
      </c>
      <c r="O34" s="75">
        <v>1.0148999999999999</v>
      </c>
      <c r="P34" s="43">
        <f t="shared" si="4"/>
        <v>152.59681935658082</v>
      </c>
      <c r="Q34" s="43">
        <v>190.78</v>
      </c>
      <c r="R34" s="43">
        <f t="shared" si="5"/>
        <v>152.59681935658082</v>
      </c>
      <c r="S34" s="75">
        <v>1.0276000000000001</v>
      </c>
      <c r="T34" s="76">
        <v>0.9607</v>
      </c>
      <c r="U34" s="75">
        <f t="shared" si="6"/>
        <v>0.98719999999999997</v>
      </c>
      <c r="V34" s="44">
        <f t="shared" si="7"/>
        <v>150.63999999999999</v>
      </c>
      <c r="W34" s="45"/>
      <c r="X34" s="42">
        <v>2592483</v>
      </c>
      <c r="Y34" s="41">
        <f t="shared" si="8"/>
        <v>3025427.6610000003</v>
      </c>
      <c r="Z34" s="43">
        <f t="shared" si="9"/>
        <v>68.950901613564895</v>
      </c>
      <c r="AA34" s="43">
        <v>74.77</v>
      </c>
      <c r="AB34" s="43">
        <f t="shared" si="10"/>
        <v>68.950901613564895</v>
      </c>
      <c r="AC34" s="43">
        <f t="shared" si="11"/>
        <v>0</v>
      </c>
      <c r="AD34" s="44">
        <f t="shared" si="12"/>
        <v>68.950901613564895</v>
      </c>
      <c r="AE34" s="41"/>
      <c r="AF34" s="42">
        <v>1460068</v>
      </c>
      <c r="AG34" s="41">
        <f t="shared" si="13"/>
        <v>1703899.3560000001</v>
      </c>
      <c r="AH34" s="43">
        <f t="shared" si="14"/>
        <v>38.832657732804599</v>
      </c>
      <c r="AI34" s="43">
        <v>40.72</v>
      </c>
      <c r="AJ34" s="43">
        <f t="shared" si="15"/>
        <v>38.832657732804599</v>
      </c>
      <c r="AK34" s="43">
        <f t="shared" si="16"/>
        <v>0.47183556679885008</v>
      </c>
      <c r="AL34" s="44">
        <f t="shared" si="17"/>
        <v>39.30449329960345</v>
      </c>
      <c r="AM34" s="41"/>
      <c r="AN34" s="42">
        <v>359228</v>
      </c>
      <c r="AO34" s="41">
        <f t="shared" si="18"/>
        <v>419219.076</v>
      </c>
      <c r="AP34" s="44">
        <f t="shared" si="19"/>
        <v>9.5541974565841645</v>
      </c>
      <c r="AQ34" s="41"/>
      <c r="AR34" s="42">
        <v>827152</v>
      </c>
      <c r="AS34" s="41">
        <f t="shared" si="20"/>
        <v>965286.38400000008</v>
      </c>
      <c r="AT34" s="44">
        <f t="shared" si="21"/>
        <v>21.999325037604269</v>
      </c>
      <c r="AU34" s="41"/>
      <c r="AV34" s="46">
        <v>11.5081781</v>
      </c>
      <c r="AW34" s="44">
        <v>0.37</v>
      </c>
      <c r="AX34" s="41"/>
      <c r="AY34" s="47">
        <v>19.369999999999997</v>
      </c>
      <c r="AZ34" s="41"/>
      <c r="BA34" s="47">
        <v>0</v>
      </c>
      <c r="BB34" s="41"/>
      <c r="BC34" s="47">
        <f t="shared" si="0"/>
        <v>321.7</v>
      </c>
      <c r="BD34" s="41"/>
      <c r="BE34" s="72">
        <v>256.01</v>
      </c>
      <c r="BF34" s="43">
        <f t="shared" si="22"/>
        <v>65.69</v>
      </c>
      <c r="BG34" s="43">
        <f t="shared" si="23"/>
        <v>-59.19</v>
      </c>
      <c r="BH34" s="43">
        <f t="shared" si="24"/>
        <v>262.51</v>
      </c>
      <c r="BI34" s="44">
        <f t="shared" si="25"/>
        <v>6.5</v>
      </c>
      <c r="BJ34" s="41"/>
      <c r="BK34" s="72">
        <v>11.81</v>
      </c>
      <c r="BL34" s="43">
        <v>4.0999999999999996</v>
      </c>
      <c r="BM34" s="43"/>
      <c r="BN34" s="44">
        <f t="shared" si="26"/>
        <v>278.42</v>
      </c>
      <c r="BO34" s="41"/>
      <c r="BP34" s="47">
        <f t="shared" si="1"/>
        <v>10468313.58</v>
      </c>
    </row>
    <row r="35" spans="1:68" ht="15" x14ac:dyDescent="0.25">
      <c r="A35" s="36" t="s">
        <v>94</v>
      </c>
      <c r="B35" s="37" t="s">
        <v>58</v>
      </c>
      <c r="C35" s="37" t="s">
        <v>52</v>
      </c>
      <c r="D35" s="38">
        <v>6221</v>
      </c>
      <c r="E35" s="37" t="s">
        <v>64</v>
      </c>
      <c r="F35" s="39">
        <v>60</v>
      </c>
      <c r="G35" s="39">
        <v>11716</v>
      </c>
      <c r="H35" s="39">
        <v>20331</v>
      </c>
      <c r="I35" s="39">
        <v>20331</v>
      </c>
      <c r="J35" s="40">
        <v>21900</v>
      </c>
      <c r="K35" s="41"/>
      <c r="L35" s="42">
        <v>3001072</v>
      </c>
      <c r="M35" s="41">
        <f t="shared" si="2"/>
        <v>3502251.0240000002</v>
      </c>
      <c r="N35" s="43">
        <f t="shared" si="3"/>
        <v>172.26162136638632</v>
      </c>
      <c r="O35" s="75">
        <v>1.1258999999999999</v>
      </c>
      <c r="P35" s="43">
        <f t="shared" si="4"/>
        <v>152.99904198098085</v>
      </c>
      <c r="Q35" s="43">
        <v>190.78</v>
      </c>
      <c r="R35" s="43">
        <f t="shared" si="5"/>
        <v>152.99904198098085</v>
      </c>
      <c r="S35" s="75">
        <v>1.0508999999999999</v>
      </c>
      <c r="T35" s="76">
        <v>0.9607</v>
      </c>
      <c r="U35" s="75">
        <f t="shared" si="6"/>
        <v>1.0096000000000001</v>
      </c>
      <c r="V35" s="44">
        <f t="shared" si="7"/>
        <v>154.47</v>
      </c>
      <c r="W35" s="45"/>
      <c r="X35" s="42">
        <v>1179924</v>
      </c>
      <c r="Y35" s="41">
        <f t="shared" si="8"/>
        <v>1376971.308</v>
      </c>
      <c r="Z35" s="43">
        <f t="shared" si="9"/>
        <v>67.72767242142541</v>
      </c>
      <c r="AA35" s="43">
        <v>74.77</v>
      </c>
      <c r="AB35" s="43">
        <f t="shared" si="10"/>
        <v>67.72767242142541</v>
      </c>
      <c r="AC35" s="43">
        <f t="shared" si="11"/>
        <v>0</v>
      </c>
      <c r="AD35" s="44">
        <f t="shared" si="12"/>
        <v>67.72767242142541</v>
      </c>
      <c r="AE35" s="41"/>
      <c r="AF35" s="42">
        <v>968221</v>
      </c>
      <c r="AG35" s="41">
        <f t="shared" si="13"/>
        <v>1129913.9070000001</v>
      </c>
      <c r="AH35" s="43">
        <f t="shared" si="14"/>
        <v>55.5759139737347</v>
      </c>
      <c r="AI35" s="43">
        <v>40.72</v>
      </c>
      <c r="AJ35" s="43">
        <f t="shared" si="15"/>
        <v>40.72</v>
      </c>
      <c r="AK35" s="43">
        <f t="shared" si="16"/>
        <v>0</v>
      </c>
      <c r="AL35" s="44">
        <f t="shared" si="17"/>
        <v>40.72</v>
      </c>
      <c r="AM35" s="41"/>
      <c r="AN35" s="42">
        <v>194195</v>
      </c>
      <c r="AO35" s="41">
        <f t="shared" si="18"/>
        <v>226625.565</v>
      </c>
      <c r="AP35" s="44">
        <f t="shared" si="19"/>
        <v>11.146798731001919</v>
      </c>
      <c r="AQ35" s="41"/>
      <c r="AR35" s="42">
        <v>334575</v>
      </c>
      <c r="AS35" s="41">
        <f t="shared" si="20"/>
        <v>390449.02500000002</v>
      </c>
      <c r="AT35" s="44">
        <f t="shared" si="21"/>
        <v>19.204614873837983</v>
      </c>
      <c r="AU35" s="41"/>
      <c r="AV35" s="46">
        <v>10.9849315</v>
      </c>
      <c r="AW35" s="44">
        <v>1.1599999999999999</v>
      </c>
      <c r="AX35" s="41"/>
      <c r="AY35" s="47">
        <v>20.189999999999998</v>
      </c>
      <c r="AZ35" s="41"/>
      <c r="BA35" s="47">
        <v>0</v>
      </c>
      <c r="BB35" s="41"/>
      <c r="BC35" s="47">
        <f t="shared" si="0"/>
        <v>325.60000000000002</v>
      </c>
      <c r="BD35" s="41"/>
      <c r="BE35" s="72">
        <v>266.63</v>
      </c>
      <c r="BF35" s="43">
        <f t="shared" si="22"/>
        <v>58.970000000000027</v>
      </c>
      <c r="BG35" s="43">
        <f t="shared" si="23"/>
        <v>-52.470000000000027</v>
      </c>
      <c r="BH35" s="43">
        <f t="shared" si="24"/>
        <v>273.13</v>
      </c>
      <c r="BI35" s="44">
        <f t="shared" si="25"/>
        <v>6.5</v>
      </c>
      <c r="BJ35" s="41"/>
      <c r="BK35" s="72">
        <v>12.29</v>
      </c>
      <c r="BL35" s="43">
        <v>0</v>
      </c>
      <c r="BM35" s="43"/>
      <c r="BN35" s="44">
        <f t="shared" si="26"/>
        <v>285.42</v>
      </c>
      <c r="BO35" s="41"/>
      <c r="BP35" s="47">
        <f t="shared" si="1"/>
        <v>3343980.72</v>
      </c>
    </row>
    <row r="36" spans="1:68" ht="15" x14ac:dyDescent="0.25">
      <c r="A36" s="36" t="s">
        <v>95</v>
      </c>
      <c r="B36" s="37" t="s">
        <v>51</v>
      </c>
      <c r="C36" s="37" t="s">
        <v>52</v>
      </c>
      <c r="D36" s="38">
        <v>21080</v>
      </c>
      <c r="E36" s="37" t="s">
        <v>60</v>
      </c>
      <c r="F36" s="39">
        <v>71</v>
      </c>
      <c r="G36" s="39">
        <v>14167</v>
      </c>
      <c r="H36" s="39">
        <v>24805</v>
      </c>
      <c r="I36" s="39">
        <v>24805</v>
      </c>
      <c r="J36" s="40">
        <v>25915</v>
      </c>
      <c r="K36" s="41"/>
      <c r="L36" s="42">
        <v>3476446</v>
      </c>
      <c r="M36" s="41">
        <f t="shared" si="2"/>
        <v>4057012.4820000003</v>
      </c>
      <c r="N36" s="43">
        <f t="shared" si="3"/>
        <v>163.55623793590004</v>
      </c>
      <c r="O36" s="75">
        <v>1.1740999999999999</v>
      </c>
      <c r="P36" s="43">
        <f t="shared" si="4"/>
        <v>139.30349879558815</v>
      </c>
      <c r="Q36" s="43">
        <v>190.78</v>
      </c>
      <c r="R36" s="43">
        <f t="shared" si="5"/>
        <v>139.30349879558815</v>
      </c>
      <c r="S36" s="75">
        <v>0.97019999999999995</v>
      </c>
      <c r="T36" s="76">
        <v>0.9607</v>
      </c>
      <c r="U36" s="75">
        <f t="shared" si="6"/>
        <v>0.93210000000000004</v>
      </c>
      <c r="V36" s="44">
        <f t="shared" si="7"/>
        <v>129.84</v>
      </c>
      <c r="W36" s="45"/>
      <c r="X36" s="42">
        <v>1712475</v>
      </c>
      <c r="Y36" s="41">
        <f t="shared" si="8"/>
        <v>1998458.325</v>
      </c>
      <c r="Z36" s="43">
        <f t="shared" si="9"/>
        <v>80.566753678693814</v>
      </c>
      <c r="AA36" s="43">
        <v>74.77</v>
      </c>
      <c r="AB36" s="43">
        <f t="shared" si="10"/>
        <v>74.77</v>
      </c>
      <c r="AC36" s="43">
        <f t="shared" si="11"/>
        <v>0</v>
      </c>
      <c r="AD36" s="44">
        <f t="shared" si="12"/>
        <v>74.77</v>
      </c>
      <c r="AE36" s="41"/>
      <c r="AF36" s="42">
        <v>1125064</v>
      </c>
      <c r="AG36" s="41">
        <f t="shared" si="13"/>
        <v>1312949.6880000001</v>
      </c>
      <c r="AH36" s="43">
        <f t="shared" si="14"/>
        <v>52.930848135456564</v>
      </c>
      <c r="AI36" s="43">
        <v>40.72</v>
      </c>
      <c r="AJ36" s="43">
        <f t="shared" si="15"/>
        <v>40.72</v>
      </c>
      <c r="AK36" s="43">
        <f t="shared" si="16"/>
        <v>0</v>
      </c>
      <c r="AL36" s="44">
        <f t="shared" si="17"/>
        <v>40.72</v>
      </c>
      <c r="AM36" s="41"/>
      <c r="AN36" s="42">
        <v>196525</v>
      </c>
      <c r="AO36" s="41">
        <f t="shared" si="18"/>
        <v>229344.67500000002</v>
      </c>
      <c r="AP36" s="44">
        <f t="shared" si="19"/>
        <v>9.2459050594638192</v>
      </c>
      <c r="AQ36" s="41"/>
      <c r="AR36" s="42">
        <v>387735</v>
      </c>
      <c r="AS36" s="41">
        <f t="shared" si="20"/>
        <v>452486.745</v>
      </c>
      <c r="AT36" s="44">
        <f t="shared" si="21"/>
        <v>18.241755492844185</v>
      </c>
      <c r="AU36" s="41"/>
      <c r="AV36" s="46">
        <v>21.6756131</v>
      </c>
      <c r="AW36" s="44">
        <v>0.57999999999999996</v>
      </c>
      <c r="AX36" s="41"/>
      <c r="AY36" s="47">
        <v>20.450000000000003</v>
      </c>
      <c r="AZ36" s="41"/>
      <c r="BA36" s="47">
        <v>0</v>
      </c>
      <c r="BB36" s="41"/>
      <c r="BC36" s="47">
        <f t="shared" si="0"/>
        <v>315.52</v>
      </c>
      <c r="BD36" s="41"/>
      <c r="BE36" s="72">
        <v>270.26</v>
      </c>
      <c r="BF36" s="43">
        <f t="shared" si="22"/>
        <v>45.259999999999991</v>
      </c>
      <c r="BG36" s="43">
        <f t="shared" si="23"/>
        <v>-38.759999999999991</v>
      </c>
      <c r="BH36" s="43">
        <f t="shared" si="24"/>
        <v>276.76</v>
      </c>
      <c r="BI36" s="44">
        <f t="shared" si="25"/>
        <v>6.5</v>
      </c>
      <c r="BJ36" s="41"/>
      <c r="BK36" s="72">
        <v>12.45</v>
      </c>
      <c r="BL36" s="43">
        <v>10.44</v>
      </c>
      <c r="BM36" s="43"/>
      <c r="BN36" s="44">
        <f t="shared" si="26"/>
        <v>299.64999999999998</v>
      </c>
      <c r="BO36" s="41"/>
      <c r="BP36" s="47">
        <f t="shared" si="1"/>
        <v>4245141.55</v>
      </c>
    </row>
    <row r="37" spans="1:68" ht="15" x14ac:dyDescent="0.25">
      <c r="A37" s="36" t="s">
        <v>96</v>
      </c>
      <c r="B37" s="37" t="s">
        <v>97</v>
      </c>
      <c r="C37" s="37" t="s">
        <v>52</v>
      </c>
      <c r="D37" s="38">
        <v>21387</v>
      </c>
      <c r="E37" s="37" t="s">
        <v>74</v>
      </c>
      <c r="F37" s="39">
        <v>161</v>
      </c>
      <c r="G37" s="39">
        <v>29075</v>
      </c>
      <c r="H37" s="39">
        <v>51451</v>
      </c>
      <c r="I37" s="39">
        <v>52889</v>
      </c>
      <c r="J37" s="40">
        <v>58765</v>
      </c>
      <c r="K37" s="41"/>
      <c r="L37" s="42">
        <v>7492002</v>
      </c>
      <c r="M37" s="41">
        <f t="shared" si="2"/>
        <v>8743166.3340000007</v>
      </c>
      <c r="N37" s="43">
        <f t="shared" si="3"/>
        <v>165.31162120667815</v>
      </c>
      <c r="O37" s="75">
        <v>1.1581999999999999</v>
      </c>
      <c r="P37" s="43">
        <f t="shared" si="4"/>
        <v>142.73149819260763</v>
      </c>
      <c r="Q37" s="43">
        <v>211.6</v>
      </c>
      <c r="R37" s="43">
        <f t="shared" si="5"/>
        <v>142.73149819260763</v>
      </c>
      <c r="S37" s="75">
        <v>1.3333999999999999</v>
      </c>
      <c r="T37" s="76">
        <v>0.9607</v>
      </c>
      <c r="U37" s="75">
        <f t="shared" si="6"/>
        <v>1.2809999999999999</v>
      </c>
      <c r="V37" s="44">
        <f t="shared" si="7"/>
        <v>182.84</v>
      </c>
      <c r="W37" s="45"/>
      <c r="X37" s="42">
        <v>3948179</v>
      </c>
      <c r="Y37" s="41">
        <f t="shared" si="8"/>
        <v>4607524.8930000002</v>
      </c>
      <c r="Z37" s="43">
        <f t="shared" si="9"/>
        <v>87.116884285957383</v>
      </c>
      <c r="AA37" s="43">
        <v>74.77</v>
      </c>
      <c r="AB37" s="43">
        <f t="shared" si="10"/>
        <v>74.77</v>
      </c>
      <c r="AC37" s="43">
        <f t="shared" si="11"/>
        <v>0</v>
      </c>
      <c r="AD37" s="44">
        <f t="shared" si="12"/>
        <v>74.77</v>
      </c>
      <c r="AE37" s="41"/>
      <c r="AF37" s="42">
        <v>2049817</v>
      </c>
      <c r="AG37" s="41">
        <f t="shared" si="13"/>
        <v>2392136.4390000002</v>
      </c>
      <c r="AH37" s="43">
        <f t="shared" si="14"/>
        <v>45.229375465597769</v>
      </c>
      <c r="AI37" s="43">
        <v>40.72</v>
      </c>
      <c r="AJ37" s="43">
        <f t="shared" si="15"/>
        <v>40.72</v>
      </c>
      <c r="AK37" s="43">
        <f t="shared" si="16"/>
        <v>0</v>
      </c>
      <c r="AL37" s="44">
        <f t="shared" si="17"/>
        <v>40.72</v>
      </c>
      <c r="AM37" s="41"/>
      <c r="AN37" s="42">
        <v>634303</v>
      </c>
      <c r="AO37" s="41">
        <f t="shared" si="18"/>
        <v>740231.60100000002</v>
      </c>
      <c r="AP37" s="44">
        <f t="shared" si="19"/>
        <v>13.995946245911249</v>
      </c>
      <c r="AQ37" s="41"/>
      <c r="AR37" s="42">
        <v>730544</v>
      </c>
      <c r="AS37" s="41">
        <f t="shared" si="20"/>
        <v>852544.848</v>
      </c>
      <c r="AT37" s="44">
        <f t="shared" si="21"/>
        <v>16.119511580858024</v>
      </c>
      <c r="AU37" s="41"/>
      <c r="AV37" s="46">
        <v>13.34764169</v>
      </c>
      <c r="AW37" s="44">
        <v>0.14000000000000001</v>
      </c>
      <c r="AX37" s="41"/>
      <c r="AY37" s="47">
        <v>22.45</v>
      </c>
      <c r="AZ37" s="41"/>
      <c r="BA37" s="47">
        <v>0</v>
      </c>
      <c r="BB37" s="41"/>
      <c r="BC37" s="47">
        <f t="shared" si="0"/>
        <v>364.38</v>
      </c>
      <c r="BD37" s="41"/>
      <c r="BE37" s="72">
        <v>296.64</v>
      </c>
      <c r="BF37" s="43">
        <f t="shared" si="22"/>
        <v>67.740000000000009</v>
      </c>
      <c r="BG37" s="43">
        <f t="shared" si="23"/>
        <v>-61.240000000000009</v>
      </c>
      <c r="BH37" s="43">
        <f t="shared" si="24"/>
        <v>303.14</v>
      </c>
      <c r="BI37" s="44">
        <f t="shared" si="25"/>
        <v>6.5</v>
      </c>
      <c r="BJ37" s="41"/>
      <c r="BK37" s="72">
        <v>13.64</v>
      </c>
      <c r="BL37" s="43">
        <v>38.770000000000003</v>
      </c>
      <c r="BM37" s="43"/>
      <c r="BN37" s="44">
        <f t="shared" si="26"/>
        <v>355.54999999999995</v>
      </c>
      <c r="BO37" s="41"/>
      <c r="BP37" s="47">
        <f t="shared" si="1"/>
        <v>10337616.249999998</v>
      </c>
    </row>
    <row r="38" spans="1:68" ht="15" x14ac:dyDescent="0.25">
      <c r="A38" s="36" t="s">
        <v>98</v>
      </c>
      <c r="B38" s="37" t="s">
        <v>99</v>
      </c>
      <c r="C38" s="37" t="s">
        <v>52</v>
      </c>
      <c r="D38" s="38">
        <v>10074</v>
      </c>
      <c r="E38" s="37" t="s">
        <v>60</v>
      </c>
      <c r="F38" s="39">
        <v>48</v>
      </c>
      <c r="G38" s="39">
        <v>9264</v>
      </c>
      <c r="H38" s="39">
        <v>15972</v>
      </c>
      <c r="I38" s="39">
        <v>15972</v>
      </c>
      <c r="J38" s="40">
        <v>17520</v>
      </c>
      <c r="K38" s="41"/>
      <c r="L38" s="42">
        <v>1589469</v>
      </c>
      <c r="M38" s="41">
        <f t="shared" si="2"/>
        <v>1854910.3230000001</v>
      </c>
      <c r="N38" s="43">
        <f t="shared" si="3"/>
        <v>116.13513166791887</v>
      </c>
      <c r="O38" s="75">
        <v>0.9163</v>
      </c>
      <c r="P38" s="43">
        <f t="shared" si="4"/>
        <v>126.74356833779207</v>
      </c>
      <c r="Q38" s="43">
        <v>190.78</v>
      </c>
      <c r="R38" s="43">
        <f t="shared" si="5"/>
        <v>126.74356833779207</v>
      </c>
      <c r="S38" s="75">
        <v>0.70950000000000002</v>
      </c>
      <c r="T38" s="76">
        <v>0.9607</v>
      </c>
      <c r="U38" s="75">
        <f t="shared" si="6"/>
        <v>0.68159999999999998</v>
      </c>
      <c r="V38" s="44">
        <f t="shared" si="7"/>
        <v>86.39</v>
      </c>
      <c r="W38" s="45"/>
      <c r="X38" s="42">
        <v>703312</v>
      </c>
      <c r="Y38" s="41">
        <f t="shared" si="8"/>
        <v>820765.10400000005</v>
      </c>
      <c r="Z38" s="43">
        <f t="shared" si="9"/>
        <v>51.387747558226899</v>
      </c>
      <c r="AA38" s="43">
        <v>74.77</v>
      </c>
      <c r="AB38" s="43">
        <f t="shared" si="10"/>
        <v>51.387747558226899</v>
      </c>
      <c r="AC38" s="43">
        <f t="shared" si="11"/>
        <v>3.4080631104432744</v>
      </c>
      <c r="AD38" s="44">
        <f t="shared" si="12"/>
        <v>54.795810668670171</v>
      </c>
      <c r="AE38" s="41"/>
      <c r="AF38" s="42">
        <v>625211</v>
      </c>
      <c r="AG38" s="41">
        <f t="shared" si="13"/>
        <v>729621.23700000008</v>
      </c>
      <c r="AH38" s="43">
        <f t="shared" si="14"/>
        <v>45.681269534184828</v>
      </c>
      <c r="AI38" s="43">
        <v>40.72</v>
      </c>
      <c r="AJ38" s="43">
        <f t="shared" si="15"/>
        <v>40.72</v>
      </c>
      <c r="AK38" s="43">
        <f t="shared" si="16"/>
        <v>0</v>
      </c>
      <c r="AL38" s="44">
        <f t="shared" si="17"/>
        <v>40.72</v>
      </c>
      <c r="AM38" s="41"/>
      <c r="AN38" s="42">
        <v>93389</v>
      </c>
      <c r="AO38" s="41">
        <f t="shared" si="18"/>
        <v>108984.963</v>
      </c>
      <c r="AP38" s="44">
        <f t="shared" si="19"/>
        <v>6.8235013148009021</v>
      </c>
      <c r="AQ38" s="41"/>
      <c r="AR38" s="42">
        <v>294112</v>
      </c>
      <c r="AS38" s="41">
        <f t="shared" si="20"/>
        <v>343228.70400000003</v>
      </c>
      <c r="AT38" s="44">
        <f t="shared" si="21"/>
        <v>21.489400450788882</v>
      </c>
      <c r="AU38" s="41"/>
      <c r="AV38" s="46">
        <v>8.6363520999999999</v>
      </c>
      <c r="AW38" s="44">
        <v>0</v>
      </c>
      <c r="AX38" s="41"/>
      <c r="AY38" s="47">
        <v>15.59</v>
      </c>
      <c r="AZ38" s="41"/>
      <c r="BA38" s="47">
        <v>0</v>
      </c>
      <c r="BB38" s="41"/>
      <c r="BC38" s="47">
        <f t="shared" si="0"/>
        <v>234.45</v>
      </c>
      <c r="BD38" s="41"/>
      <c r="BE38" s="72">
        <v>206.03</v>
      </c>
      <c r="BF38" s="43">
        <f t="shared" si="22"/>
        <v>28.419999999999987</v>
      </c>
      <c r="BG38" s="43">
        <f t="shared" si="23"/>
        <v>-21.919999999999987</v>
      </c>
      <c r="BH38" s="43">
        <f t="shared" si="24"/>
        <v>212.53</v>
      </c>
      <c r="BI38" s="44">
        <f t="shared" si="25"/>
        <v>6.5</v>
      </c>
      <c r="BJ38" s="41"/>
      <c r="BK38" s="72">
        <v>9.56</v>
      </c>
      <c r="BL38" s="43">
        <v>0</v>
      </c>
      <c r="BM38" s="43"/>
      <c r="BN38" s="44">
        <f t="shared" si="26"/>
        <v>222.09</v>
      </c>
      <c r="BO38" s="41"/>
      <c r="BP38" s="47">
        <f t="shared" si="1"/>
        <v>2057441.76</v>
      </c>
    </row>
    <row r="39" spans="1:68" ht="15" x14ac:dyDescent="0.25">
      <c r="A39" s="36" t="s">
        <v>100</v>
      </c>
      <c r="B39" s="37" t="s">
        <v>58</v>
      </c>
      <c r="C39" s="37" t="s">
        <v>52</v>
      </c>
      <c r="D39" s="38">
        <v>8128</v>
      </c>
      <c r="E39" s="37" t="s">
        <v>74</v>
      </c>
      <c r="F39" s="39">
        <v>120</v>
      </c>
      <c r="G39" s="39">
        <v>23350</v>
      </c>
      <c r="H39" s="39">
        <v>41501</v>
      </c>
      <c r="I39" s="39">
        <v>41501</v>
      </c>
      <c r="J39" s="40">
        <v>43800</v>
      </c>
      <c r="K39" s="41"/>
      <c r="L39" s="42">
        <v>6546197</v>
      </c>
      <c r="M39" s="41">
        <f t="shared" si="2"/>
        <v>7639411.8990000002</v>
      </c>
      <c r="N39" s="43">
        <f t="shared" si="3"/>
        <v>184.07777882460664</v>
      </c>
      <c r="O39" s="75">
        <v>1.0779000000000001</v>
      </c>
      <c r="P39" s="43">
        <f t="shared" si="4"/>
        <v>170.77444922961928</v>
      </c>
      <c r="Q39" s="43">
        <v>211.6</v>
      </c>
      <c r="R39" s="43">
        <f t="shared" si="5"/>
        <v>170.77444922961928</v>
      </c>
      <c r="S39" s="75">
        <v>0.97829999999999995</v>
      </c>
      <c r="T39" s="76">
        <v>0.9607</v>
      </c>
      <c r="U39" s="75">
        <f t="shared" si="6"/>
        <v>0.93989999999999996</v>
      </c>
      <c r="V39" s="44">
        <f t="shared" si="7"/>
        <v>160.51</v>
      </c>
      <c r="W39" s="45"/>
      <c r="X39" s="42">
        <v>3362481</v>
      </c>
      <c r="Y39" s="41">
        <f t="shared" si="8"/>
        <v>3924015.327</v>
      </c>
      <c r="Z39" s="43">
        <f t="shared" si="9"/>
        <v>94.552307823907853</v>
      </c>
      <c r="AA39" s="43">
        <v>74.77</v>
      </c>
      <c r="AB39" s="43">
        <f t="shared" si="10"/>
        <v>74.77</v>
      </c>
      <c r="AC39" s="43">
        <f t="shared" si="11"/>
        <v>0</v>
      </c>
      <c r="AD39" s="44">
        <f t="shared" si="12"/>
        <v>74.77</v>
      </c>
      <c r="AE39" s="41"/>
      <c r="AF39" s="42">
        <v>1796155</v>
      </c>
      <c r="AG39" s="41">
        <f t="shared" si="13"/>
        <v>2096112.885</v>
      </c>
      <c r="AH39" s="43">
        <f t="shared" si="14"/>
        <v>50.507527168020047</v>
      </c>
      <c r="AI39" s="43">
        <v>40.72</v>
      </c>
      <c r="AJ39" s="43">
        <f t="shared" si="15"/>
        <v>40.72</v>
      </c>
      <c r="AK39" s="43">
        <f t="shared" si="16"/>
        <v>0</v>
      </c>
      <c r="AL39" s="44">
        <f t="shared" si="17"/>
        <v>40.72</v>
      </c>
      <c r="AM39" s="41"/>
      <c r="AN39" s="42">
        <v>150194</v>
      </c>
      <c r="AO39" s="41">
        <f t="shared" si="18"/>
        <v>175276.39800000002</v>
      </c>
      <c r="AP39" s="44">
        <f t="shared" si="19"/>
        <v>4.2234258933519682</v>
      </c>
      <c r="AQ39" s="41"/>
      <c r="AR39" s="42">
        <v>679367</v>
      </c>
      <c r="AS39" s="41">
        <f t="shared" si="20"/>
        <v>792821.28899999999</v>
      </c>
      <c r="AT39" s="44">
        <f t="shared" si="21"/>
        <v>19.103667116455025</v>
      </c>
      <c r="AU39" s="41"/>
      <c r="AV39" s="46">
        <v>6.1370877699999999</v>
      </c>
      <c r="AW39" s="44">
        <v>0</v>
      </c>
      <c r="AX39" s="41"/>
      <c r="AY39" s="47">
        <v>18.560000000000002</v>
      </c>
      <c r="AZ39" s="41"/>
      <c r="BA39" s="47">
        <v>0</v>
      </c>
      <c r="BB39" s="41"/>
      <c r="BC39" s="47">
        <f t="shared" si="0"/>
        <v>324.02</v>
      </c>
      <c r="BD39" s="41"/>
      <c r="BE39" s="72">
        <v>245.18</v>
      </c>
      <c r="BF39" s="43">
        <f t="shared" si="22"/>
        <v>78.839999999999975</v>
      </c>
      <c r="BG39" s="43">
        <f t="shared" si="23"/>
        <v>-72.339999999999975</v>
      </c>
      <c r="BH39" s="43">
        <f t="shared" si="24"/>
        <v>251.68</v>
      </c>
      <c r="BI39" s="44">
        <f t="shared" si="25"/>
        <v>6.5</v>
      </c>
      <c r="BJ39" s="41"/>
      <c r="BK39" s="72">
        <v>11.33</v>
      </c>
      <c r="BL39" s="43">
        <v>0</v>
      </c>
      <c r="BM39" s="43"/>
      <c r="BN39" s="44">
        <f t="shared" si="26"/>
        <v>263.01</v>
      </c>
      <c r="BO39" s="41"/>
      <c r="BP39" s="47">
        <f t="shared" si="1"/>
        <v>6141283.5</v>
      </c>
    </row>
    <row r="40" spans="1:68" ht="15" x14ac:dyDescent="0.25">
      <c r="A40" s="36" t="s">
        <v>101</v>
      </c>
      <c r="B40" s="37" t="s">
        <v>97</v>
      </c>
      <c r="C40" s="37" t="s">
        <v>52</v>
      </c>
      <c r="D40" s="38">
        <v>9134</v>
      </c>
      <c r="E40" s="37" t="s">
        <v>60</v>
      </c>
      <c r="F40" s="39">
        <v>120</v>
      </c>
      <c r="G40" s="39">
        <v>28852</v>
      </c>
      <c r="H40" s="39">
        <v>33334</v>
      </c>
      <c r="I40" s="39">
        <v>39420</v>
      </c>
      <c r="J40" s="40">
        <v>43800</v>
      </c>
      <c r="K40" s="41"/>
      <c r="L40" s="42">
        <v>3927688</v>
      </c>
      <c r="M40" s="41">
        <f t="shared" si="2"/>
        <v>4583611.8959999997</v>
      </c>
      <c r="N40" s="43">
        <f t="shared" si="3"/>
        <v>116.27630380517503</v>
      </c>
      <c r="O40" s="75">
        <v>0.96389999999999998</v>
      </c>
      <c r="P40" s="43">
        <f t="shared" si="4"/>
        <v>120.63108601014113</v>
      </c>
      <c r="Q40" s="43">
        <v>190.78</v>
      </c>
      <c r="R40" s="43">
        <f t="shared" si="5"/>
        <v>120.63108601014113</v>
      </c>
      <c r="S40" s="75">
        <v>1.1062000000000001</v>
      </c>
      <c r="T40" s="76">
        <v>0.9607</v>
      </c>
      <c r="U40" s="75">
        <f t="shared" si="6"/>
        <v>1.0627</v>
      </c>
      <c r="V40" s="44">
        <f t="shared" si="7"/>
        <v>128.19</v>
      </c>
      <c r="W40" s="45"/>
      <c r="X40" s="42">
        <v>2015985</v>
      </c>
      <c r="Y40" s="41">
        <f t="shared" si="8"/>
        <v>2352654.4950000001</v>
      </c>
      <c r="Z40" s="43">
        <f t="shared" si="9"/>
        <v>59.681747716894982</v>
      </c>
      <c r="AA40" s="43">
        <v>74.77</v>
      </c>
      <c r="AB40" s="43">
        <f t="shared" si="10"/>
        <v>59.681747716894982</v>
      </c>
      <c r="AC40" s="43">
        <f t="shared" si="11"/>
        <v>1.3345630707762535</v>
      </c>
      <c r="AD40" s="44">
        <f t="shared" si="12"/>
        <v>61.016310787671237</v>
      </c>
      <c r="AE40" s="41"/>
      <c r="AF40" s="42">
        <v>1305377</v>
      </c>
      <c r="AG40" s="41">
        <f t="shared" si="13"/>
        <v>1523374.959</v>
      </c>
      <c r="AH40" s="43">
        <f t="shared" si="14"/>
        <v>38.644722450532726</v>
      </c>
      <c r="AI40" s="43">
        <v>40.72</v>
      </c>
      <c r="AJ40" s="43">
        <f t="shared" si="15"/>
        <v>38.644722450532726</v>
      </c>
      <c r="AK40" s="43">
        <f t="shared" si="16"/>
        <v>0.51881938736681832</v>
      </c>
      <c r="AL40" s="44">
        <f t="shared" si="17"/>
        <v>39.163541837899544</v>
      </c>
      <c r="AM40" s="41"/>
      <c r="AN40" s="42">
        <v>283443</v>
      </c>
      <c r="AO40" s="41">
        <f t="shared" si="18"/>
        <v>330777.98100000003</v>
      </c>
      <c r="AP40" s="44">
        <f t="shared" si="19"/>
        <v>8.3911207762557076</v>
      </c>
      <c r="AQ40" s="41"/>
      <c r="AR40" s="42">
        <v>628078</v>
      </c>
      <c r="AS40" s="41">
        <f t="shared" si="20"/>
        <v>732967.02600000007</v>
      </c>
      <c r="AT40" s="44">
        <f t="shared" si="21"/>
        <v>18.593785540334856</v>
      </c>
      <c r="AU40" s="41"/>
      <c r="AV40" s="46">
        <v>10.96983764</v>
      </c>
      <c r="AW40" s="44">
        <v>0.26</v>
      </c>
      <c r="AX40" s="41"/>
      <c r="AY40" s="47">
        <v>19.939999999999998</v>
      </c>
      <c r="AZ40" s="41"/>
      <c r="BA40" s="47">
        <v>0</v>
      </c>
      <c r="BB40" s="41"/>
      <c r="BC40" s="47">
        <f t="shared" ref="BC40:BC71" si="27">IF(D40&lt;&gt;"",ROUND(V40+AD40+AL40+AP40+AV40+AW40+AY40+BA40+AT40,2),"")</f>
        <v>286.52</v>
      </c>
      <c r="BD40" s="41"/>
      <c r="BE40" s="72">
        <v>267.43</v>
      </c>
      <c r="BF40" s="43">
        <f t="shared" si="22"/>
        <v>19.089999999999975</v>
      </c>
      <c r="BG40" s="43">
        <f t="shared" si="23"/>
        <v>-12.589999999999975</v>
      </c>
      <c r="BH40" s="43">
        <f t="shared" si="24"/>
        <v>273.93</v>
      </c>
      <c r="BI40" s="44">
        <f t="shared" si="25"/>
        <v>6.5</v>
      </c>
      <c r="BJ40" s="41"/>
      <c r="BK40" s="72">
        <v>12.33</v>
      </c>
      <c r="BL40" s="43">
        <v>24.47</v>
      </c>
      <c r="BM40" s="43"/>
      <c r="BN40" s="44">
        <f t="shared" si="26"/>
        <v>310.73</v>
      </c>
      <c r="BO40" s="41"/>
      <c r="BP40" s="47">
        <f t="shared" ref="BP40:BP71" si="28">BN40*G40</f>
        <v>8965181.9600000009</v>
      </c>
    </row>
    <row r="41" spans="1:68" ht="15" x14ac:dyDescent="0.25">
      <c r="A41" s="36" t="s">
        <v>102</v>
      </c>
      <c r="B41" s="37" t="s">
        <v>58</v>
      </c>
      <c r="C41" s="37" t="s">
        <v>52</v>
      </c>
      <c r="D41" s="38">
        <v>21577</v>
      </c>
      <c r="E41" s="37" t="s">
        <v>56</v>
      </c>
      <c r="F41" s="39">
        <v>30</v>
      </c>
      <c r="G41" s="39">
        <v>7906</v>
      </c>
      <c r="H41" s="39">
        <v>10300</v>
      </c>
      <c r="I41" s="39">
        <v>10300</v>
      </c>
      <c r="J41" s="40">
        <v>10950</v>
      </c>
      <c r="K41" s="41"/>
      <c r="L41" s="42">
        <v>1848943</v>
      </c>
      <c r="M41" s="41">
        <f t="shared" si="2"/>
        <v>2157716.4810000001</v>
      </c>
      <c r="N41" s="43">
        <f t="shared" si="3"/>
        <v>209.48703699029127</v>
      </c>
      <c r="O41" s="75">
        <v>0.85160000000000002</v>
      </c>
      <c r="P41" s="43">
        <f t="shared" si="4"/>
        <v>245.99229331880139</v>
      </c>
      <c r="Q41" s="43">
        <v>190.78</v>
      </c>
      <c r="R41" s="43">
        <f t="shared" si="5"/>
        <v>190.78</v>
      </c>
      <c r="S41" s="75">
        <v>0.98209999999999997</v>
      </c>
      <c r="T41" s="76">
        <v>0.9607</v>
      </c>
      <c r="U41" s="75">
        <f t="shared" si="6"/>
        <v>0.94350000000000001</v>
      </c>
      <c r="V41" s="44">
        <f t="shared" si="7"/>
        <v>180</v>
      </c>
      <c r="W41" s="45"/>
      <c r="X41" s="42">
        <v>797702</v>
      </c>
      <c r="Y41" s="41">
        <f t="shared" si="8"/>
        <v>930918.23400000005</v>
      </c>
      <c r="Z41" s="43">
        <f t="shared" si="9"/>
        <v>90.380411067961177</v>
      </c>
      <c r="AA41" s="43">
        <v>74.77</v>
      </c>
      <c r="AB41" s="43">
        <f t="shared" si="10"/>
        <v>74.77</v>
      </c>
      <c r="AC41" s="43">
        <f t="shared" si="11"/>
        <v>0</v>
      </c>
      <c r="AD41" s="44">
        <f t="shared" si="12"/>
        <v>74.77</v>
      </c>
      <c r="AE41" s="41"/>
      <c r="AF41" s="42">
        <v>670571</v>
      </c>
      <c r="AG41" s="41">
        <f t="shared" si="13"/>
        <v>782556.35700000008</v>
      </c>
      <c r="AH41" s="43">
        <f t="shared" si="14"/>
        <v>75.976345339805832</v>
      </c>
      <c r="AI41" s="43">
        <v>40.72</v>
      </c>
      <c r="AJ41" s="43">
        <f t="shared" si="15"/>
        <v>40.72</v>
      </c>
      <c r="AK41" s="43">
        <f t="shared" si="16"/>
        <v>0</v>
      </c>
      <c r="AL41" s="44">
        <f t="shared" si="17"/>
        <v>40.72</v>
      </c>
      <c r="AM41" s="41"/>
      <c r="AN41" s="42">
        <v>52954</v>
      </c>
      <c r="AO41" s="41">
        <f t="shared" si="18"/>
        <v>61797.317999999999</v>
      </c>
      <c r="AP41" s="44">
        <f t="shared" si="19"/>
        <v>5.9997396116504857</v>
      </c>
      <c r="AQ41" s="41"/>
      <c r="AR41" s="42">
        <v>209757</v>
      </c>
      <c r="AS41" s="41">
        <f t="shared" si="20"/>
        <v>244786.41899999999</v>
      </c>
      <c r="AT41" s="44">
        <f t="shared" si="21"/>
        <v>23.765671747572814</v>
      </c>
      <c r="AU41" s="41"/>
      <c r="AV41" s="46">
        <v>18.187228860000001</v>
      </c>
      <c r="AW41" s="44">
        <v>0</v>
      </c>
      <c r="AX41" s="41"/>
      <c r="AY41" s="47">
        <v>19.11</v>
      </c>
      <c r="AZ41" s="41"/>
      <c r="BA41" s="47">
        <v>0</v>
      </c>
      <c r="BB41" s="41"/>
      <c r="BC41" s="47">
        <f t="shared" si="27"/>
        <v>362.55</v>
      </c>
      <c r="BD41" s="41"/>
      <c r="BE41" s="72">
        <v>252.48</v>
      </c>
      <c r="BF41" s="43">
        <f t="shared" si="22"/>
        <v>110.07000000000002</v>
      </c>
      <c r="BG41" s="43">
        <f t="shared" si="23"/>
        <v>-103.57000000000002</v>
      </c>
      <c r="BH41" s="43">
        <f t="shared" si="24"/>
        <v>258.98</v>
      </c>
      <c r="BI41" s="44">
        <f t="shared" si="25"/>
        <v>6.5000000000000284</v>
      </c>
      <c r="BJ41" s="41"/>
      <c r="BK41" s="72">
        <v>11.65</v>
      </c>
      <c r="BL41" s="43">
        <v>0</v>
      </c>
      <c r="BM41" s="43"/>
      <c r="BN41" s="44">
        <f t="shared" si="26"/>
        <v>270.63</v>
      </c>
      <c r="BO41" s="41"/>
      <c r="BP41" s="47">
        <f t="shared" si="28"/>
        <v>2139600.7799999998</v>
      </c>
    </row>
    <row r="42" spans="1:68" ht="15" x14ac:dyDescent="0.25">
      <c r="A42" s="36" t="s">
        <v>103</v>
      </c>
      <c r="B42" s="37" t="s">
        <v>58</v>
      </c>
      <c r="C42" s="37" t="s">
        <v>52</v>
      </c>
      <c r="D42" s="38">
        <v>9977</v>
      </c>
      <c r="E42" s="37" t="s">
        <v>56</v>
      </c>
      <c r="F42" s="39">
        <v>190</v>
      </c>
      <c r="G42" s="39">
        <v>51302</v>
      </c>
      <c r="H42" s="39">
        <v>65213</v>
      </c>
      <c r="I42" s="39">
        <v>65213</v>
      </c>
      <c r="J42" s="40">
        <v>69350</v>
      </c>
      <c r="K42" s="41"/>
      <c r="L42" s="42">
        <v>7690750</v>
      </c>
      <c r="M42" s="41">
        <f t="shared" si="2"/>
        <v>8975105.25</v>
      </c>
      <c r="N42" s="43">
        <f t="shared" si="3"/>
        <v>137.62754742152637</v>
      </c>
      <c r="O42" s="75">
        <v>1.0452999999999999</v>
      </c>
      <c r="P42" s="43">
        <f t="shared" si="4"/>
        <v>131.66320426817794</v>
      </c>
      <c r="Q42" s="43">
        <v>190.78</v>
      </c>
      <c r="R42" s="43">
        <f t="shared" si="5"/>
        <v>131.66320426817794</v>
      </c>
      <c r="S42" s="75">
        <v>1.1099000000000001</v>
      </c>
      <c r="T42" s="76">
        <v>0.9607</v>
      </c>
      <c r="U42" s="75">
        <f t="shared" si="6"/>
        <v>1.0663</v>
      </c>
      <c r="V42" s="44">
        <f t="shared" si="7"/>
        <v>140.38999999999999</v>
      </c>
      <c r="W42" s="45"/>
      <c r="X42" s="42">
        <v>3995737</v>
      </c>
      <c r="Y42" s="41">
        <f t="shared" si="8"/>
        <v>4663025.0789999999</v>
      </c>
      <c r="Z42" s="43">
        <f t="shared" si="9"/>
        <v>71.504532516522772</v>
      </c>
      <c r="AA42" s="43">
        <v>74.77</v>
      </c>
      <c r="AB42" s="43">
        <f t="shared" si="10"/>
        <v>71.504532516522772</v>
      </c>
      <c r="AC42" s="43">
        <f t="shared" si="11"/>
        <v>0</v>
      </c>
      <c r="AD42" s="44">
        <f t="shared" si="12"/>
        <v>71.504532516522772</v>
      </c>
      <c r="AE42" s="41"/>
      <c r="AF42" s="42">
        <v>2667725</v>
      </c>
      <c r="AG42" s="41">
        <f t="shared" si="13"/>
        <v>3113235.0750000002</v>
      </c>
      <c r="AH42" s="43">
        <f t="shared" si="14"/>
        <v>47.739485608697656</v>
      </c>
      <c r="AI42" s="43">
        <v>40.72</v>
      </c>
      <c r="AJ42" s="43">
        <f t="shared" si="15"/>
        <v>40.72</v>
      </c>
      <c r="AK42" s="43">
        <f t="shared" si="16"/>
        <v>0</v>
      </c>
      <c r="AL42" s="44">
        <f t="shared" si="17"/>
        <v>40.72</v>
      </c>
      <c r="AM42" s="41"/>
      <c r="AN42" s="42">
        <v>412285</v>
      </c>
      <c r="AO42" s="41">
        <f t="shared" si="18"/>
        <v>481136.59500000003</v>
      </c>
      <c r="AP42" s="44">
        <f t="shared" si="19"/>
        <v>7.3779245702543976</v>
      </c>
      <c r="AQ42" s="41"/>
      <c r="AR42" s="42">
        <v>1217457</v>
      </c>
      <c r="AS42" s="41">
        <f t="shared" si="20"/>
        <v>1420772.3190000001</v>
      </c>
      <c r="AT42" s="44">
        <f t="shared" si="21"/>
        <v>21.786642525263371</v>
      </c>
      <c r="AU42" s="41"/>
      <c r="AV42" s="46">
        <v>3.9096000000000002</v>
      </c>
      <c r="AW42" s="44">
        <v>1.74</v>
      </c>
      <c r="AX42" s="41"/>
      <c r="AY42" s="47">
        <v>20.22</v>
      </c>
      <c r="AZ42" s="41"/>
      <c r="BA42" s="47">
        <v>1.1399999999999999</v>
      </c>
      <c r="BB42" s="41"/>
      <c r="BC42" s="47">
        <f t="shared" si="27"/>
        <v>308.79000000000002</v>
      </c>
      <c r="BD42" s="41"/>
      <c r="BE42" s="72">
        <v>268.5</v>
      </c>
      <c r="BF42" s="43">
        <f t="shared" si="22"/>
        <v>40.29000000000002</v>
      </c>
      <c r="BG42" s="43">
        <f t="shared" si="23"/>
        <v>-33.79000000000002</v>
      </c>
      <c r="BH42" s="43">
        <f t="shared" si="24"/>
        <v>275</v>
      </c>
      <c r="BI42" s="44">
        <f t="shared" si="25"/>
        <v>6.5</v>
      </c>
      <c r="BJ42" s="41"/>
      <c r="BK42" s="72">
        <v>12.38</v>
      </c>
      <c r="BL42" s="43">
        <v>0</v>
      </c>
      <c r="BM42" s="43"/>
      <c r="BN42" s="44">
        <f t="shared" si="26"/>
        <v>287.38</v>
      </c>
      <c r="BO42" s="41"/>
      <c r="BP42" s="47">
        <f t="shared" si="28"/>
        <v>14743168.76</v>
      </c>
    </row>
    <row r="43" spans="1:68" ht="15" x14ac:dyDescent="0.25">
      <c r="A43" s="36" t="s">
        <v>104</v>
      </c>
      <c r="B43" s="37" t="s">
        <v>105</v>
      </c>
      <c r="C43" s="37" t="s">
        <v>52</v>
      </c>
      <c r="D43" s="38">
        <v>20826</v>
      </c>
      <c r="E43" s="37" t="s">
        <v>64</v>
      </c>
      <c r="F43" s="39">
        <v>130</v>
      </c>
      <c r="G43" s="39">
        <v>25878</v>
      </c>
      <c r="H43" s="39">
        <v>43739</v>
      </c>
      <c r="I43" s="39">
        <v>43739</v>
      </c>
      <c r="J43" s="40">
        <v>47450</v>
      </c>
      <c r="K43" s="41"/>
      <c r="L43" s="42">
        <v>5491048</v>
      </c>
      <c r="M43" s="41">
        <f t="shared" si="2"/>
        <v>6408053.0159999998</v>
      </c>
      <c r="N43" s="43">
        <f t="shared" si="3"/>
        <v>146.50661917282059</v>
      </c>
      <c r="O43" s="75">
        <v>1.0441</v>
      </c>
      <c r="P43" s="43">
        <f t="shared" si="4"/>
        <v>140.31857022586016</v>
      </c>
      <c r="Q43" s="43">
        <v>190.78</v>
      </c>
      <c r="R43" s="43">
        <f t="shared" si="5"/>
        <v>140.31857022586016</v>
      </c>
      <c r="S43" s="75">
        <v>1.2537</v>
      </c>
      <c r="T43" s="76">
        <v>0.9607</v>
      </c>
      <c r="U43" s="75">
        <f t="shared" si="6"/>
        <v>1.2043999999999999</v>
      </c>
      <c r="V43" s="44">
        <f t="shared" si="7"/>
        <v>169</v>
      </c>
      <c r="W43" s="45"/>
      <c r="X43" s="42">
        <v>2476040</v>
      </c>
      <c r="Y43" s="41">
        <f t="shared" si="8"/>
        <v>2889538.68</v>
      </c>
      <c r="Z43" s="43">
        <f t="shared" si="9"/>
        <v>66.063208578156804</v>
      </c>
      <c r="AA43" s="43">
        <v>74.77</v>
      </c>
      <c r="AB43" s="43">
        <f t="shared" si="10"/>
        <v>66.063208578156804</v>
      </c>
      <c r="AC43" s="43">
        <f t="shared" si="11"/>
        <v>0</v>
      </c>
      <c r="AD43" s="44">
        <f t="shared" si="12"/>
        <v>66.063208578156804</v>
      </c>
      <c r="AE43" s="41"/>
      <c r="AF43" s="42">
        <v>1899985</v>
      </c>
      <c r="AG43" s="41">
        <f t="shared" si="13"/>
        <v>2217282.4950000001</v>
      </c>
      <c r="AH43" s="43">
        <f t="shared" si="14"/>
        <v>50.693488534260048</v>
      </c>
      <c r="AI43" s="43">
        <v>40.72</v>
      </c>
      <c r="AJ43" s="43">
        <f t="shared" si="15"/>
        <v>40.72</v>
      </c>
      <c r="AK43" s="43">
        <f t="shared" si="16"/>
        <v>0</v>
      </c>
      <c r="AL43" s="44">
        <f t="shared" si="17"/>
        <v>40.72</v>
      </c>
      <c r="AM43" s="41"/>
      <c r="AN43" s="42">
        <v>312032</v>
      </c>
      <c r="AO43" s="41">
        <f t="shared" si="18"/>
        <v>364141.34399999998</v>
      </c>
      <c r="AP43" s="44">
        <f t="shared" si="19"/>
        <v>8.3253239443059961</v>
      </c>
      <c r="AQ43" s="41"/>
      <c r="AR43" s="42">
        <v>699902</v>
      </c>
      <c r="AS43" s="41">
        <f t="shared" si="20"/>
        <v>816785.63400000008</v>
      </c>
      <c r="AT43" s="44">
        <f t="shared" si="21"/>
        <v>18.674081117538126</v>
      </c>
      <c r="AU43" s="41"/>
      <c r="AV43" s="46">
        <v>11.210912069999999</v>
      </c>
      <c r="AW43" s="44">
        <v>0.05</v>
      </c>
      <c r="AX43" s="41"/>
      <c r="AY43" s="47">
        <v>19.899999999999999</v>
      </c>
      <c r="AZ43" s="41"/>
      <c r="BA43" s="47">
        <v>0</v>
      </c>
      <c r="BB43" s="41"/>
      <c r="BC43" s="47">
        <f t="shared" si="27"/>
        <v>333.94</v>
      </c>
      <c r="BD43" s="41"/>
      <c r="BE43" s="72">
        <v>263.02</v>
      </c>
      <c r="BF43" s="43">
        <f t="shared" si="22"/>
        <v>70.920000000000016</v>
      </c>
      <c r="BG43" s="43">
        <f t="shared" si="23"/>
        <v>-64.420000000000016</v>
      </c>
      <c r="BH43" s="43">
        <f t="shared" si="24"/>
        <v>269.52</v>
      </c>
      <c r="BI43" s="44">
        <f t="shared" si="25"/>
        <v>6.5</v>
      </c>
      <c r="BJ43" s="41"/>
      <c r="BK43" s="72">
        <v>12.13</v>
      </c>
      <c r="BL43" s="43">
        <v>0</v>
      </c>
      <c r="BM43" s="43"/>
      <c r="BN43" s="44">
        <f t="shared" si="26"/>
        <v>281.64999999999998</v>
      </c>
      <c r="BO43" s="41"/>
      <c r="BP43" s="47">
        <f t="shared" si="28"/>
        <v>7288538.6999999993</v>
      </c>
    </row>
    <row r="44" spans="1:68" ht="15" x14ac:dyDescent="0.25">
      <c r="A44" s="36" t="s">
        <v>106</v>
      </c>
      <c r="B44" s="37" t="s">
        <v>97</v>
      </c>
      <c r="C44" s="37" t="s">
        <v>52</v>
      </c>
      <c r="D44" s="38">
        <v>20488</v>
      </c>
      <c r="E44" s="37" t="s">
        <v>74</v>
      </c>
      <c r="F44" s="39">
        <v>160</v>
      </c>
      <c r="G44" s="39">
        <v>41523</v>
      </c>
      <c r="H44" s="39">
        <v>55324</v>
      </c>
      <c r="I44" s="39">
        <v>55324</v>
      </c>
      <c r="J44" s="40">
        <v>58400</v>
      </c>
      <c r="K44" s="41"/>
      <c r="L44" s="42">
        <v>7649485</v>
      </c>
      <c r="M44" s="41">
        <f t="shared" si="2"/>
        <v>8926948.995000001</v>
      </c>
      <c r="N44" s="43">
        <f t="shared" si="3"/>
        <v>161.35762047212785</v>
      </c>
      <c r="O44" s="75">
        <v>1.0365</v>
      </c>
      <c r="P44" s="43">
        <f t="shared" si="4"/>
        <v>155.67546596442628</v>
      </c>
      <c r="Q44" s="43">
        <v>211.6</v>
      </c>
      <c r="R44" s="43">
        <f t="shared" si="5"/>
        <v>155.67546596442628</v>
      </c>
      <c r="S44" s="75">
        <v>1.2777000000000001</v>
      </c>
      <c r="T44" s="76">
        <v>0.9607</v>
      </c>
      <c r="U44" s="75">
        <f t="shared" si="6"/>
        <v>1.2275</v>
      </c>
      <c r="V44" s="44">
        <f t="shared" si="7"/>
        <v>191.09</v>
      </c>
      <c r="W44" s="45"/>
      <c r="X44" s="42">
        <v>3471738</v>
      </c>
      <c r="Y44" s="41">
        <f t="shared" si="8"/>
        <v>4051518.2460000003</v>
      </c>
      <c r="Z44" s="43">
        <f t="shared" si="9"/>
        <v>73.232561745354644</v>
      </c>
      <c r="AA44" s="43">
        <v>74.77</v>
      </c>
      <c r="AB44" s="43">
        <f t="shared" si="10"/>
        <v>73.232561745354644</v>
      </c>
      <c r="AC44" s="43">
        <f t="shared" si="11"/>
        <v>0</v>
      </c>
      <c r="AD44" s="44">
        <f t="shared" si="12"/>
        <v>73.232561745354644</v>
      </c>
      <c r="AE44" s="41"/>
      <c r="AF44" s="42">
        <v>1777367</v>
      </c>
      <c r="AG44" s="41">
        <f t="shared" si="13"/>
        <v>2074187.2890000001</v>
      </c>
      <c r="AH44" s="43">
        <f t="shared" si="14"/>
        <v>37.491636342274603</v>
      </c>
      <c r="AI44" s="43">
        <v>40.72</v>
      </c>
      <c r="AJ44" s="43">
        <f t="shared" si="15"/>
        <v>37.491636342274603</v>
      </c>
      <c r="AK44" s="43">
        <f t="shared" si="16"/>
        <v>0.80709091443134895</v>
      </c>
      <c r="AL44" s="44">
        <f t="shared" si="17"/>
        <v>38.298727256705952</v>
      </c>
      <c r="AM44" s="41"/>
      <c r="AN44" s="42">
        <v>567718</v>
      </c>
      <c r="AO44" s="41">
        <f t="shared" si="18"/>
        <v>662526.90600000008</v>
      </c>
      <c r="AP44" s="44">
        <f t="shared" si="19"/>
        <v>11.975397765888223</v>
      </c>
      <c r="AQ44" s="41"/>
      <c r="AR44" s="42">
        <v>974193</v>
      </c>
      <c r="AS44" s="41">
        <f t="shared" si="20"/>
        <v>1136883.2310000001</v>
      </c>
      <c r="AT44" s="44">
        <f t="shared" si="21"/>
        <v>20.549548676885259</v>
      </c>
      <c r="AU44" s="41"/>
      <c r="AV44" s="46">
        <v>10.49288432</v>
      </c>
      <c r="AW44" s="44">
        <v>1.8</v>
      </c>
      <c r="AX44" s="41"/>
      <c r="AY44" s="47">
        <v>21.490000000000002</v>
      </c>
      <c r="AZ44" s="41"/>
      <c r="BA44" s="47">
        <v>0</v>
      </c>
      <c r="BB44" s="41"/>
      <c r="BC44" s="47">
        <f t="shared" si="27"/>
        <v>368.93</v>
      </c>
      <c r="BD44" s="41"/>
      <c r="BE44" s="72">
        <v>283.87</v>
      </c>
      <c r="BF44" s="43">
        <f t="shared" si="22"/>
        <v>85.06</v>
      </c>
      <c r="BG44" s="43">
        <f t="shared" si="23"/>
        <v>-78.56</v>
      </c>
      <c r="BH44" s="43">
        <f t="shared" si="24"/>
        <v>290.37</v>
      </c>
      <c r="BI44" s="44">
        <f t="shared" si="25"/>
        <v>6.5</v>
      </c>
      <c r="BJ44" s="41"/>
      <c r="BK44" s="72">
        <v>13.07</v>
      </c>
      <c r="BL44" s="43">
        <v>30.22</v>
      </c>
      <c r="BM44" s="43"/>
      <c r="BN44" s="44">
        <f t="shared" si="26"/>
        <v>333.65999999999997</v>
      </c>
      <c r="BO44" s="41"/>
      <c r="BP44" s="47">
        <f t="shared" si="28"/>
        <v>13854564.179999998</v>
      </c>
    </row>
    <row r="45" spans="1:68" ht="15" x14ac:dyDescent="0.25">
      <c r="A45" s="36" t="s">
        <v>107</v>
      </c>
      <c r="B45" s="37" t="s">
        <v>58</v>
      </c>
      <c r="C45" s="37" t="s">
        <v>52</v>
      </c>
      <c r="D45" s="38">
        <v>6064</v>
      </c>
      <c r="E45" s="37" t="s">
        <v>74</v>
      </c>
      <c r="F45" s="39">
        <v>229</v>
      </c>
      <c r="G45" s="39">
        <v>25867</v>
      </c>
      <c r="H45" s="39">
        <v>50823</v>
      </c>
      <c r="I45" s="39">
        <v>75227</v>
      </c>
      <c r="J45" s="40">
        <v>83585</v>
      </c>
      <c r="K45" s="41"/>
      <c r="L45" s="42">
        <v>8656361</v>
      </c>
      <c r="M45" s="41">
        <f t="shared" si="2"/>
        <v>10101973.287</v>
      </c>
      <c r="N45" s="43">
        <f t="shared" si="3"/>
        <v>134.28653657596342</v>
      </c>
      <c r="O45" s="75">
        <v>1.1137999999999999</v>
      </c>
      <c r="P45" s="43">
        <f t="shared" si="4"/>
        <v>120.56611292508838</v>
      </c>
      <c r="Q45" s="43">
        <v>211.6</v>
      </c>
      <c r="R45" s="43">
        <f t="shared" si="5"/>
        <v>120.56611292508838</v>
      </c>
      <c r="S45" s="75">
        <v>1.0349999999999999</v>
      </c>
      <c r="T45" s="76">
        <v>0.9607</v>
      </c>
      <c r="U45" s="75">
        <f t="shared" si="6"/>
        <v>0.99429999999999996</v>
      </c>
      <c r="V45" s="44">
        <f t="shared" si="7"/>
        <v>119.88</v>
      </c>
      <c r="W45" s="45"/>
      <c r="X45" s="42">
        <v>3889376</v>
      </c>
      <c r="Y45" s="41">
        <f t="shared" si="8"/>
        <v>4538901.7920000004</v>
      </c>
      <c r="Z45" s="43">
        <f t="shared" si="9"/>
        <v>60.336073377909536</v>
      </c>
      <c r="AA45" s="43">
        <v>74.77</v>
      </c>
      <c r="AB45" s="43">
        <f t="shared" si="10"/>
        <v>60.336073377909536</v>
      </c>
      <c r="AC45" s="43">
        <f t="shared" si="11"/>
        <v>1.1709816555226151</v>
      </c>
      <c r="AD45" s="44">
        <f t="shared" si="12"/>
        <v>61.507055033432152</v>
      </c>
      <c r="AE45" s="41"/>
      <c r="AF45" s="42">
        <v>2647141</v>
      </c>
      <c r="AG45" s="41">
        <f t="shared" si="13"/>
        <v>3089213.5470000003</v>
      </c>
      <c r="AH45" s="43">
        <f t="shared" si="14"/>
        <v>41.065223217727684</v>
      </c>
      <c r="AI45" s="43">
        <v>40.72</v>
      </c>
      <c r="AJ45" s="43">
        <f t="shared" si="15"/>
        <v>40.72</v>
      </c>
      <c r="AK45" s="43">
        <f t="shared" si="16"/>
        <v>0</v>
      </c>
      <c r="AL45" s="44">
        <f t="shared" si="17"/>
        <v>40.72</v>
      </c>
      <c r="AM45" s="41"/>
      <c r="AN45" s="42">
        <v>641871</v>
      </c>
      <c r="AO45" s="41">
        <f t="shared" si="18"/>
        <v>749063.45700000005</v>
      </c>
      <c r="AP45" s="44">
        <f t="shared" si="19"/>
        <v>9.9573751046831589</v>
      </c>
      <c r="AQ45" s="41"/>
      <c r="AR45" s="42">
        <v>835064</v>
      </c>
      <c r="AS45" s="41">
        <f t="shared" si="20"/>
        <v>974519.68800000008</v>
      </c>
      <c r="AT45" s="44">
        <f t="shared" si="21"/>
        <v>12.954387227989951</v>
      </c>
      <c r="AU45" s="41"/>
      <c r="AV45" s="46">
        <v>4.9711672599999996</v>
      </c>
      <c r="AW45" s="44">
        <v>1.03</v>
      </c>
      <c r="AX45" s="41"/>
      <c r="AY45" s="47">
        <v>20.83</v>
      </c>
      <c r="AZ45" s="41"/>
      <c r="BA45" s="47">
        <v>0</v>
      </c>
      <c r="BB45" s="41"/>
      <c r="BC45" s="47">
        <f t="shared" si="27"/>
        <v>271.85000000000002</v>
      </c>
      <c r="BD45" s="41"/>
      <c r="BE45" s="72">
        <v>274.12</v>
      </c>
      <c r="BF45" s="43">
        <f t="shared" si="22"/>
        <v>-2.2699999999999818</v>
      </c>
      <c r="BG45" s="43">
        <f t="shared" si="23"/>
        <v>2.2699999999999818</v>
      </c>
      <c r="BH45" s="43">
        <f t="shared" si="24"/>
        <v>274.12</v>
      </c>
      <c r="BI45" s="44">
        <f t="shared" si="25"/>
        <v>0</v>
      </c>
      <c r="BJ45" s="41"/>
      <c r="BK45" s="72">
        <v>12.63</v>
      </c>
      <c r="BL45" s="43">
        <v>0</v>
      </c>
      <c r="BM45" s="43"/>
      <c r="BN45" s="44">
        <f t="shared" si="26"/>
        <v>286.75</v>
      </c>
      <c r="BO45" s="41"/>
      <c r="BP45" s="47">
        <f t="shared" si="28"/>
        <v>7417362.25</v>
      </c>
    </row>
    <row r="46" spans="1:68" ht="15" x14ac:dyDescent="0.25">
      <c r="A46" s="36" t="s">
        <v>108</v>
      </c>
      <c r="B46" s="37" t="s">
        <v>109</v>
      </c>
      <c r="C46" s="37" t="s">
        <v>52</v>
      </c>
      <c r="D46" s="38">
        <v>20016</v>
      </c>
      <c r="E46" s="37" t="s">
        <v>74</v>
      </c>
      <c r="F46" s="39">
        <v>150</v>
      </c>
      <c r="G46" s="39">
        <v>39883</v>
      </c>
      <c r="H46" s="39">
        <v>49633</v>
      </c>
      <c r="I46" s="39">
        <v>49633</v>
      </c>
      <c r="J46" s="40">
        <v>54750</v>
      </c>
      <c r="K46" s="41"/>
      <c r="L46" s="42">
        <v>6880114</v>
      </c>
      <c r="M46" s="41">
        <f t="shared" si="2"/>
        <v>8029093.0380000006</v>
      </c>
      <c r="N46" s="43">
        <f t="shared" si="3"/>
        <v>161.76924703322388</v>
      </c>
      <c r="O46" s="75">
        <v>0.94530000000000003</v>
      </c>
      <c r="P46" s="43">
        <f t="shared" si="4"/>
        <v>171.1300613913296</v>
      </c>
      <c r="Q46" s="43">
        <v>211.6</v>
      </c>
      <c r="R46" s="43">
        <f t="shared" si="5"/>
        <v>171.1300613913296</v>
      </c>
      <c r="S46" s="75">
        <v>0.90369999999999995</v>
      </c>
      <c r="T46" s="76">
        <v>0.9607</v>
      </c>
      <c r="U46" s="75">
        <f t="shared" si="6"/>
        <v>0.86819999999999997</v>
      </c>
      <c r="V46" s="44">
        <f t="shared" si="7"/>
        <v>148.58000000000001</v>
      </c>
      <c r="W46" s="45"/>
      <c r="X46" s="42">
        <v>3232732</v>
      </c>
      <c r="Y46" s="41">
        <f t="shared" si="8"/>
        <v>3772598.2439999999</v>
      </c>
      <c r="Z46" s="43">
        <f t="shared" si="9"/>
        <v>76.00987737996897</v>
      </c>
      <c r="AA46" s="43">
        <v>74.77</v>
      </c>
      <c r="AB46" s="43">
        <f t="shared" si="10"/>
        <v>74.77</v>
      </c>
      <c r="AC46" s="43">
        <f t="shared" si="11"/>
        <v>0</v>
      </c>
      <c r="AD46" s="44">
        <f t="shared" si="12"/>
        <v>74.77</v>
      </c>
      <c r="AE46" s="41"/>
      <c r="AF46" s="42">
        <v>1560549</v>
      </c>
      <c r="AG46" s="41">
        <f t="shared" si="13"/>
        <v>1821160.683</v>
      </c>
      <c r="AH46" s="43">
        <f t="shared" si="14"/>
        <v>36.692536880704367</v>
      </c>
      <c r="AI46" s="43">
        <v>40.72</v>
      </c>
      <c r="AJ46" s="43">
        <f t="shared" si="15"/>
        <v>36.692536880704367</v>
      </c>
      <c r="AK46" s="43">
        <f t="shared" si="16"/>
        <v>1.006865779823908</v>
      </c>
      <c r="AL46" s="44">
        <f t="shared" si="17"/>
        <v>37.699402660528278</v>
      </c>
      <c r="AM46" s="41"/>
      <c r="AN46" s="42">
        <v>308100</v>
      </c>
      <c r="AO46" s="41">
        <f t="shared" si="18"/>
        <v>359552.7</v>
      </c>
      <c r="AP46" s="44">
        <f t="shared" si="19"/>
        <v>7.244226623415873</v>
      </c>
      <c r="AQ46" s="41"/>
      <c r="AR46" s="42">
        <v>913067</v>
      </c>
      <c r="AS46" s="41">
        <f t="shared" si="20"/>
        <v>1065549.189</v>
      </c>
      <c r="AT46" s="44">
        <f t="shared" si="21"/>
        <v>21.468563032659723</v>
      </c>
      <c r="AU46" s="41"/>
      <c r="AV46" s="46">
        <v>7.5260679799999997</v>
      </c>
      <c r="AW46" s="44">
        <v>7.0000000000000007E-2</v>
      </c>
      <c r="AX46" s="41"/>
      <c r="AY46" s="47">
        <v>22.78</v>
      </c>
      <c r="AZ46" s="41"/>
      <c r="BA46" s="47">
        <v>0</v>
      </c>
      <c r="BB46" s="41"/>
      <c r="BC46" s="47">
        <f t="shared" si="27"/>
        <v>320.14</v>
      </c>
      <c r="BD46" s="41"/>
      <c r="BE46" s="72">
        <v>301.23</v>
      </c>
      <c r="BF46" s="43">
        <f t="shared" si="22"/>
        <v>18.909999999999968</v>
      </c>
      <c r="BG46" s="43">
        <f t="shared" si="23"/>
        <v>-12.409999999999968</v>
      </c>
      <c r="BH46" s="43">
        <f t="shared" si="24"/>
        <v>307.73</v>
      </c>
      <c r="BI46" s="44">
        <f t="shared" si="25"/>
        <v>6.5</v>
      </c>
      <c r="BJ46" s="41"/>
      <c r="BK46" s="72">
        <v>13.85</v>
      </c>
      <c r="BL46" s="43">
        <v>3.62</v>
      </c>
      <c r="BM46" s="43"/>
      <c r="BN46" s="44">
        <f t="shared" si="26"/>
        <v>325.20000000000005</v>
      </c>
      <c r="BO46" s="41"/>
      <c r="BP46" s="47">
        <f t="shared" si="28"/>
        <v>12969951.600000001</v>
      </c>
    </row>
    <row r="47" spans="1:68" ht="15" x14ac:dyDescent="0.25">
      <c r="A47" s="36" t="s">
        <v>110</v>
      </c>
      <c r="B47" s="37" t="s">
        <v>109</v>
      </c>
      <c r="C47" s="37" t="s">
        <v>52</v>
      </c>
      <c r="D47" s="38">
        <v>10843</v>
      </c>
      <c r="E47" s="37" t="s">
        <v>74</v>
      </c>
      <c r="F47" s="39">
        <v>156</v>
      </c>
      <c r="G47" s="39">
        <v>33101</v>
      </c>
      <c r="H47" s="39">
        <v>48551</v>
      </c>
      <c r="I47" s="39">
        <v>51246</v>
      </c>
      <c r="J47" s="40">
        <v>56940</v>
      </c>
      <c r="K47" s="41"/>
      <c r="L47" s="42">
        <v>6743159</v>
      </c>
      <c r="M47" s="41">
        <f t="shared" si="2"/>
        <v>7869266.5530000003</v>
      </c>
      <c r="N47" s="43">
        <f t="shared" si="3"/>
        <v>153.55864951410842</v>
      </c>
      <c r="O47" s="75">
        <v>1.0541</v>
      </c>
      <c r="P47" s="43">
        <f t="shared" si="4"/>
        <v>145.67749693018538</v>
      </c>
      <c r="Q47" s="43">
        <v>211.6</v>
      </c>
      <c r="R47" s="43">
        <f t="shared" si="5"/>
        <v>145.67749693018538</v>
      </c>
      <c r="S47" s="75">
        <v>1.0591999999999999</v>
      </c>
      <c r="T47" s="76">
        <v>0.9607</v>
      </c>
      <c r="U47" s="75">
        <f t="shared" si="6"/>
        <v>1.0176000000000001</v>
      </c>
      <c r="V47" s="44">
        <f t="shared" si="7"/>
        <v>148.24</v>
      </c>
      <c r="W47" s="45"/>
      <c r="X47" s="42">
        <v>3239507</v>
      </c>
      <c r="Y47" s="41">
        <f t="shared" si="8"/>
        <v>3780504.6690000002</v>
      </c>
      <c r="Z47" s="43">
        <f t="shared" si="9"/>
        <v>73.771702552394331</v>
      </c>
      <c r="AA47" s="43">
        <v>74.77</v>
      </c>
      <c r="AB47" s="43">
        <f t="shared" si="10"/>
        <v>73.771702552394331</v>
      </c>
      <c r="AC47" s="43">
        <f t="shared" si="11"/>
        <v>0</v>
      </c>
      <c r="AD47" s="44">
        <f t="shared" si="12"/>
        <v>73.771702552394331</v>
      </c>
      <c r="AE47" s="41"/>
      <c r="AF47" s="42">
        <v>1787993</v>
      </c>
      <c r="AG47" s="41">
        <f t="shared" si="13"/>
        <v>2086587.831</v>
      </c>
      <c r="AH47" s="43">
        <f t="shared" si="14"/>
        <v>40.717086816532024</v>
      </c>
      <c r="AI47" s="43">
        <v>40.72</v>
      </c>
      <c r="AJ47" s="43">
        <f t="shared" si="15"/>
        <v>40.717086816532024</v>
      </c>
      <c r="AK47" s="43">
        <f t="shared" si="16"/>
        <v>7.2829586699363347E-4</v>
      </c>
      <c r="AL47" s="44">
        <f t="shared" si="17"/>
        <v>40.717815112399016</v>
      </c>
      <c r="AM47" s="41"/>
      <c r="AN47" s="42">
        <v>376489</v>
      </c>
      <c r="AO47" s="41">
        <f t="shared" si="18"/>
        <v>439362.663</v>
      </c>
      <c r="AP47" s="44">
        <f t="shared" si="19"/>
        <v>8.5735991687156066</v>
      </c>
      <c r="AQ47" s="41"/>
      <c r="AR47" s="42">
        <v>832539</v>
      </c>
      <c r="AS47" s="41">
        <f t="shared" si="20"/>
        <v>971573.01300000004</v>
      </c>
      <c r="AT47" s="44">
        <f t="shared" si="21"/>
        <v>18.959001931858097</v>
      </c>
      <c r="AU47" s="41"/>
      <c r="AV47" s="46">
        <v>9.8116535900000006</v>
      </c>
      <c r="AW47" s="44">
        <v>0.69</v>
      </c>
      <c r="AX47" s="41"/>
      <c r="AY47" s="47">
        <v>21.04</v>
      </c>
      <c r="AZ47" s="41"/>
      <c r="BA47" s="47">
        <v>0</v>
      </c>
      <c r="BB47" s="41"/>
      <c r="BC47" s="47">
        <f t="shared" si="27"/>
        <v>321.8</v>
      </c>
      <c r="BD47" s="41"/>
      <c r="BE47" s="72">
        <v>287.81</v>
      </c>
      <c r="BF47" s="43">
        <f t="shared" si="22"/>
        <v>33.990000000000009</v>
      </c>
      <c r="BG47" s="43">
        <f t="shared" si="23"/>
        <v>-27.490000000000009</v>
      </c>
      <c r="BH47" s="43">
        <f t="shared" si="24"/>
        <v>294.31</v>
      </c>
      <c r="BI47" s="44">
        <f t="shared" si="25"/>
        <v>6.5</v>
      </c>
      <c r="BJ47" s="41"/>
      <c r="BK47" s="72">
        <v>13.24</v>
      </c>
      <c r="BL47" s="43">
        <v>3.82</v>
      </c>
      <c r="BM47" s="43"/>
      <c r="BN47" s="44">
        <f t="shared" si="26"/>
        <v>311.37</v>
      </c>
      <c r="BO47" s="41"/>
      <c r="BP47" s="47">
        <f t="shared" si="28"/>
        <v>10306658.370000001</v>
      </c>
    </row>
    <row r="48" spans="1:68" ht="15" x14ac:dyDescent="0.25">
      <c r="A48" s="36" t="s">
        <v>111</v>
      </c>
      <c r="B48" s="37" t="s">
        <v>112</v>
      </c>
      <c r="C48" s="37" t="s">
        <v>52</v>
      </c>
      <c r="D48" s="38">
        <v>9761</v>
      </c>
      <c r="E48" s="37" t="s">
        <v>60</v>
      </c>
      <c r="F48" s="39">
        <v>234</v>
      </c>
      <c r="G48" s="39">
        <v>78942</v>
      </c>
      <c r="H48" s="39">
        <v>81083</v>
      </c>
      <c r="I48" s="39">
        <v>81083</v>
      </c>
      <c r="J48" s="40">
        <v>85410</v>
      </c>
      <c r="K48" s="41"/>
      <c r="L48" s="42">
        <v>10009462</v>
      </c>
      <c r="M48" s="41">
        <f t="shared" si="2"/>
        <v>11681042.154000001</v>
      </c>
      <c r="N48" s="43">
        <f t="shared" si="3"/>
        <v>144.06277708027579</v>
      </c>
      <c r="O48" s="75">
        <v>0.73939999999999995</v>
      </c>
      <c r="P48" s="43">
        <f t="shared" si="4"/>
        <v>194.83740476098973</v>
      </c>
      <c r="Q48" s="43">
        <v>190.78</v>
      </c>
      <c r="R48" s="43">
        <f t="shared" si="5"/>
        <v>190.78</v>
      </c>
      <c r="S48" s="75">
        <v>0.75449999999999995</v>
      </c>
      <c r="T48" s="76">
        <v>0.9607</v>
      </c>
      <c r="U48" s="75">
        <f t="shared" si="6"/>
        <v>0.7248</v>
      </c>
      <c r="V48" s="44">
        <f t="shared" si="7"/>
        <v>138.28</v>
      </c>
      <c r="W48" s="45"/>
      <c r="X48" s="42">
        <v>4517529</v>
      </c>
      <c r="Y48" s="41">
        <f t="shared" si="8"/>
        <v>5271956.3430000003</v>
      </c>
      <c r="Z48" s="43">
        <f t="shared" si="9"/>
        <v>65.019256107938787</v>
      </c>
      <c r="AA48" s="43">
        <v>74.77</v>
      </c>
      <c r="AB48" s="43">
        <f t="shared" si="10"/>
        <v>65.019256107938787</v>
      </c>
      <c r="AC48" s="43">
        <f t="shared" si="11"/>
        <v>1.8597301530220989E-4</v>
      </c>
      <c r="AD48" s="44">
        <f t="shared" si="12"/>
        <v>65.019442080954093</v>
      </c>
      <c r="AE48" s="41"/>
      <c r="AF48" s="42">
        <v>2794033</v>
      </c>
      <c r="AG48" s="41">
        <f t="shared" si="13"/>
        <v>3260636.5109999999</v>
      </c>
      <c r="AH48" s="43">
        <f t="shared" si="14"/>
        <v>40.213565247955799</v>
      </c>
      <c r="AI48" s="43">
        <v>40.72</v>
      </c>
      <c r="AJ48" s="43">
        <f t="shared" si="15"/>
        <v>40.213565247955799</v>
      </c>
      <c r="AK48" s="43">
        <f t="shared" si="16"/>
        <v>0.12660868801104996</v>
      </c>
      <c r="AL48" s="44">
        <f t="shared" si="17"/>
        <v>40.340173935966845</v>
      </c>
      <c r="AM48" s="41"/>
      <c r="AN48" s="42">
        <v>555616</v>
      </c>
      <c r="AO48" s="41">
        <f t="shared" si="18"/>
        <v>648403.87199999997</v>
      </c>
      <c r="AP48" s="44">
        <f t="shared" si="19"/>
        <v>7.9967918305933425</v>
      </c>
      <c r="AQ48" s="41"/>
      <c r="AR48" s="42">
        <v>1307869</v>
      </c>
      <c r="AS48" s="41">
        <f t="shared" si="20"/>
        <v>1526283.1230000001</v>
      </c>
      <c r="AT48" s="44">
        <f t="shared" si="21"/>
        <v>18.82371302245847</v>
      </c>
      <c r="AU48" s="41"/>
      <c r="AV48" s="46">
        <v>7.1064147999999996</v>
      </c>
      <c r="AW48" s="44">
        <v>0.97</v>
      </c>
      <c r="AX48" s="41"/>
      <c r="AY48" s="47">
        <v>20.93</v>
      </c>
      <c r="AZ48" s="41"/>
      <c r="BA48" s="47">
        <v>0</v>
      </c>
      <c r="BB48" s="41"/>
      <c r="BC48" s="47">
        <f t="shared" si="27"/>
        <v>299.47000000000003</v>
      </c>
      <c r="BD48" s="41"/>
      <c r="BE48" s="72">
        <v>276.61</v>
      </c>
      <c r="BF48" s="43">
        <f t="shared" si="22"/>
        <v>22.860000000000014</v>
      </c>
      <c r="BG48" s="43">
        <f t="shared" si="23"/>
        <v>-16.360000000000014</v>
      </c>
      <c r="BH48" s="43">
        <f t="shared" si="24"/>
        <v>283.11</v>
      </c>
      <c r="BI48" s="44">
        <f t="shared" si="25"/>
        <v>6.5</v>
      </c>
      <c r="BJ48" s="41"/>
      <c r="BK48" s="72">
        <v>12.74</v>
      </c>
      <c r="BL48" s="43">
        <v>8.56</v>
      </c>
      <c r="BM48" s="43"/>
      <c r="BN48" s="44">
        <f t="shared" si="26"/>
        <v>304.41000000000003</v>
      </c>
      <c r="BO48" s="41"/>
      <c r="BP48" s="47">
        <f t="shared" si="28"/>
        <v>24030734.220000003</v>
      </c>
    </row>
    <row r="49" spans="1:68" ht="15" x14ac:dyDescent="0.25">
      <c r="A49" s="36" t="s">
        <v>113</v>
      </c>
      <c r="B49" s="37" t="s">
        <v>55</v>
      </c>
      <c r="C49" s="37" t="s">
        <v>52</v>
      </c>
      <c r="D49" s="38">
        <v>21254</v>
      </c>
      <c r="E49" s="37" t="s">
        <v>60</v>
      </c>
      <c r="F49" s="39">
        <v>100</v>
      </c>
      <c r="G49" s="39">
        <v>27820</v>
      </c>
      <c r="H49" s="39">
        <v>35930</v>
      </c>
      <c r="I49" s="39">
        <v>35930</v>
      </c>
      <c r="J49" s="40">
        <v>36500</v>
      </c>
      <c r="K49" s="41"/>
      <c r="L49" s="42">
        <v>4566545</v>
      </c>
      <c r="M49" s="41">
        <f t="shared" si="2"/>
        <v>5329158.0150000006</v>
      </c>
      <c r="N49" s="43">
        <f t="shared" si="3"/>
        <v>148.32056818814362</v>
      </c>
      <c r="O49" s="75">
        <v>1.0952999999999999</v>
      </c>
      <c r="P49" s="43">
        <f t="shared" si="4"/>
        <v>135.41547355806048</v>
      </c>
      <c r="Q49" s="43">
        <v>190.78</v>
      </c>
      <c r="R49" s="43">
        <f t="shared" si="5"/>
        <v>135.41547355806048</v>
      </c>
      <c r="S49" s="75">
        <v>0.99199999999999999</v>
      </c>
      <c r="T49" s="76">
        <v>0.9607</v>
      </c>
      <c r="U49" s="75">
        <f t="shared" si="6"/>
        <v>0.95299999999999996</v>
      </c>
      <c r="V49" s="44">
        <f t="shared" si="7"/>
        <v>129.05000000000001</v>
      </c>
      <c r="W49" s="45"/>
      <c r="X49" s="42">
        <v>1914846</v>
      </c>
      <c r="Y49" s="41">
        <f t="shared" si="8"/>
        <v>2234625.2820000001</v>
      </c>
      <c r="Z49" s="43">
        <f t="shared" si="9"/>
        <v>62.193856999721682</v>
      </c>
      <c r="AA49" s="43">
        <v>74.77</v>
      </c>
      <c r="AB49" s="43">
        <f t="shared" si="10"/>
        <v>62.193856999721682</v>
      </c>
      <c r="AC49" s="43">
        <f t="shared" si="11"/>
        <v>0.70653575006957858</v>
      </c>
      <c r="AD49" s="44">
        <f t="shared" si="12"/>
        <v>62.900392749791258</v>
      </c>
      <c r="AE49" s="41"/>
      <c r="AF49" s="42">
        <v>1240714</v>
      </c>
      <c r="AG49" s="41">
        <f t="shared" si="13"/>
        <v>1447913.2380000001</v>
      </c>
      <c r="AH49" s="43">
        <f t="shared" si="14"/>
        <v>40.29816971889786</v>
      </c>
      <c r="AI49" s="43">
        <v>40.72</v>
      </c>
      <c r="AJ49" s="43">
        <f t="shared" si="15"/>
        <v>40.29816971889786</v>
      </c>
      <c r="AK49" s="43">
        <f t="shared" si="16"/>
        <v>0.10545757027553471</v>
      </c>
      <c r="AL49" s="44">
        <f t="shared" si="17"/>
        <v>40.403627289173393</v>
      </c>
      <c r="AM49" s="41"/>
      <c r="AN49" s="42">
        <v>359656</v>
      </c>
      <c r="AO49" s="41">
        <f t="shared" si="18"/>
        <v>419718.55200000003</v>
      </c>
      <c r="AP49" s="44">
        <f t="shared" si="19"/>
        <v>11.68156281658781</v>
      </c>
      <c r="AQ49" s="41"/>
      <c r="AR49" s="42">
        <v>647269</v>
      </c>
      <c r="AS49" s="41">
        <f t="shared" si="20"/>
        <v>755362.92300000007</v>
      </c>
      <c r="AT49" s="44">
        <f t="shared" si="21"/>
        <v>21.023181825772337</v>
      </c>
      <c r="AU49" s="41"/>
      <c r="AV49" s="46">
        <v>13.012694059999999</v>
      </c>
      <c r="AW49" s="44">
        <v>0</v>
      </c>
      <c r="AX49" s="41"/>
      <c r="AY49" s="47">
        <v>20.68</v>
      </c>
      <c r="AZ49" s="41"/>
      <c r="BA49" s="47">
        <v>0</v>
      </c>
      <c r="BB49" s="41"/>
      <c r="BC49" s="47">
        <f t="shared" si="27"/>
        <v>298.75</v>
      </c>
      <c r="BD49" s="41"/>
      <c r="BE49" s="72">
        <v>273.06</v>
      </c>
      <c r="BF49" s="43">
        <f t="shared" si="22"/>
        <v>25.689999999999998</v>
      </c>
      <c r="BG49" s="43">
        <f t="shared" si="23"/>
        <v>-19.189999999999998</v>
      </c>
      <c r="BH49" s="43">
        <f t="shared" si="24"/>
        <v>279.56</v>
      </c>
      <c r="BI49" s="44">
        <f t="shared" si="25"/>
        <v>6.5</v>
      </c>
      <c r="BJ49" s="41"/>
      <c r="BK49" s="72">
        <v>12.58</v>
      </c>
      <c r="BL49" s="43">
        <v>4.24</v>
      </c>
      <c r="BM49" s="43"/>
      <c r="BN49" s="44">
        <f t="shared" si="26"/>
        <v>296.38</v>
      </c>
      <c r="BO49" s="41"/>
      <c r="BP49" s="47">
        <f t="shared" si="28"/>
        <v>8245291.5999999996</v>
      </c>
    </row>
    <row r="50" spans="1:68" ht="15" x14ac:dyDescent="0.25">
      <c r="A50" s="36" t="s">
        <v>114</v>
      </c>
      <c r="B50" s="37" t="s">
        <v>51</v>
      </c>
      <c r="C50" s="37" t="s">
        <v>52</v>
      </c>
      <c r="D50" s="38">
        <v>6577</v>
      </c>
      <c r="E50" s="37" t="s">
        <v>53</v>
      </c>
      <c r="F50" s="39">
        <v>75</v>
      </c>
      <c r="G50" s="39">
        <v>10589</v>
      </c>
      <c r="H50" s="39">
        <v>24811</v>
      </c>
      <c r="I50" s="39">
        <v>24811</v>
      </c>
      <c r="J50" s="40">
        <v>27375</v>
      </c>
      <c r="K50" s="41"/>
      <c r="L50" s="42">
        <v>3831151</v>
      </c>
      <c r="M50" s="41">
        <f t="shared" si="2"/>
        <v>4470953.2170000002</v>
      </c>
      <c r="N50" s="43">
        <f t="shared" si="3"/>
        <v>180.20044403691912</v>
      </c>
      <c r="O50" s="75">
        <v>1.2484</v>
      </c>
      <c r="P50" s="43">
        <f t="shared" si="4"/>
        <v>144.34511697926877</v>
      </c>
      <c r="Q50" s="43">
        <v>190.78</v>
      </c>
      <c r="R50" s="43">
        <f t="shared" si="5"/>
        <v>144.34511697926877</v>
      </c>
      <c r="S50" s="75">
        <v>0.90780000000000005</v>
      </c>
      <c r="T50" s="76">
        <v>0.9607</v>
      </c>
      <c r="U50" s="75">
        <f t="shared" si="6"/>
        <v>0.87209999999999999</v>
      </c>
      <c r="V50" s="44">
        <f t="shared" si="7"/>
        <v>125.88</v>
      </c>
      <c r="W50" s="45"/>
      <c r="X50" s="42">
        <v>1652011</v>
      </c>
      <c r="Y50" s="41">
        <f t="shared" si="8"/>
        <v>1927896.8370000001</v>
      </c>
      <c r="Z50" s="43">
        <f t="shared" si="9"/>
        <v>77.703310507436214</v>
      </c>
      <c r="AA50" s="43">
        <v>74.77</v>
      </c>
      <c r="AB50" s="43">
        <f t="shared" si="10"/>
        <v>74.77</v>
      </c>
      <c r="AC50" s="43">
        <f t="shared" si="11"/>
        <v>0</v>
      </c>
      <c r="AD50" s="44">
        <f t="shared" si="12"/>
        <v>74.77</v>
      </c>
      <c r="AE50" s="41"/>
      <c r="AF50" s="42">
        <v>1291250</v>
      </c>
      <c r="AG50" s="41">
        <f t="shared" si="13"/>
        <v>1506888.75</v>
      </c>
      <c r="AH50" s="43">
        <f t="shared" si="14"/>
        <v>60.734704364999395</v>
      </c>
      <c r="AI50" s="43">
        <v>40.72</v>
      </c>
      <c r="AJ50" s="43">
        <f t="shared" si="15"/>
        <v>40.72</v>
      </c>
      <c r="AK50" s="43">
        <f t="shared" si="16"/>
        <v>0</v>
      </c>
      <c r="AL50" s="44">
        <f t="shared" si="17"/>
        <v>40.72</v>
      </c>
      <c r="AM50" s="41"/>
      <c r="AN50" s="42">
        <v>293780</v>
      </c>
      <c r="AO50" s="41">
        <f t="shared" si="18"/>
        <v>342841.26</v>
      </c>
      <c r="AP50" s="44">
        <f t="shared" si="19"/>
        <v>13.818115352061586</v>
      </c>
      <c r="AQ50" s="41"/>
      <c r="AR50" s="42">
        <v>314697</v>
      </c>
      <c r="AS50" s="41">
        <f t="shared" si="20"/>
        <v>367251.39900000003</v>
      </c>
      <c r="AT50" s="44">
        <f t="shared" si="21"/>
        <v>14.801958768288261</v>
      </c>
      <c r="AU50" s="41"/>
      <c r="AV50" s="46">
        <v>11.41802807</v>
      </c>
      <c r="AW50" s="44">
        <v>0.51</v>
      </c>
      <c r="AX50" s="41"/>
      <c r="AY50" s="47">
        <v>20.97</v>
      </c>
      <c r="AZ50" s="41"/>
      <c r="BA50" s="47">
        <v>0</v>
      </c>
      <c r="BB50" s="41"/>
      <c r="BC50" s="47">
        <f t="shared" si="27"/>
        <v>302.89</v>
      </c>
      <c r="BD50" s="41"/>
      <c r="BE50" s="72">
        <v>277.43</v>
      </c>
      <c r="BF50" s="43">
        <f t="shared" si="22"/>
        <v>25.45999999999998</v>
      </c>
      <c r="BG50" s="43">
        <f t="shared" si="23"/>
        <v>-18.95999999999998</v>
      </c>
      <c r="BH50" s="43">
        <f t="shared" si="24"/>
        <v>283.93</v>
      </c>
      <c r="BI50" s="44">
        <f t="shared" si="25"/>
        <v>6.5</v>
      </c>
      <c r="BJ50" s="41"/>
      <c r="BK50" s="72">
        <v>12.78</v>
      </c>
      <c r="BL50" s="43">
        <v>10.14</v>
      </c>
      <c r="BM50" s="43"/>
      <c r="BN50" s="44">
        <f t="shared" si="26"/>
        <v>306.84999999999997</v>
      </c>
      <c r="BO50" s="41"/>
      <c r="BP50" s="47">
        <f t="shared" si="28"/>
        <v>3249234.6499999994</v>
      </c>
    </row>
    <row r="51" spans="1:68" ht="15" x14ac:dyDescent="0.25">
      <c r="A51" s="36" t="s">
        <v>115</v>
      </c>
      <c r="B51" s="37" t="s">
        <v>116</v>
      </c>
      <c r="C51" s="37" t="s">
        <v>52</v>
      </c>
      <c r="D51" s="38">
        <v>10454</v>
      </c>
      <c r="E51" s="37" t="s">
        <v>56</v>
      </c>
      <c r="F51" s="39">
        <v>85</v>
      </c>
      <c r="G51" s="39">
        <v>23232</v>
      </c>
      <c r="H51" s="39">
        <v>28880</v>
      </c>
      <c r="I51" s="39">
        <v>29565</v>
      </c>
      <c r="J51" s="40">
        <v>32850</v>
      </c>
      <c r="K51" s="41"/>
      <c r="L51" s="42">
        <v>3908108</v>
      </c>
      <c r="M51" s="41">
        <f t="shared" si="2"/>
        <v>4560762.0360000003</v>
      </c>
      <c r="N51" s="43">
        <f t="shared" si="3"/>
        <v>154.26220314561138</v>
      </c>
      <c r="O51" s="75">
        <v>1.0064</v>
      </c>
      <c r="P51" s="43">
        <f t="shared" si="4"/>
        <v>153.28120344357251</v>
      </c>
      <c r="Q51" s="43">
        <v>190.78</v>
      </c>
      <c r="R51" s="43">
        <f t="shared" si="5"/>
        <v>153.28120344357251</v>
      </c>
      <c r="S51" s="75">
        <v>0.81230000000000002</v>
      </c>
      <c r="T51" s="76">
        <v>0.9607</v>
      </c>
      <c r="U51" s="75">
        <f t="shared" si="6"/>
        <v>0.78039999999999998</v>
      </c>
      <c r="V51" s="44">
        <f t="shared" si="7"/>
        <v>119.62</v>
      </c>
      <c r="W51" s="45"/>
      <c r="X51" s="42">
        <v>1799646</v>
      </c>
      <c r="Y51" s="41">
        <f t="shared" si="8"/>
        <v>2100186.8820000002</v>
      </c>
      <c r="Z51" s="43">
        <f t="shared" si="9"/>
        <v>71.036255098934561</v>
      </c>
      <c r="AA51" s="43">
        <v>74.77</v>
      </c>
      <c r="AB51" s="43">
        <f t="shared" si="10"/>
        <v>71.036255098934561</v>
      </c>
      <c r="AC51" s="43">
        <f t="shared" si="11"/>
        <v>0</v>
      </c>
      <c r="AD51" s="44">
        <f t="shared" si="12"/>
        <v>71.036255098934561</v>
      </c>
      <c r="AE51" s="41"/>
      <c r="AF51" s="42">
        <v>1295221</v>
      </c>
      <c r="AG51" s="41">
        <f t="shared" si="13"/>
        <v>1511522.9070000001</v>
      </c>
      <c r="AH51" s="43">
        <f t="shared" si="14"/>
        <v>51.125415423642828</v>
      </c>
      <c r="AI51" s="43">
        <v>40.72</v>
      </c>
      <c r="AJ51" s="43">
        <f t="shared" si="15"/>
        <v>40.72</v>
      </c>
      <c r="AK51" s="43">
        <f t="shared" si="16"/>
        <v>0</v>
      </c>
      <c r="AL51" s="44">
        <f t="shared" si="17"/>
        <v>40.72</v>
      </c>
      <c r="AM51" s="41"/>
      <c r="AN51" s="42">
        <v>217078</v>
      </c>
      <c r="AO51" s="41">
        <f t="shared" si="18"/>
        <v>253330.02600000001</v>
      </c>
      <c r="AP51" s="44">
        <f t="shared" si="19"/>
        <v>8.5685785895484532</v>
      </c>
      <c r="AQ51" s="41"/>
      <c r="AR51" s="42">
        <v>568550</v>
      </c>
      <c r="AS51" s="41">
        <f t="shared" si="20"/>
        <v>663497.85</v>
      </c>
      <c r="AT51" s="44">
        <f t="shared" si="21"/>
        <v>22.442004058853374</v>
      </c>
      <c r="AU51" s="41"/>
      <c r="AV51" s="46">
        <v>4.8431400599999996</v>
      </c>
      <c r="AW51" s="44">
        <v>0.18</v>
      </c>
      <c r="AX51" s="41"/>
      <c r="AY51" s="47">
        <v>21.03</v>
      </c>
      <c r="AZ51" s="41"/>
      <c r="BA51" s="47">
        <v>0.92</v>
      </c>
      <c r="BB51" s="41"/>
      <c r="BC51" s="47">
        <f t="shared" si="27"/>
        <v>289.36</v>
      </c>
      <c r="BD51" s="41"/>
      <c r="BE51" s="72">
        <v>278.97000000000003</v>
      </c>
      <c r="BF51" s="43">
        <f t="shared" si="22"/>
        <v>10.389999999999986</v>
      </c>
      <c r="BG51" s="43">
        <f t="shared" si="23"/>
        <v>-3.8899999999999864</v>
      </c>
      <c r="BH51" s="43">
        <f t="shared" si="24"/>
        <v>285.47000000000003</v>
      </c>
      <c r="BI51" s="44">
        <f t="shared" si="25"/>
        <v>6.5</v>
      </c>
      <c r="BJ51" s="41"/>
      <c r="BK51" s="72">
        <v>12.85</v>
      </c>
      <c r="BL51" s="43">
        <v>0</v>
      </c>
      <c r="BM51" s="43"/>
      <c r="BN51" s="44">
        <f t="shared" si="26"/>
        <v>298.32000000000005</v>
      </c>
      <c r="BO51" s="41"/>
      <c r="BP51" s="47">
        <f t="shared" si="28"/>
        <v>6930570.2400000012</v>
      </c>
    </row>
    <row r="52" spans="1:68" ht="15" x14ac:dyDescent="0.25">
      <c r="A52" s="36" t="s">
        <v>117</v>
      </c>
      <c r="B52" s="37" t="s">
        <v>58</v>
      </c>
      <c r="C52" s="37" t="s">
        <v>81</v>
      </c>
      <c r="D52" s="38" t="s">
        <v>118</v>
      </c>
      <c r="E52" s="37" t="s">
        <v>53</v>
      </c>
      <c r="F52" s="39">
        <v>76</v>
      </c>
      <c r="G52" s="39">
        <v>16305</v>
      </c>
      <c r="H52" s="39">
        <v>25971</v>
      </c>
      <c r="I52" s="39">
        <v>25971</v>
      </c>
      <c r="J52" s="40">
        <v>27740</v>
      </c>
      <c r="K52" s="41"/>
      <c r="L52" s="42">
        <v>3258103</v>
      </c>
      <c r="M52" s="41">
        <f t="shared" si="2"/>
        <v>3802206.2010000004</v>
      </c>
      <c r="N52" s="43">
        <f t="shared" si="3"/>
        <v>146.40199457086752</v>
      </c>
      <c r="O52" s="75">
        <v>1.0278</v>
      </c>
      <c r="P52" s="43">
        <f t="shared" si="4"/>
        <v>142.44210407751265</v>
      </c>
      <c r="Q52" s="43">
        <v>190.78</v>
      </c>
      <c r="R52" s="43">
        <f t="shared" si="5"/>
        <v>142.44210407751265</v>
      </c>
      <c r="S52" s="75">
        <v>1.0973999999999999</v>
      </c>
      <c r="T52" s="76">
        <v>0.9607</v>
      </c>
      <c r="U52" s="75">
        <f t="shared" si="6"/>
        <v>1.0543</v>
      </c>
      <c r="V52" s="44">
        <f t="shared" si="7"/>
        <v>150.18</v>
      </c>
      <c r="W52" s="45"/>
      <c r="X52" s="42">
        <v>1520376</v>
      </c>
      <c r="Y52" s="41">
        <f t="shared" si="8"/>
        <v>1774278.7920000001</v>
      </c>
      <c r="Z52" s="43">
        <f t="shared" si="9"/>
        <v>68.31769250317663</v>
      </c>
      <c r="AA52" s="43">
        <v>74.77</v>
      </c>
      <c r="AB52" s="43">
        <f t="shared" si="10"/>
        <v>68.31769250317663</v>
      </c>
      <c r="AC52" s="43">
        <f t="shared" si="11"/>
        <v>0</v>
      </c>
      <c r="AD52" s="44">
        <f t="shared" si="12"/>
        <v>68.31769250317663</v>
      </c>
      <c r="AE52" s="41"/>
      <c r="AF52" s="42">
        <v>1099983</v>
      </c>
      <c r="AG52" s="41">
        <f t="shared" si="13"/>
        <v>1283680.1610000001</v>
      </c>
      <c r="AH52" s="43">
        <f t="shared" si="14"/>
        <v>49.42744449578376</v>
      </c>
      <c r="AI52" s="43">
        <v>40.72</v>
      </c>
      <c r="AJ52" s="43">
        <f t="shared" si="15"/>
        <v>40.72</v>
      </c>
      <c r="AK52" s="43">
        <f t="shared" si="16"/>
        <v>0</v>
      </c>
      <c r="AL52" s="44">
        <f t="shared" si="17"/>
        <v>40.72</v>
      </c>
      <c r="AM52" s="41"/>
      <c r="AN52" s="42">
        <v>193766</v>
      </c>
      <c r="AO52" s="41">
        <f t="shared" si="18"/>
        <v>226124.92200000002</v>
      </c>
      <c r="AP52" s="44">
        <f t="shared" si="19"/>
        <v>8.7068238419775916</v>
      </c>
      <c r="AQ52" s="41"/>
      <c r="AR52" s="42">
        <v>481316</v>
      </c>
      <c r="AS52" s="41">
        <f t="shared" si="20"/>
        <v>561695.772</v>
      </c>
      <c r="AT52" s="44">
        <f t="shared" si="21"/>
        <v>21.627806861499366</v>
      </c>
      <c r="AU52" s="41"/>
      <c r="AV52" s="46">
        <v>4.1101999999999999</v>
      </c>
      <c r="AW52" s="44">
        <v>0.56999999999999995</v>
      </c>
      <c r="AX52" s="41"/>
      <c r="AY52" s="47">
        <v>18.34</v>
      </c>
      <c r="AZ52" s="41"/>
      <c r="BA52" s="47">
        <v>0</v>
      </c>
      <c r="BB52" s="41"/>
      <c r="BC52" s="47">
        <f t="shared" si="27"/>
        <v>312.57</v>
      </c>
      <c r="BD52" s="41"/>
      <c r="BE52" s="72">
        <v>242.28</v>
      </c>
      <c r="BF52" s="43">
        <f t="shared" si="22"/>
        <v>70.289999999999992</v>
      </c>
      <c r="BG52" s="43">
        <f t="shared" si="23"/>
        <v>-63.789999999999992</v>
      </c>
      <c r="BH52" s="43">
        <f t="shared" si="24"/>
        <v>248.78</v>
      </c>
      <c r="BI52" s="44">
        <f t="shared" si="25"/>
        <v>6.5</v>
      </c>
      <c r="BJ52" s="41"/>
      <c r="BK52" s="72">
        <v>11.2</v>
      </c>
      <c r="BL52" s="43">
        <v>0</v>
      </c>
      <c r="BM52" s="43"/>
      <c r="BN52" s="44">
        <f t="shared" si="26"/>
        <v>259.98</v>
      </c>
      <c r="BO52" s="41"/>
      <c r="BP52" s="47">
        <f t="shared" si="28"/>
        <v>4238973.9000000004</v>
      </c>
    </row>
    <row r="53" spans="1:68" ht="15" x14ac:dyDescent="0.25">
      <c r="A53" s="36" t="s">
        <v>119</v>
      </c>
      <c r="B53" s="37" t="s">
        <v>62</v>
      </c>
      <c r="C53" s="37" t="s">
        <v>52</v>
      </c>
      <c r="D53" s="38">
        <v>6338</v>
      </c>
      <c r="E53" s="37" t="s">
        <v>53</v>
      </c>
      <c r="F53" s="39">
        <v>60</v>
      </c>
      <c r="G53" s="39">
        <v>12816</v>
      </c>
      <c r="H53" s="39">
        <v>17476</v>
      </c>
      <c r="I53" s="39">
        <v>19710</v>
      </c>
      <c r="J53" s="40">
        <v>21900</v>
      </c>
      <c r="K53" s="41"/>
      <c r="L53" s="42">
        <v>1654627</v>
      </c>
      <c r="M53" s="41">
        <f t="shared" si="2"/>
        <v>1930949.709</v>
      </c>
      <c r="N53" s="43">
        <f t="shared" si="3"/>
        <v>97.968021765601222</v>
      </c>
      <c r="O53" s="75">
        <v>0.98219999999999996</v>
      </c>
      <c r="P53" s="43">
        <f t="shared" si="4"/>
        <v>99.743455269396478</v>
      </c>
      <c r="Q53" s="43">
        <v>190.78</v>
      </c>
      <c r="R53" s="43">
        <f t="shared" si="5"/>
        <v>99.743455269396478</v>
      </c>
      <c r="S53" s="75">
        <v>1.0659000000000001</v>
      </c>
      <c r="T53" s="76">
        <v>0.9607</v>
      </c>
      <c r="U53" s="75">
        <f t="shared" si="6"/>
        <v>1.024</v>
      </c>
      <c r="V53" s="44">
        <f t="shared" si="7"/>
        <v>102.14</v>
      </c>
      <c r="W53" s="45"/>
      <c r="X53" s="42">
        <v>800683</v>
      </c>
      <c r="Y53" s="41">
        <f t="shared" si="8"/>
        <v>934397.06099999999</v>
      </c>
      <c r="Z53" s="43">
        <f t="shared" si="9"/>
        <v>47.407258295281579</v>
      </c>
      <c r="AA53" s="43">
        <v>74.77</v>
      </c>
      <c r="AB53" s="43">
        <f t="shared" si="10"/>
        <v>47.407258295281579</v>
      </c>
      <c r="AC53" s="43">
        <f t="shared" si="11"/>
        <v>4.4031854261796042</v>
      </c>
      <c r="AD53" s="44">
        <f t="shared" si="12"/>
        <v>51.810443721461183</v>
      </c>
      <c r="AE53" s="41"/>
      <c r="AF53" s="42">
        <v>664546</v>
      </c>
      <c r="AG53" s="41">
        <f t="shared" si="13"/>
        <v>775525.18200000003</v>
      </c>
      <c r="AH53" s="43">
        <f t="shared" si="14"/>
        <v>39.346787519025874</v>
      </c>
      <c r="AI53" s="43">
        <v>40.72</v>
      </c>
      <c r="AJ53" s="43">
        <f t="shared" si="15"/>
        <v>39.346787519025874</v>
      </c>
      <c r="AK53" s="43">
        <f t="shared" si="16"/>
        <v>0.34330312024353127</v>
      </c>
      <c r="AL53" s="44">
        <f t="shared" si="17"/>
        <v>39.690090639269407</v>
      </c>
      <c r="AM53" s="41"/>
      <c r="AN53" s="42">
        <v>117158</v>
      </c>
      <c r="AO53" s="41">
        <f t="shared" si="18"/>
        <v>136723.386</v>
      </c>
      <c r="AP53" s="44">
        <f t="shared" si="19"/>
        <v>6.936752207001522</v>
      </c>
      <c r="AQ53" s="41"/>
      <c r="AR53" s="42">
        <v>342880</v>
      </c>
      <c r="AS53" s="41">
        <f t="shared" si="20"/>
        <v>400140.96</v>
      </c>
      <c r="AT53" s="44">
        <f t="shared" si="21"/>
        <v>20.301418569254185</v>
      </c>
      <c r="AU53" s="41"/>
      <c r="AV53" s="46">
        <v>3.9096000000000002</v>
      </c>
      <c r="AW53" s="44">
        <v>0.05</v>
      </c>
      <c r="AX53" s="41"/>
      <c r="AY53" s="47">
        <v>16.7</v>
      </c>
      <c r="AZ53" s="41"/>
      <c r="BA53" s="47">
        <v>0</v>
      </c>
      <c r="BB53" s="41"/>
      <c r="BC53" s="47">
        <f t="shared" si="27"/>
        <v>241.54</v>
      </c>
      <c r="BD53" s="41"/>
      <c r="BE53" s="72">
        <v>220.55</v>
      </c>
      <c r="BF53" s="43">
        <f t="shared" si="22"/>
        <v>20.989999999999981</v>
      </c>
      <c r="BG53" s="43">
        <f t="shared" si="23"/>
        <v>-14.489999999999981</v>
      </c>
      <c r="BH53" s="43">
        <f t="shared" si="24"/>
        <v>227.05</v>
      </c>
      <c r="BI53" s="44">
        <f t="shared" si="25"/>
        <v>6.5</v>
      </c>
      <c r="BJ53" s="41"/>
      <c r="BK53" s="72">
        <v>10.220000000000001</v>
      </c>
      <c r="BL53" s="43">
        <v>4.5599999999999996</v>
      </c>
      <c r="BM53" s="43"/>
      <c r="BN53" s="44">
        <f t="shared" si="26"/>
        <v>241.83</v>
      </c>
      <c r="BO53" s="41"/>
      <c r="BP53" s="47">
        <f t="shared" si="28"/>
        <v>3099293.2800000003</v>
      </c>
    </row>
    <row r="54" spans="1:68" ht="15" x14ac:dyDescent="0.25">
      <c r="A54" s="36" t="s">
        <v>120</v>
      </c>
      <c r="B54" s="37" t="s">
        <v>58</v>
      </c>
      <c r="C54" s="37" t="s">
        <v>52</v>
      </c>
      <c r="D54" s="38">
        <v>8136</v>
      </c>
      <c r="E54" s="37" t="s">
        <v>121</v>
      </c>
      <c r="F54" s="39">
        <v>60</v>
      </c>
      <c r="G54" s="39">
        <v>12601</v>
      </c>
      <c r="H54" s="39">
        <v>17714</v>
      </c>
      <c r="I54" s="39">
        <v>19710</v>
      </c>
      <c r="J54" s="40">
        <v>21900</v>
      </c>
      <c r="K54" s="41"/>
      <c r="L54" s="42">
        <v>2046021</v>
      </c>
      <c r="M54" s="41">
        <f t="shared" si="2"/>
        <v>2387706.5070000002</v>
      </c>
      <c r="N54" s="43">
        <f t="shared" si="3"/>
        <v>121.14188264840183</v>
      </c>
      <c r="O54" s="75">
        <v>0.97670000000000001</v>
      </c>
      <c r="P54" s="43">
        <f t="shared" si="4"/>
        <v>124.03182415112299</v>
      </c>
      <c r="Q54" s="43">
        <v>190.78</v>
      </c>
      <c r="R54" s="43">
        <f t="shared" si="5"/>
        <v>124.03182415112299</v>
      </c>
      <c r="S54" s="75">
        <v>0.98919999999999997</v>
      </c>
      <c r="T54" s="76">
        <v>0.9607</v>
      </c>
      <c r="U54" s="75">
        <f t="shared" si="6"/>
        <v>0.95030000000000003</v>
      </c>
      <c r="V54" s="44">
        <f t="shared" si="7"/>
        <v>117.87</v>
      </c>
      <c r="W54" s="45"/>
      <c r="X54" s="42">
        <v>925682</v>
      </c>
      <c r="Y54" s="41">
        <f t="shared" si="8"/>
        <v>1080270.8940000001</v>
      </c>
      <c r="Z54" s="43">
        <f t="shared" si="9"/>
        <v>54.80826453576865</v>
      </c>
      <c r="AA54" s="43">
        <v>74.77</v>
      </c>
      <c r="AB54" s="43">
        <f t="shared" si="10"/>
        <v>54.80826453576865</v>
      </c>
      <c r="AC54" s="43">
        <f t="shared" si="11"/>
        <v>2.5529338660578365</v>
      </c>
      <c r="AD54" s="44">
        <f t="shared" si="12"/>
        <v>57.361198401826485</v>
      </c>
      <c r="AE54" s="41"/>
      <c r="AF54" s="42">
        <v>762866</v>
      </c>
      <c r="AG54" s="41">
        <f t="shared" si="13"/>
        <v>890264.62199999997</v>
      </c>
      <c r="AH54" s="43">
        <f t="shared" si="14"/>
        <v>45.168169558599693</v>
      </c>
      <c r="AI54" s="43">
        <v>40.72</v>
      </c>
      <c r="AJ54" s="43">
        <f t="shared" si="15"/>
        <v>40.72</v>
      </c>
      <c r="AK54" s="43">
        <f t="shared" si="16"/>
        <v>0</v>
      </c>
      <c r="AL54" s="44">
        <f t="shared" si="17"/>
        <v>40.72</v>
      </c>
      <c r="AM54" s="41"/>
      <c r="AN54" s="42">
        <v>83444</v>
      </c>
      <c r="AO54" s="41">
        <f t="shared" si="18"/>
        <v>97379.148000000001</v>
      </c>
      <c r="AP54" s="44">
        <f t="shared" si="19"/>
        <v>4.94059604261796</v>
      </c>
      <c r="AQ54" s="41"/>
      <c r="AR54" s="42">
        <v>327644</v>
      </c>
      <c r="AS54" s="41">
        <f t="shared" si="20"/>
        <v>382360.54800000001</v>
      </c>
      <c r="AT54" s="44">
        <f t="shared" si="21"/>
        <v>19.399317503805175</v>
      </c>
      <c r="AU54" s="41"/>
      <c r="AV54" s="46">
        <v>3.9096000000000002</v>
      </c>
      <c r="AW54" s="44">
        <v>0.41</v>
      </c>
      <c r="AX54" s="41"/>
      <c r="AY54" s="47">
        <v>16.96</v>
      </c>
      <c r="AZ54" s="41"/>
      <c r="BA54" s="47">
        <v>0</v>
      </c>
      <c r="BB54" s="41"/>
      <c r="BC54" s="47">
        <f t="shared" si="27"/>
        <v>261.57</v>
      </c>
      <c r="BD54" s="41"/>
      <c r="BE54" s="72">
        <v>224</v>
      </c>
      <c r="BF54" s="43">
        <f t="shared" si="22"/>
        <v>37.569999999999993</v>
      </c>
      <c r="BG54" s="43">
        <f t="shared" si="23"/>
        <v>-31.069999999999993</v>
      </c>
      <c r="BH54" s="43">
        <f t="shared" si="24"/>
        <v>230.5</v>
      </c>
      <c r="BI54" s="44">
        <f t="shared" si="25"/>
        <v>6.5</v>
      </c>
      <c r="BJ54" s="41"/>
      <c r="BK54" s="72">
        <v>10.37</v>
      </c>
      <c r="BL54" s="43">
        <v>0</v>
      </c>
      <c r="BM54" s="43"/>
      <c r="BN54" s="44">
        <f t="shared" si="26"/>
        <v>240.87</v>
      </c>
      <c r="BO54" s="41"/>
      <c r="BP54" s="47">
        <f t="shared" si="28"/>
        <v>3035202.87</v>
      </c>
    </row>
    <row r="55" spans="1:68" ht="15" x14ac:dyDescent="0.25">
      <c r="A55" s="36" t="s">
        <v>122</v>
      </c>
      <c r="B55" s="37" t="s">
        <v>62</v>
      </c>
      <c r="C55" s="37" t="s">
        <v>52</v>
      </c>
      <c r="D55" s="38">
        <v>20743</v>
      </c>
      <c r="E55" s="37" t="s">
        <v>56</v>
      </c>
      <c r="F55" s="39">
        <v>100</v>
      </c>
      <c r="G55" s="39">
        <v>24242</v>
      </c>
      <c r="H55" s="39">
        <v>31765</v>
      </c>
      <c r="I55" s="39">
        <v>32850</v>
      </c>
      <c r="J55" s="40">
        <v>36500</v>
      </c>
      <c r="K55" s="41"/>
      <c r="L55" s="42">
        <v>3583400</v>
      </c>
      <c r="M55" s="41">
        <f t="shared" si="2"/>
        <v>4181827.8000000003</v>
      </c>
      <c r="N55" s="43">
        <f t="shared" si="3"/>
        <v>127.30069406392695</v>
      </c>
      <c r="O55" s="75">
        <v>1.0298</v>
      </c>
      <c r="P55" s="43">
        <f t="shared" si="4"/>
        <v>123.61691014170417</v>
      </c>
      <c r="Q55" s="43">
        <v>190.78</v>
      </c>
      <c r="R55" s="43">
        <f t="shared" si="5"/>
        <v>123.61691014170417</v>
      </c>
      <c r="S55" s="75">
        <v>1.0121</v>
      </c>
      <c r="T55" s="76">
        <v>0.9607</v>
      </c>
      <c r="U55" s="75">
        <f t="shared" si="6"/>
        <v>0.97230000000000005</v>
      </c>
      <c r="V55" s="44">
        <f t="shared" si="7"/>
        <v>120.19</v>
      </c>
      <c r="W55" s="45"/>
      <c r="X55" s="42">
        <v>1623594</v>
      </c>
      <c r="Y55" s="41">
        <f t="shared" si="8"/>
        <v>1894734.1980000001</v>
      </c>
      <c r="Z55" s="43">
        <f t="shared" si="9"/>
        <v>57.678362191780828</v>
      </c>
      <c r="AA55" s="43">
        <v>74.77</v>
      </c>
      <c r="AB55" s="43">
        <f t="shared" si="10"/>
        <v>57.678362191780828</v>
      </c>
      <c r="AC55" s="43">
        <f t="shared" si="11"/>
        <v>1.8354094520547921</v>
      </c>
      <c r="AD55" s="44">
        <f t="shared" si="12"/>
        <v>59.513771643835618</v>
      </c>
      <c r="AE55" s="41"/>
      <c r="AF55" s="42">
        <v>1160577</v>
      </c>
      <c r="AG55" s="41">
        <f t="shared" si="13"/>
        <v>1354393.3589999999</v>
      </c>
      <c r="AH55" s="43">
        <f t="shared" si="14"/>
        <v>41.229630410958904</v>
      </c>
      <c r="AI55" s="43">
        <v>40.72</v>
      </c>
      <c r="AJ55" s="43">
        <f t="shared" si="15"/>
        <v>40.72</v>
      </c>
      <c r="AK55" s="43">
        <f t="shared" si="16"/>
        <v>0</v>
      </c>
      <c r="AL55" s="44">
        <f t="shared" si="17"/>
        <v>40.72</v>
      </c>
      <c r="AM55" s="41"/>
      <c r="AN55" s="42">
        <v>232531</v>
      </c>
      <c r="AO55" s="41">
        <f t="shared" si="18"/>
        <v>271363.67700000003</v>
      </c>
      <c r="AP55" s="44">
        <f t="shared" si="19"/>
        <v>8.2606903196347048</v>
      </c>
      <c r="AQ55" s="41"/>
      <c r="AR55" s="42">
        <v>568971</v>
      </c>
      <c r="AS55" s="41">
        <f t="shared" si="20"/>
        <v>663989.15700000001</v>
      </c>
      <c r="AT55" s="44">
        <f t="shared" si="21"/>
        <v>20.212759726027397</v>
      </c>
      <c r="AU55" s="41"/>
      <c r="AV55" s="46">
        <v>3.9096000000000002</v>
      </c>
      <c r="AW55" s="44">
        <v>0.22</v>
      </c>
      <c r="AX55" s="41"/>
      <c r="AY55" s="47">
        <v>16.490000000000002</v>
      </c>
      <c r="AZ55" s="41"/>
      <c r="BA55" s="47">
        <v>0</v>
      </c>
      <c r="BB55" s="41"/>
      <c r="BC55" s="47">
        <f t="shared" si="27"/>
        <v>269.52</v>
      </c>
      <c r="BD55" s="41"/>
      <c r="BE55" s="72">
        <v>218.02</v>
      </c>
      <c r="BF55" s="43">
        <f t="shared" si="22"/>
        <v>51.499999999999972</v>
      </c>
      <c r="BG55" s="43">
        <f t="shared" si="23"/>
        <v>-44.999999999999972</v>
      </c>
      <c r="BH55" s="43">
        <f t="shared" si="24"/>
        <v>224.52</v>
      </c>
      <c r="BI55" s="44">
        <f t="shared" si="25"/>
        <v>6.5</v>
      </c>
      <c r="BJ55" s="41"/>
      <c r="BK55" s="72">
        <v>10.1</v>
      </c>
      <c r="BL55" s="43">
        <v>5.14</v>
      </c>
      <c r="BM55" s="43"/>
      <c r="BN55" s="44">
        <f t="shared" si="26"/>
        <v>239.76</v>
      </c>
      <c r="BO55" s="41"/>
      <c r="BP55" s="47">
        <f t="shared" si="28"/>
        <v>5812261.9199999999</v>
      </c>
    </row>
    <row r="56" spans="1:68" ht="15" x14ac:dyDescent="0.25">
      <c r="A56" s="36" t="s">
        <v>123</v>
      </c>
      <c r="B56" s="37" t="s">
        <v>58</v>
      </c>
      <c r="C56" s="37" t="s">
        <v>52</v>
      </c>
      <c r="D56" s="38">
        <v>20032</v>
      </c>
      <c r="E56" s="37" t="s">
        <v>60</v>
      </c>
      <c r="F56" s="39">
        <v>90</v>
      </c>
      <c r="G56" s="39">
        <v>19493</v>
      </c>
      <c r="H56" s="39">
        <v>30704</v>
      </c>
      <c r="I56" s="39">
        <v>30704</v>
      </c>
      <c r="J56" s="40">
        <v>32850</v>
      </c>
      <c r="K56" s="41"/>
      <c r="L56" s="42">
        <v>4141433</v>
      </c>
      <c r="M56" s="41">
        <f t="shared" si="2"/>
        <v>4833052.3109999998</v>
      </c>
      <c r="N56" s="43">
        <f t="shared" si="3"/>
        <v>157.40790486581551</v>
      </c>
      <c r="O56" s="75">
        <v>1.1579999999999999</v>
      </c>
      <c r="P56" s="43">
        <f t="shared" si="4"/>
        <v>135.93083321745726</v>
      </c>
      <c r="Q56" s="43">
        <v>190.78</v>
      </c>
      <c r="R56" s="43">
        <f t="shared" si="5"/>
        <v>135.93083321745726</v>
      </c>
      <c r="S56" s="75">
        <v>0.98619999999999997</v>
      </c>
      <c r="T56" s="76">
        <v>0.9607</v>
      </c>
      <c r="U56" s="75">
        <f t="shared" si="6"/>
        <v>0.94740000000000002</v>
      </c>
      <c r="V56" s="44">
        <f t="shared" si="7"/>
        <v>128.78</v>
      </c>
      <c r="W56" s="45"/>
      <c r="X56" s="42">
        <v>1672590</v>
      </c>
      <c r="Y56" s="41">
        <f t="shared" si="8"/>
        <v>1951912.53</v>
      </c>
      <c r="Z56" s="43">
        <f t="shared" si="9"/>
        <v>63.571929715997918</v>
      </c>
      <c r="AA56" s="43">
        <v>74.77</v>
      </c>
      <c r="AB56" s="43">
        <f t="shared" si="10"/>
        <v>63.571929715997918</v>
      </c>
      <c r="AC56" s="43">
        <f t="shared" si="11"/>
        <v>0.36201757100051957</v>
      </c>
      <c r="AD56" s="44">
        <f t="shared" si="12"/>
        <v>63.933947286998439</v>
      </c>
      <c r="AE56" s="41"/>
      <c r="AF56" s="42">
        <v>935806</v>
      </c>
      <c r="AG56" s="41">
        <f t="shared" si="13"/>
        <v>1092085.602</v>
      </c>
      <c r="AH56" s="43">
        <f t="shared" si="14"/>
        <v>35.56818662063575</v>
      </c>
      <c r="AI56" s="43">
        <v>40.72</v>
      </c>
      <c r="AJ56" s="43">
        <f t="shared" si="15"/>
        <v>35.56818662063575</v>
      </c>
      <c r="AK56" s="43">
        <f t="shared" si="16"/>
        <v>1.2879533448410623</v>
      </c>
      <c r="AL56" s="44">
        <f t="shared" si="17"/>
        <v>36.856139965476814</v>
      </c>
      <c r="AM56" s="41"/>
      <c r="AN56" s="42">
        <v>266136</v>
      </c>
      <c r="AO56" s="41">
        <f t="shared" si="18"/>
        <v>310580.712</v>
      </c>
      <c r="AP56" s="44">
        <f t="shared" si="19"/>
        <v>10.115317613340281</v>
      </c>
      <c r="AQ56" s="41"/>
      <c r="AR56" s="42">
        <v>520013</v>
      </c>
      <c r="AS56" s="41">
        <f t="shared" si="20"/>
        <v>606855.17099999997</v>
      </c>
      <c r="AT56" s="44">
        <f t="shared" si="21"/>
        <v>19.764694209223553</v>
      </c>
      <c r="AU56" s="41"/>
      <c r="AV56" s="46">
        <v>12.909622860000001</v>
      </c>
      <c r="AW56" s="44">
        <v>0.23</v>
      </c>
      <c r="AX56" s="41"/>
      <c r="AY56" s="47">
        <v>20.02</v>
      </c>
      <c r="AZ56" s="41"/>
      <c r="BA56" s="47">
        <v>1.78</v>
      </c>
      <c r="BB56" s="41"/>
      <c r="BC56" s="47">
        <f t="shared" si="27"/>
        <v>294.39</v>
      </c>
      <c r="BD56" s="41"/>
      <c r="BE56" s="72">
        <v>264.89</v>
      </c>
      <c r="BF56" s="43">
        <f t="shared" si="22"/>
        <v>29.5</v>
      </c>
      <c r="BG56" s="43">
        <f t="shared" si="23"/>
        <v>-23</v>
      </c>
      <c r="BH56" s="43">
        <f t="shared" si="24"/>
        <v>271.39</v>
      </c>
      <c r="BI56" s="44">
        <f t="shared" si="25"/>
        <v>6.5</v>
      </c>
      <c r="BJ56" s="41"/>
      <c r="BK56" s="72">
        <v>12.21</v>
      </c>
      <c r="BL56" s="43">
        <v>25.52</v>
      </c>
      <c r="BM56" s="43"/>
      <c r="BN56" s="44">
        <f t="shared" si="26"/>
        <v>309.11999999999995</v>
      </c>
      <c r="BO56" s="41"/>
      <c r="BP56" s="47">
        <f t="shared" si="28"/>
        <v>6025676.1599999992</v>
      </c>
    </row>
    <row r="57" spans="1:68" ht="15" x14ac:dyDescent="0.25">
      <c r="A57" s="36" t="s">
        <v>124</v>
      </c>
      <c r="B57" s="37" t="s">
        <v>58</v>
      </c>
      <c r="C57" s="37" t="s">
        <v>81</v>
      </c>
      <c r="D57" s="38" t="s">
        <v>125</v>
      </c>
      <c r="E57" s="37" t="s">
        <v>56</v>
      </c>
      <c r="F57" s="39">
        <v>60</v>
      </c>
      <c r="G57" s="39">
        <v>15555</v>
      </c>
      <c r="H57" s="39">
        <v>21117</v>
      </c>
      <c r="I57" s="39">
        <v>21117</v>
      </c>
      <c r="J57" s="40">
        <v>21900</v>
      </c>
      <c r="K57" s="41"/>
      <c r="L57" s="42">
        <v>2341976</v>
      </c>
      <c r="M57" s="41">
        <f t="shared" si="2"/>
        <v>2733085.9920000001</v>
      </c>
      <c r="N57" s="43">
        <f t="shared" si="3"/>
        <v>129.42586503764738</v>
      </c>
      <c r="O57" s="75">
        <v>0.91490000000000005</v>
      </c>
      <c r="P57" s="43">
        <f t="shared" si="4"/>
        <v>141.46449342840461</v>
      </c>
      <c r="Q57" s="43">
        <v>190.78</v>
      </c>
      <c r="R57" s="43">
        <f t="shared" si="5"/>
        <v>141.46449342840461</v>
      </c>
      <c r="S57" s="75">
        <v>0.94669999999999999</v>
      </c>
      <c r="T57" s="76">
        <v>0.9607</v>
      </c>
      <c r="U57" s="75">
        <f t="shared" si="6"/>
        <v>0.90949999999999998</v>
      </c>
      <c r="V57" s="44">
        <f t="shared" si="7"/>
        <v>128.66</v>
      </c>
      <c r="W57" s="45"/>
      <c r="X57" s="42">
        <v>1343976</v>
      </c>
      <c r="Y57" s="41">
        <f t="shared" si="8"/>
        <v>1568419.9920000001</v>
      </c>
      <c r="Z57" s="43">
        <f t="shared" si="9"/>
        <v>74.272860349481462</v>
      </c>
      <c r="AA57" s="43">
        <v>74.77</v>
      </c>
      <c r="AB57" s="43">
        <f t="shared" si="10"/>
        <v>74.272860349481462</v>
      </c>
      <c r="AC57" s="43">
        <f t="shared" si="11"/>
        <v>0</v>
      </c>
      <c r="AD57" s="44">
        <f t="shared" si="12"/>
        <v>74.272860349481462</v>
      </c>
      <c r="AE57" s="41"/>
      <c r="AF57" s="42">
        <v>775107</v>
      </c>
      <c r="AG57" s="41">
        <f t="shared" si="13"/>
        <v>904549.86900000006</v>
      </c>
      <c r="AH57" s="43">
        <f t="shared" si="14"/>
        <v>42.835150305441118</v>
      </c>
      <c r="AI57" s="43">
        <v>40.72</v>
      </c>
      <c r="AJ57" s="43">
        <f t="shared" si="15"/>
        <v>40.72</v>
      </c>
      <c r="AK57" s="43">
        <f t="shared" si="16"/>
        <v>0</v>
      </c>
      <c r="AL57" s="44">
        <f t="shared" si="17"/>
        <v>40.72</v>
      </c>
      <c r="AM57" s="41"/>
      <c r="AN57" s="42">
        <v>88459</v>
      </c>
      <c r="AO57" s="41">
        <f t="shared" si="18"/>
        <v>103231.65300000001</v>
      </c>
      <c r="AP57" s="44">
        <f t="shared" si="19"/>
        <v>4.8885567552209119</v>
      </c>
      <c r="AQ57" s="41"/>
      <c r="AR57" s="42">
        <v>417898</v>
      </c>
      <c r="AS57" s="41">
        <f t="shared" si="20"/>
        <v>487686.96600000001</v>
      </c>
      <c r="AT57" s="44">
        <f t="shared" si="21"/>
        <v>23.094519391959086</v>
      </c>
      <c r="AU57" s="41"/>
      <c r="AV57" s="46">
        <v>12.586600000000001</v>
      </c>
      <c r="AW57" s="44">
        <v>0</v>
      </c>
      <c r="AX57" s="41"/>
      <c r="AY57" s="47">
        <v>15.72</v>
      </c>
      <c r="AZ57" s="41"/>
      <c r="BA57" s="47">
        <v>0</v>
      </c>
      <c r="BB57" s="41"/>
      <c r="BC57" s="47">
        <f t="shared" si="27"/>
        <v>299.94</v>
      </c>
      <c r="BD57" s="41"/>
      <c r="BE57" s="72">
        <v>207.91</v>
      </c>
      <c r="BF57" s="43">
        <f t="shared" si="22"/>
        <v>92.03</v>
      </c>
      <c r="BG57" s="43">
        <f t="shared" si="23"/>
        <v>-85.53</v>
      </c>
      <c r="BH57" s="43">
        <f t="shared" si="24"/>
        <v>214.41</v>
      </c>
      <c r="BI57" s="44">
        <f t="shared" si="25"/>
        <v>6.5</v>
      </c>
      <c r="BJ57" s="41"/>
      <c r="BK57" s="72">
        <v>9.65</v>
      </c>
      <c r="BL57" s="43">
        <v>0</v>
      </c>
      <c r="BM57" s="43"/>
      <c r="BN57" s="44">
        <f t="shared" si="26"/>
        <v>224.06</v>
      </c>
      <c r="BO57" s="41"/>
      <c r="BP57" s="47">
        <f t="shared" si="28"/>
        <v>3485253.3</v>
      </c>
    </row>
    <row r="58" spans="1:68" ht="15" x14ac:dyDescent="0.25">
      <c r="A58" s="36" t="s">
        <v>126</v>
      </c>
      <c r="B58" s="37" t="s">
        <v>58</v>
      </c>
      <c r="C58" s="37" t="s">
        <v>52</v>
      </c>
      <c r="D58" s="38">
        <v>9324</v>
      </c>
      <c r="E58" s="37" t="s">
        <v>77</v>
      </c>
      <c r="F58" s="39">
        <v>60</v>
      </c>
      <c r="G58" s="39">
        <v>15737</v>
      </c>
      <c r="H58" s="39">
        <v>21291</v>
      </c>
      <c r="I58" s="39">
        <v>21291</v>
      </c>
      <c r="J58" s="40">
        <v>21900</v>
      </c>
      <c r="K58" s="41"/>
      <c r="L58" s="42">
        <v>2381456</v>
      </c>
      <c r="M58" s="41">
        <f t="shared" si="2"/>
        <v>2779159.1520000002</v>
      </c>
      <c r="N58" s="43">
        <f t="shared" si="3"/>
        <v>130.53210990559393</v>
      </c>
      <c r="O58" s="75">
        <v>0.89370000000000005</v>
      </c>
      <c r="P58" s="43">
        <f t="shared" si="4"/>
        <v>146.0580842627212</v>
      </c>
      <c r="Q58" s="43">
        <v>190.78</v>
      </c>
      <c r="R58" s="43">
        <f t="shared" si="5"/>
        <v>146.0580842627212</v>
      </c>
      <c r="S58" s="75">
        <v>1.0007999999999999</v>
      </c>
      <c r="T58" s="76">
        <v>0.9607</v>
      </c>
      <c r="U58" s="75">
        <f t="shared" si="6"/>
        <v>0.96150000000000002</v>
      </c>
      <c r="V58" s="44">
        <f t="shared" si="7"/>
        <v>140.43</v>
      </c>
      <c r="W58" s="45"/>
      <c r="X58" s="42">
        <v>1204691</v>
      </c>
      <c r="Y58" s="41">
        <f t="shared" si="8"/>
        <v>1405874.3970000001</v>
      </c>
      <c r="Z58" s="43">
        <f t="shared" si="9"/>
        <v>66.031393405664375</v>
      </c>
      <c r="AA58" s="43">
        <v>74.77</v>
      </c>
      <c r="AB58" s="43">
        <f t="shared" si="10"/>
        <v>66.031393405664375</v>
      </c>
      <c r="AC58" s="43">
        <f t="shared" si="11"/>
        <v>0</v>
      </c>
      <c r="AD58" s="44">
        <f t="shared" si="12"/>
        <v>66.031393405664375</v>
      </c>
      <c r="AE58" s="41"/>
      <c r="AF58" s="42">
        <v>751436</v>
      </c>
      <c r="AG58" s="41">
        <f t="shared" si="13"/>
        <v>876925.81200000003</v>
      </c>
      <c r="AH58" s="43">
        <f t="shared" si="14"/>
        <v>41.187629139072847</v>
      </c>
      <c r="AI58" s="43">
        <v>40.72</v>
      </c>
      <c r="AJ58" s="43">
        <f t="shared" si="15"/>
        <v>40.72</v>
      </c>
      <c r="AK58" s="43">
        <f t="shared" si="16"/>
        <v>0</v>
      </c>
      <c r="AL58" s="44">
        <f t="shared" si="17"/>
        <v>40.72</v>
      </c>
      <c r="AM58" s="41"/>
      <c r="AN58" s="42">
        <v>180832</v>
      </c>
      <c r="AO58" s="41">
        <f t="shared" si="18"/>
        <v>211030.94400000002</v>
      </c>
      <c r="AP58" s="44">
        <f t="shared" si="19"/>
        <v>9.9117441172326348</v>
      </c>
      <c r="AQ58" s="41"/>
      <c r="AR58" s="42">
        <v>423700</v>
      </c>
      <c r="AS58" s="41">
        <f t="shared" si="20"/>
        <v>494457.9</v>
      </c>
      <c r="AT58" s="44">
        <f t="shared" si="21"/>
        <v>23.223798788220375</v>
      </c>
      <c r="AU58" s="41"/>
      <c r="AV58" s="46">
        <v>10.024305379999999</v>
      </c>
      <c r="AW58" s="44">
        <v>0.24</v>
      </c>
      <c r="AX58" s="41"/>
      <c r="AY58" s="47">
        <v>19.32</v>
      </c>
      <c r="AZ58" s="41"/>
      <c r="BA58" s="47">
        <v>0</v>
      </c>
      <c r="BB58" s="41"/>
      <c r="BC58" s="47">
        <f t="shared" si="27"/>
        <v>309.89999999999998</v>
      </c>
      <c r="BD58" s="41"/>
      <c r="BE58" s="72">
        <v>255.16</v>
      </c>
      <c r="BF58" s="43">
        <f t="shared" si="22"/>
        <v>54.739999999999981</v>
      </c>
      <c r="BG58" s="43">
        <f t="shared" si="23"/>
        <v>-48.239999999999981</v>
      </c>
      <c r="BH58" s="43">
        <f t="shared" si="24"/>
        <v>261.65999999999997</v>
      </c>
      <c r="BI58" s="44">
        <f t="shared" si="25"/>
        <v>6.4999999999999716</v>
      </c>
      <c r="BJ58" s="41"/>
      <c r="BK58" s="72">
        <v>11.77</v>
      </c>
      <c r="BL58" s="43">
        <v>4.37</v>
      </c>
      <c r="BM58" s="43"/>
      <c r="BN58" s="44">
        <f t="shared" si="26"/>
        <v>277.79999999999995</v>
      </c>
      <c r="BO58" s="41"/>
      <c r="BP58" s="47">
        <f t="shared" si="28"/>
        <v>4371738.5999999996</v>
      </c>
    </row>
    <row r="59" spans="1:68" ht="15" x14ac:dyDescent="0.25">
      <c r="A59" s="36" t="s">
        <v>127</v>
      </c>
      <c r="B59" s="37" t="s">
        <v>55</v>
      </c>
      <c r="C59" s="37" t="s">
        <v>52</v>
      </c>
      <c r="D59" s="38">
        <v>21303</v>
      </c>
      <c r="E59" s="37" t="s">
        <v>77</v>
      </c>
      <c r="F59" s="39">
        <v>90</v>
      </c>
      <c r="G59" s="39">
        <v>24688</v>
      </c>
      <c r="H59" s="39">
        <v>31498</v>
      </c>
      <c r="I59" s="39">
        <v>31498</v>
      </c>
      <c r="J59" s="40">
        <v>32850</v>
      </c>
      <c r="K59" s="41"/>
      <c r="L59" s="42">
        <v>4363247</v>
      </c>
      <c r="M59" s="41">
        <f t="shared" si="2"/>
        <v>5091909.2489999998</v>
      </c>
      <c r="N59" s="43">
        <f t="shared" si="3"/>
        <v>161.65817667788431</v>
      </c>
      <c r="O59" s="75">
        <v>1.0691999999999999</v>
      </c>
      <c r="P59" s="43">
        <f t="shared" si="4"/>
        <v>151.19545143835046</v>
      </c>
      <c r="Q59" s="43">
        <v>190.78</v>
      </c>
      <c r="R59" s="43">
        <f t="shared" si="5"/>
        <v>151.19545143835046</v>
      </c>
      <c r="S59" s="75">
        <v>1.0603</v>
      </c>
      <c r="T59" s="76">
        <v>0.9607</v>
      </c>
      <c r="U59" s="75">
        <f t="shared" si="6"/>
        <v>1.0185999999999999</v>
      </c>
      <c r="V59" s="44">
        <f t="shared" si="7"/>
        <v>154.01</v>
      </c>
      <c r="W59" s="45"/>
      <c r="X59" s="42">
        <v>1836705</v>
      </c>
      <c r="Y59" s="41">
        <f t="shared" si="8"/>
        <v>2143434.7349999999</v>
      </c>
      <c r="Z59" s="43">
        <f t="shared" si="9"/>
        <v>68.049867769382175</v>
      </c>
      <c r="AA59" s="43">
        <v>74.77</v>
      </c>
      <c r="AB59" s="43">
        <f t="shared" si="10"/>
        <v>68.049867769382175</v>
      </c>
      <c r="AC59" s="43">
        <f t="shared" si="11"/>
        <v>0</v>
      </c>
      <c r="AD59" s="44">
        <f t="shared" si="12"/>
        <v>68.049867769382175</v>
      </c>
      <c r="AE59" s="41"/>
      <c r="AF59" s="42">
        <v>1135558</v>
      </c>
      <c r="AG59" s="41">
        <f t="shared" si="13"/>
        <v>1325196.186</v>
      </c>
      <c r="AH59" s="43">
        <f t="shared" si="14"/>
        <v>42.072391453425617</v>
      </c>
      <c r="AI59" s="43">
        <v>40.72</v>
      </c>
      <c r="AJ59" s="43">
        <f t="shared" si="15"/>
        <v>40.72</v>
      </c>
      <c r="AK59" s="43">
        <f t="shared" si="16"/>
        <v>0</v>
      </c>
      <c r="AL59" s="44">
        <f t="shared" si="17"/>
        <v>40.72</v>
      </c>
      <c r="AM59" s="41"/>
      <c r="AN59" s="42">
        <v>200468</v>
      </c>
      <c r="AO59" s="41">
        <f t="shared" si="18"/>
        <v>233946.15600000002</v>
      </c>
      <c r="AP59" s="44">
        <f t="shared" si="19"/>
        <v>7.4273336719791736</v>
      </c>
      <c r="AQ59" s="41"/>
      <c r="AR59" s="42">
        <v>577167</v>
      </c>
      <c r="AS59" s="41">
        <f t="shared" si="20"/>
        <v>673553.88899999997</v>
      </c>
      <c r="AT59" s="44">
        <f t="shared" si="21"/>
        <v>21.384020858467203</v>
      </c>
      <c r="AU59" s="41"/>
      <c r="AV59" s="46">
        <v>3.9096000000000002</v>
      </c>
      <c r="AW59" s="44">
        <v>0.08</v>
      </c>
      <c r="AX59" s="41"/>
      <c r="AY59" s="47">
        <v>19.54</v>
      </c>
      <c r="AZ59" s="41"/>
      <c r="BA59" s="47">
        <v>0</v>
      </c>
      <c r="BB59" s="41"/>
      <c r="BC59" s="47">
        <f t="shared" si="27"/>
        <v>315.12</v>
      </c>
      <c r="BD59" s="41"/>
      <c r="BE59" s="72">
        <v>258.14</v>
      </c>
      <c r="BF59" s="43">
        <f t="shared" si="22"/>
        <v>56.980000000000018</v>
      </c>
      <c r="BG59" s="43">
        <f t="shared" si="23"/>
        <v>-50.480000000000018</v>
      </c>
      <c r="BH59" s="43">
        <f t="shared" si="24"/>
        <v>264.64</v>
      </c>
      <c r="BI59" s="44">
        <f t="shared" si="25"/>
        <v>6.5</v>
      </c>
      <c r="BJ59" s="41"/>
      <c r="BK59" s="72">
        <v>11.91</v>
      </c>
      <c r="BL59" s="43">
        <v>3.67</v>
      </c>
      <c r="BM59" s="43"/>
      <c r="BN59" s="44">
        <f t="shared" si="26"/>
        <v>280.22000000000003</v>
      </c>
      <c r="BO59" s="41"/>
      <c r="BP59" s="47">
        <f t="shared" si="28"/>
        <v>6918071.3600000003</v>
      </c>
    </row>
    <row r="60" spans="1:68" ht="15" x14ac:dyDescent="0.25">
      <c r="A60" s="36" t="s">
        <v>128</v>
      </c>
      <c r="B60" s="37" t="s">
        <v>129</v>
      </c>
      <c r="C60" s="37" t="s">
        <v>52</v>
      </c>
      <c r="D60" s="38">
        <v>7260</v>
      </c>
      <c r="E60" s="37" t="s">
        <v>53</v>
      </c>
      <c r="F60" s="39">
        <v>60</v>
      </c>
      <c r="G60" s="39">
        <v>7933</v>
      </c>
      <c r="H60" s="39">
        <v>18231</v>
      </c>
      <c r="I60" s="39">
        <v>19710</v>
      </c>
      <c r="J60" s="40">
        <v>21900</v>
      </c>
      <c r="K60" s="41"/>
      <c r="L60" s="42">
        <v>2588455</v>
      </c>
      <c r="M60" s="41">
        <f t="shared" si="2"/>
        <v>3020726.9849999999</v>
      </c>
      <c r="N60" s="43">
        <f t="shared" si="3"/>
        <v>153.25859893455097</v>
      </c>
      <c r="O60" s="75">
        <v>1.0774999999999999</v>
      </c>
      <c r="P60" s="43">
        <f t="shared" si="4"/>
        <v>142.23535863995451</v>
      </c>
      <c r="Q60" s="43">
        <v>190.78</v>
      </c>
      <c r="R60" s="43">
        <f t="shared" si="5"/>
        <v>142.23535863995451</v>
      </c>
      <c r="S60" s="75">
        <v>0.92220000000000002</v>
      </c>
      <c r="T60" s="76">
        <v>0.9607</v>
      </c>
      <c r="U60" s="75">
        <f t="shared" si="6"/>
        <v>0.88600000000000001</v>
      </c>
      <c r="V60" s="44">
        <f t="shared" si="7"/>
        <v>126.02</v>
      </c>
      <c r="W60" s="45"/>
      <c r="X60" s="42">
        <v>1380674</v>
      </c>
      <c r="Y60" s="41">
        <f t="shared" si="8"/>
        <v>1611246.558</v>
      </c>
      <c r="Z60" s="43">
        <f t="shared" si="9"/>
        <v>81.747669101978687</v>
      </c>
      <c r="AA60" s="43">
        <v>74.77</v>
      </c>
      <c r="AB60" s="43">
        <f t="shared" si="10"/>
        <v>74.77</v>
      </c>
      <c r="AC60" s="43">
        <f t="shared" si="11"/>
        <v>0</v>
      </c>
      <c r="AD60" s="44">
        <f t="shared" si="12"/>
        <v>74.77</v>
      </c>
      <c r="AE60" s="41"/>
      <c r="AF60" s="42">
        <v>1092607</v>
      </c>
      <c r="AG60" s="41">
        <f t="shared" si="13"/>
        <v>1275072.3689999999</v>
      </c>
      <c r="AH60" s="43">
        <f t="shared" si="14"/>
        <v>64.691647336377471</v>
      </c>
      <c r="AI60" s="43">
        <v>40.72</v>
      </c>
      <c r="AJ60" s="43">
        <f t="shared" si="15"/>
        <v>40.72</v>
      </c>
      <c r="AK60" s="43">
        <f t="shared" si="16"/>
        <v>0</v>
      </c>
      <c r="AL60" s="44">
        <f t="shared" si="17"/>
        <v>40.72</v>
      </c>
      <c r="AM60" s="41"/>
      <c r="AN60" s="42">
        <v>268972</v>
      </c>
      <c r="AO60" s="41">
        <f t="shared" si="18"/>
        <v>313890.32400000002</v>
      </c>
      <c r="AP60" s="44">
        <f t="shared" si="19"/>
        <v>15.925435007610352</v>
      </c>
      <c r="AQ60" s="41"/>
      <c r="AR60" s="42">
        <v>0</v>
      </c>
      <c r="AS60" s="41">
        <f t="shared" si="20"/>
        <v>0</v>
      </c>
      <c r="AT60" s="44">
        <f t="shared" si="21"/>
        <v>0</v>
      </c>
      <c r="AU60" s="41"/>
      <c r="AV60" s="46">
        <v>9.9781836599999991</v>
      </c>
      <c r="AW60" s="44">
        <v>0</v>
      </c>
      <c r="AX60" s="41"/>
      <c r="AY60" s="47">
        <v>7.86</v>
      </c>
      <c r="AZ60" s="41"/>
      <c r="BA60" s="47">
        <v>0</v>
      </c>
      <c r="BB60" s="41"/>
      <c r="BC60" s="47">
        <f t="shared" si="27"/>
        <v>275.27</v>
      </c>
      <c r="BD60" s="41"/>
      <c r="BE60" s="72">
        <v>241.6</v>
      </c>
      <c r="BF60" s="43">
        <f t="shared" si="22"/>
        <v>33.669999999999987</v>
      </c>
      <c r="BG60" s="43">
        <f t="shared" si="23"/>
        <v>-27.169999999999987</v>
      </c>
      <c r="BH60" s="43">
        <f t="shared" si="24"/>
        <v>248.1</v>
      </c>
      <c r="BI60" s="44">
        <f t="shared" si="25"/>
        <v>6.5</v>
      </c>
      <c r="BJ60" s="41"/>
      <c r="BK60" s="72">
        <v>11.16</v>
      </c>
      <c r="BL60" s="43">
        <v>0</v>
      </c>
      <c r="BM60" s="43"/>
      <c r="BN60" s="44">
        <f t="shared" si="26"/>
        <v>259.26</v>
      </c>
      <c r="BO60" s="41"/>
      <c r="BP60" s="47">
        <f t="shared" si="28"/>
        <v>2056709.5799999998</v>
      </c>
    </row>
    <row r="61" spans="1:68" ht="15" x14ac:dyDescent="0.25">
      <c r="A61" s="36" t="s">
        <v>130</v>
      </c>
      <c r="B61" s="37" t="s">
        <v>55</v>
      </c>
      <c r="C61" s="37" t="s">
        <v>52</v>
      </c>
      <c r="D61" s="38">
        <v>10140</v>
      </c>
      <c r="E61" s="37" t="s">
        <v>60</v>
      </c>
      <c r="F61" s="39">
        <v>95</v>
      </c>
      <c r="G61" s="39">
        <v>27383</v>
      </c>
      <c r="H61" s="39">
        <v>30552</v>
      </c>
      <c r="I61" s="39">
        <v>31208</v>
      </c>
      <c r="J61" s="40">
        <v>34675</v>
      </c>
      <c r="K61" s="41"/>
      <c r="L61" s="42">
        <v>4970830</v>
      </c>
      <c r="M61" s="41">
        <f t="shared" si="2"/>
        <v>5800958.6100000003</v>
      </c>
      <c r="N61" s="43">
        <f t="shared" si="3"/>
        <v>185.88049891053578</v>
      </c>
      <c r="O61" s="75">
        <v>1.0717000000000001</v>
      </c>
      <c r="P61" s="43">
        <f t="shared" si="4"/>
        <v>173.4445263698197</v>
      </c>
      <c r="Q61" s="43">
        <v>190.78</v>
      </c>
      <c r="R61" s="43">
        <f t="shared" si="5"/>
        <v>173.4445263698197</v>
      </c>
      <c r="S61" s="75">
        <v>1.0459000000000001</v>
      </c>
      <c r="T61" s="76">
        <v>0.9607</v>
      </c>
      <c r="U61" s="75">
        <f t="shared" si="6"/>
        <v>1.0047999999999999</v>
      </c>
      <c r="V61" s="44">
        <f t="shared" si="7"/>
        <v>174.28</v>
      </c>
      <c r="W61" s="45"/>
      <c r="X61" s="42">
        <v>1778900</v>
      </c>
      <c r="Y61" s="41">
        <f t="shared" si="8"/>
        <v>2075976.3</v>
      </c>
      <c r="Z61" s="43">
        <f t="shared" si="9"/>
        <v>66.520645347346829</v>
      </c>
      <c r="AA61" s="43">
        <v>74.77</v>
      </c>
      <c r="AB61" s="43">
        <f t="shared" si="10"/>
        <v>66.520645347346829</v>
      </c>
      <c r="AC61" s="43">
        <f t="shared" si="11"/>
        <v>0</v>
      </c>
      <c r="AD61" s="44">
        <f t="shared" si="12"/>
        <v>66.520645347346829</v>
      </c>
      <c r="AE61" s="41"/>
      <c r="AF61" s="42">
        <v>1025170</v>
      </c>
      <c r="AG61" s="41">
        <f t="shared" si="13"/>
        <v>1196373.3900000001</v>
      </c>
      <c r="AH61" s="43">
        <f t="shared" si="14"/>
        <v>38.335471353499109</v>
      </c>
      <c r="AI61" s="43">
        <v>40.72</v>
      </c>
      <c r="AJ61" s="43">
        <f t="shared" si="15"/>
        <v>38.335471353499109</v>
      </c>
      <c r="AK61" s="43">
        <f t="shared" si="16"/>
        <v>0.59613216162522242</v>
      </c>
      <c r="AL61" s="44">
        <f t="shared" si="17"/>
        <v>38.93160351512433</v>
      </c>
      <c r="AM61" s="41"/>
      <c r="AN61" s="42">
        <v>143193</v>
      </c>
      <c r="AO61" s="41">
        <f t="shared" si="18"/>
        <v>167106.231</v>
      </c>
      <c r="AP61" s="44">
        <f t="shared" si="19"/>
        <v>5.3545959689823119</v>
      </c>
      <c r="AQ61" s="41"/>
      <c r="AR61" s="42">
        <v>555077</v>
      </c>
      <c r="AS61" s="41">
        <f t="shared" si="20"/>
        <v>647774.85900000005</v>
      </c>
      <c r="AT61" s="44">
        <f t="shared" si="21"/>
        <v>20.756692482696746</v>
      </c>
      <c r="AU61" s="41"/>
      <c r="AV61" s="46">
        <v>3.9096000000000002</v>
      </c>
      <c r="AW61" s="44">
        <v>0.04</v>
      </c>
      <c r="AX61" s="41"/>
      <c r="AY61" s="47">
        <v>20.170000000000002</v>
      </c>
      <c r="AZ61" s="41"/>
      <c r="BA61" s="47">
        <v>0</v>
      </c>
      <c r="BB61" s="41"/>
      <c r="BC61" s="47">
        <f t="shared" si="27"/>
        <v>329.96</v>
      </c>
      <c r="BD61" s="41"/>
      <c r="BE61" s="72">
        <v>266.33</v>
      </c>
      <c r="BF61" s="43">
        <f t="shared" si="22"/>
        <v>63.629999999999995</v>
      </c>
      <c r="BG61" s="43">
        <f t="shared" si="23"/>
        <v>-57.129999999999995</v>
      </c>
      <c r="BH61" s="43">
        <f t="shared" si="24"/>
        <v>272.83</v>
      </c>
      <c r="BI61" s="44">
        <f t="shared" si="25"/>
        <v>6.5</v>
      </c>
      <c r="BJ61" s="41"/>
      <c r="BK61" s="72">
        <v>12.28</v>
      </c>
      <c r="BL61" s="43">
        <v>3.77</v>
      </c>
      <c r="BM61" s="43"/>
      <c r="BN61" s="44">
        <f t="shared" si="26"/>
        <v>288.87999999999994</v>
      </c>
      <c r="BO61" s="41"/>
      <c r="BP61" s="47">
        <f t="shared" si="28"/>
        <v>7910401.0399999982</v>
      </c>
    </row>
    <row r="62" spans="1:68" ht="15" x14ac:dyDescent="0.25">
      <c r="A62" s="36" t="s">
        <v>131</v>
      </c>
      <c r="B62" s="37" t="s">
        <v>58</v>
      </c>
      <c r="C62" s="37" t="s">
        <v>52</v>
      </c>
      <c r="D62" s="38">
        <v>5413</v>
      </c>
      <c r="E62" s="37" t="s">
        <v>56</v>
      </c>
      <c r="F62" s="39">
        <v>60</v>
      </c>
      <c r="G62" s="39">
        <v>10472</v>
      </c>
      <c r="H62" s="39">
        <v>17897</v>
      </c>
      <c r="I62" s="39">
        <v>19710</v>
      </c>
      <c r="J62" s="40">
        <v>21900</v>
      </c>
      <c r="K62" s="41"/>
      <c r="L62" s="42">
        <v>2347305</v>
      </c>
      <c r="M62" s="41">
        <f t="shared" si="2"/>
        <v>2739304.9350000001</v>
      </c>
      <c r="N62" s="43">
        <f t="shared" si="3"/>
        <v>138.98046347031965</v>
      </c>
      <c r="O62" s="75">
        <v>0.88770000000000004</v>
      </c>
      <c r="P62" s="43">
        <f t="shared" si="4"/>
        <v>156.56242364573578</v>
      </c>
      <c r="Q62" s="43">
        <v>190.78</v>
      </c>
      <c r="R62" s="43">
        <f t="shared" si="5"/>
        <v>156.56242364573578</v>
      </c>
      <c r="S62" s="75">
        <v>0.8115</v>
      </c>
      <c r="T62" s="76">
        <v>0.9607</v>
      </c>
      <c r="U62" s="75">
        <f t="shared" si="6"/>
        <v>0.77959999999999996</v>
      </c>
      <c r="V62" s="44">
        <f t="shared" si="7"/>
        <v>122.06</v>
      </c>
      <c r="W62" s="45"/>
      <c r="X62" s="42">
        <v>985363</v>
      </c>
      <c r="Y62" s="41">
        <f t="shared" si="8"/>
        <v>1149918.621</v>
      </c>
      <c r="Z62" s="43">
        <f t="shared" si="9"/>
        <v>58.341888432267886</v>
      </c>
      <c r="AA62" s="43">
        <v>74.77</v>
      </c>
      <c r="AB62" s="43">
        <f t="shared" si="10"/>
        <v>58.341888432267886</v>
      </c>
      <c r="AC62" s="43">
        <f t="shared" si="11"/>
        <v>1.6695278919330274</v>
      </c>
      <c r="AD62" s="44">
        <f t="shared" si="12"/>
        <v>60.011416324200916</v>
      </c>
      <c r="AE62" s="41"/>
      <c r="AF62" s="42">
        <v>694541</v>
      </c>
      <c r="AG62" s="41">
        <f t="shared" si="13"/>
        <v>810529.34700000007</v>
      </c>
      <c r="AH62" s="43">
        <f t="shared" si="14"/>
        <v>41.122747184170478</v>
      </c>
      <c r="AI62" s="43">
        <v>40.72</v>
      </c>
      <c r="AJ62" s="43">
        <f t="shared" si="15"/>
        <v>40.72</v>
      </c>
      <c r="AK62" s="43">
        <f t="shared" si="16"/>
        <v>0</v>
      </c>
      <c r="AL62" s="44">
        <f t="shared" si="17"/>
        <v>40.72</v>
      </c>
      <c r="AM62" s="41"/>
      <c r="AN62" s="42">
        <v>84008</v>
      </c>
      <c r="AO62" s="41">
        <f t="shared" si="18"/>
        <v>98037.33600000001</v>
      </c>
      <c r="AP62" s="44">
        <f t="shared" si="19"/>
        <v>4.9739896499238974</v>
      </c>
      <c r="AQ62" s="41"/>
      <c r="AR62" s="42">
        <v>359317</v>
      </c>
      <c r="AS62" s="41">
        <f t="shared" si="20"/>
        <v>419322.93900000001</v>
      </c>
      <c r="AT62" s="44">
        <f t="shared" si="21"/>
        <v>21.274629071537291</v>
      </c>
      <c r="AU62" s="41"/>
      <c r="AV62" s="46">
        <v>3.9096000000000002</v>
      </c>
      <c r="AW62" s="44">
        <v>0</v>
      </c>
      <c r="AX62" s="41"/>
      <c r="AY62" s="47">
        <v>20.03</v>
      </c>
      <c r="AZ62" s="41"/>
      <c r="BA62" s="47">
        <v>0</v>
      </c>
      <c r="BB62" s="41"/>
      <c r="BC62" s="47">
        <f t="shared" si="27"/>
        <v>272.98</v>
      </c>
      <c r="BD62" s="41"/>
      <c r="BE62" s="72">
        <v>264.69</v>
      </c>
      <c r="BF62" s="43">
        <f t="shared" si="22"/>
        <v>8.2900000000000205</v>
      </c>
      <c r="BG62" s="43">
        <f t="shared" si="23"/>
        <v>-1.7900000000000205</v>
      </c>
      <c r="BH62" s="43">
        <f t="shared" si="24"/>
        <v>271.19</v>
      </c>
      <c r="BI62" s="44">
        <f t="shared" si="25"/>
        <v>6.5</v>
      </c>
      <c r="BJ62" s="41"/>
      <c r="BK62" s="72">
        <v>12.2</v>
      </c>
      <c r="BL62" s="43">
        <v>0</v>
      </c>
      <c r="BM62" s="43"/>
      <c r="BN62" s="44">
        <f t="shared" si="26"/>
        <v>283.39</v>
      </c>
      <c r="BO62" s="41"/>
      <c r="BP62" s="47">
        <f t="shared" si="28"/>
        <v>2967660.08</v>
      </c>
    </row>
    <row r="63" spans="1:68" ht="15" x14ac:dyDescent="0.25">
      <c r="A63" s="36" t="s">
        <v>132</v>
      </c>
      <c r="B63" s="37" t="s">
        <v>51</v>
      </c>
      <c r="C63" s="37" t="s">
        <v>52</v>
      </c>
      <c r="D63" s="38">
        <v>6932</v>
      </c>
      <c r="E63" s="37" t="s">
        <v>121</v>
      </c>
      <c r="F63" s="39">
        <v>90</v>
      </c>
      <c r="G63" s="39">
        <v>18197</v>
      </c>
      <c r="H63" s="39">
        <v>29387</v>
      </c>
      <c r="I63" s="39">
        <v>29565</v>
      </c>
      <c r="J63" s="40">
        <v>32850</v>
      </c>
      <c r="K63" s="41"/>
      <c r="L63" s="42">
        <v>4180451</v>
      </c>
      <c r="M63" s="41">
        <f t="shared" si="2"/>
        <v>4878586.3169999998</v>
      </c>
      <c r="N63" s="43">
        <f t="shared" si="3"/>
        <v>165.01222110603754</v>
      </c>
      <c r="O63" s="75">
        <v>1.0785</v>
      </c>
      <c r="P63" s="43">
        <f t="shared" si="4"/>
        <v>153.00159583313635</v>
      </c>
      <c r="Q63" s="43">
        <v>190.78</v>
      </c>
      <c r="R63" s="43">
        <f t="shared" si="5"/>
        <v>153.00159583313635</v>
      </c>
      <c r="S63" s="75">
        <v>0.95860000000000001</v>
      </c>
      <c r="T63" s="76">
        <v>0.9607</v>
      </c>
      <c r="U63" s="75">
        <f t="shared" si="6"/>
        <v>0.92090000000000005</v>
      </c>
      <c r="V63" s="44">
        <f t="shared" si="7"/>
        <v>140.9</v>
      </c>
      <c r="W63" s="45"/>
      <c r="X63" s="42">
        <v>1563925</v>
      </c>
      <c r="Y63" s="41">
        <f t="shared" si="8"/>
        <v>1825100.4750000001</v>
      </c>
      <c r="Z63" s="43">
        <f t="shared" si="9"/>
        <v>61.731793505834602</v>
      </c>
      <c r="AA63" s="43">
        <v>74.77</v>
      </c>
      <c r="AB63" s="43">
        <f t="shared" si="10"/>
        <v>61.731793505834602</v>
      </c>
      <c r="AC63" s="43">
        <f t="shared" si="11"/>
        <v>0.82205162354134842</v>
      </c>
      <c r="AD63" s="44">
        <f t="shared" si="12"/>
        <v>62.553845129375951</v>
      </c>
      <c r="AE63" s="41"/>
      <c r="AF63" s="42">
        <v>1241093</v>
      </c>
      <c r="AG63" s="41">
        <f t="shared" si="13"/>
        <v>1448355.531</v>
      </c>
      <c r="AH63" s="43">
        <f t="shared" si="14"/>
        <v>48.988856113647891</v>
      </c>
      <c r="AI63" s="43">
        <v>40.72</v>
      </c>
      <c r="AJ63" s="43">
        <f t="shared" si="15"/>
        <v>40.72</v>
      </c>
      <c r="AK63" s="43">
        <f t="shared" si="16"/>
        <v>0</v>
      </c>
      <c r="AL63" s="44">
        <f t="shared" si="17"/>
        <v>40.72</v>
      </c>
      <c r="AM63" s="41"/>
      <c r="AN63" s="42">
        <v>99160</v>
      </c>
      <c r="AO63" s="41">
        <f t="shared" si="18"/>
        <v>115719.72</v>
      </c>
      <c r="AP63" s="44">
        <f t="shared" si="19"/>
        <v>3.9140781329274481</v>
      </c>
      <c r="AQ63" s="41"/>
      <c r="AR63" s="42">
        <v>514233</v>
      </c>
      <c r="AS63" s="41">
        <f t="shared" si="20"/>
        <v>600109.91099999996</v>
      </c>
      <c r="AT63" s="44">
        <f t="shared" si="21"/>
        <v>20.297984474885844</v>
      </c>
      <c r="AU63" s="41"/>
      <c r="AV63" s="46">
        <v>18.79340436</v>
      </c>
      <c r="AW63" s="44">
        <v>0.09</v>
      </c>
      <c r="AX63" s="41"/>
      <c r="AY63" s="47">
        <v>21.200000000000003</v>
      </c>
      <c r="AZ63" s="41"/>
      <c r="BA63" s="47">
        <v>0</v>
      </c>
      <c r="BB63" s="41"/>
      <c r="BC63" s="47">
        <f t="shared" si="27"/>
        <v>308.47000000000003</v>
      </c>
      <c r="BD63" s="41"/>
      <c r="BE63" s="72">
        <v>280.13</v>
      </c>
      <c r="BF63" s="43">
        <f t="shared" si="22"/>
        <v>28.340000000000032</v>
      </c>
      <c r="BG63" s="43">
        <f t="shared" si="23"/>
        <v>-21.840000000000032</v>
      </c>
      <c r="BH63" s="43">
        <f t="shared" si="24"/>
        <v>286.63</v>
      </c>
      <c r="BI63" s="44">
        <f t="shared" si="25"/>
        <v>6.5</v>
      </c>
      <c r="BJ63" s="41"/>
      <c r="BK63" s="72">
        <v>12.9</v>
      </c>
      <c r="BL63" s="43">
        <v>8.35</v>
      </c>
      <c r="BM63" s="43"/>
      <c r="BN63" s="44">
        <f t="shared" si="26"/>
        <v>307.88</v>
      </c>
      <c r="BO63" s="41"/>
      <c r="BP63" s="47">
        <f t="shared" si="28"/>
        <v>5602492.3600000003</v>
      </c>
    </row>
    <row r="64" spans="1:68" ht="15" x14ac:dyDescent="0.25">
      <c r="A64" s="36" t="s">
        <v>133</v>
      </c>
      <c r="B64" s="37" t="s">
        <v>58</v>
      </c>
      <c r="C64" s="37" t="s">
        <v>52</v>
      </c>
      <c r="D64" s="38">
        <v>6668</v>
      </c>
      <c r="E64" s="37" t="s">
        <v>56</v>
      </c>
      <c r="F64" s="39">
        <v>90</v>
      </c>
      <c r="G64" s="39">
        <v>13224</v>
      </c>
      <c r="H64" s="39">
        <v>31231</v>
      </c>
      <c r="I64" s="39">
        <v>31231</v>
      </c>
      <c r="J64" s="40">
        <v>32850</v>
      </c>
      <c r="K64" s="41"/>
      <c r="L64" s="42">
        <v>5186827</v>
      </c>
      <c r="M64" s="41">
        <f t="shared" si="2"/>
        <v>6053027.1090000002</v>
      </c>
      <c r="N64" s="43">
        <f t="shared" si="3"/>
        <v>193.81470682975248</v>
      </c>
      <c r="O64" s="75">
        <v>1.1665000000000001</v>
      </c>
      <c r="P64" s="43">
        <f t="shared" si="4"/>
        <v>166.15062737226958</v>
      </c>
      <c r="Q64" s="43">
        <v>190.78</v>
      </c>
      <c r="R64" s="43">
        <f t="shared" si="5"/>
        <v>166.15062737226958</v>
      </c>
      <c r="S64" s="75">
        <v>1.0075000000000001</v>
      </c>
      <c r="T64" s="76">
        <v>0.9607</v>
      </c>
      <c r="U64" s="75">
        <f t="shared" si="6"/>
        <v>0.96789999999999998</v>
      </c>
      <c r="V64" s="44">
        <f t="shared" si="7"/>
        <v>160.82</v>
      </c>
      <c r="W64" s="45"/>
      <c r="X64" s="42">
        <v>1802726</v>
      </c>
      <c r="Y64" s="41">
        <f t="shared" si="8"/>
        <v>2103781.2420000001</v>
      </c>
      <c r="Z64" s="43">
        <f t="shared" si="9"/>
        <v>67.361955813134387</v>
      </c>
      <c r="AA64" s="43">
        <v>74.77</v>
      </c>
      <c r="AB64" s="43">
        <f t="shared" si="10"/>
        <v>67.361955813134387</v>
      </c>
      <c r="AC64" s="43">
        <f t="shared" si="11"/>
        <v>0</v>
      </c>
      <c r="AD64" s="44">
        <f t="shared" si="12"/>
        <v>67.361955813134387</v>
      </c>
      <c r="AE64" s="41"/>
      <c r="AF64" s="42">
        <v>1802853</v>
      </c>
      <c r="AG64" s="41">
        <f t="shared" si="13"/>
        <v>2103929.4509999999</v>
      </c>
      <c r="AH64" s="43">
        <f t="shared" si="14"/>
        <v>67.366701386442955</v>
      </c>
      <c r="AI64" s="43">
        <v>40.72</v>
      </c>
      <c r="AJ64" s="43">
        <f t="shared" si="15"/>
        <v>40.72</v>
      </c>
      <c r="AK64" s="43">
        <f t="shared" si="16"/>
        <v>0</v>
      </c>
      <c r="AL64" s="44">
        <f t="shared" si="17"/>
        <v>40.72</v>
      </c>
      <c r="AM64" s="41"/>
      <c r="AN64" s="42">
        <v>160826</v>
      </c>
      <c r="AO64" s="41">
        <f t="shared" si="18"/>
        <v>187683.94200000001</v>
      </c>
      <c r="AP64" s="44">
        <f t="shared" si="19"/>
        <v>6.0095399442861259</v>
      </c>
      <c r="AQ64" s="41"/>
      <c r="AR64" s="42">
        <v>0</v>
      </c>
      <c r="AS64" s="41">
        <f t="shared" si="20"/>
        <v>0</v>
      </c>
      <c r="AT64" s="44">
        <f t="shared" si="21"/>
        <v>0</v>
      </c>
      <c r="AU64" s="41"/>
      <c r="AV64" s="46">
        <v>9.6918167299999993</v>
      </c>
      <c r="AW64" s="44">
        <v>0</v>
      </c>
      <c r="AX64" s="41"/>
      <c r="AY64" s="47">
        <v>21.39</v>
      </c>
      <c r="AZ64" s="41"/>
      <c r="BA64" s="47">
        <v>0</v>
      </c>
      <c r="BB64" s="41"/>
      <c r="BC64" s="47">
        <f t="shared" si="27"/>
        <v>305.99</v>
      </c>
      <c r="BD64" s="41"/>
      <c r="BE64" s="72">
        <v>282.89999999999998</v>
      </c>
      <c r="BF64" s="43">
        <f t="shared" si="22"/>
        <v>23.090000000000032</v>
      </c>
      <c r="BG64" s="43">
        <f t="shared" si="23"/>
        <v>-16.590000000000032</v>
      </c>
      <c r="BH64" s="43">
        <f t="shared" si="24"/>
        <v>289.39999999999998</v>
      </c>
      <c r="BI64" s="44">
        <f t="shared" si="25"/>
        <v>6.5</v>
      </c>
      <c r="BJ64" s="41"/>
      <c r="BK64" s="72">
        <v>13.02</v>
      </c>
      <c r="BL64" s="43">
        <v>1.45</v>
      </c>
      <c r="BM64" s="43"/>
      <c r="BN64" s="44">
        <f t="shared" si="26"/>
        <v>303.86999999999995</v>
      </c>
      <c r="BO64" s="41"/>
      <c r="BP64" s="47">
        <f t="shared" si="28"/>
        <v>4018376.8799999994</v>
      </c>
    </row>
    <row r="65" spans="1:68" ht="15" x14ac:dyDescent="0.25">
      <c r="A65" s="36" t="s">
        <v>134</v>
      </c>
      <c r="B65" s="37" t="s">
        <v>55</v>
      </c>
      <c r="C65" s="37" t="s">
        <v>52</v>
      </c>
      <c r="D65" s="38">
        <v>20529</v>
      </c>
      <c r="E65" s="37" t="s">
        <v>135</v>
      </c>
      <c r="F65" s="39">
        <v>180</v>
      </c>
      <c r="G65" s="39">
        <v>44505</v>
      </c>
      <c r="H65" s="39">
        <v>63206</v>
      </c>
      <c r="I65" s="39">
        <v>63206</v>
      </c>
      <c r="J65" s="40">
        <v>65700</v>
      </c>
      <c r="K65" s="41"/>
      <c r="L65" s="42">
        <v>7787462</v>
      </c>
      <c r="M65" s="41">
        <f t="shared" si="2"/>
        <v>9087968.154000001</v>
      </c>
      <c r="N65" s="43">
        <f t="shared" si="3"/>
        <v>143.78331414739108</v>
      </c>
      <c r="O65" s="75">
        <v>1.0573999999999999</v>
      </c>
      <c r="P65" s="43">
        <f t="shared" si="4"/>
        <v>135.97816734196246</v>
      </c>
      <c r="Q65" s="43">
        <v>190.78</v>
      </c>
      <c r="R65" s="43">
        <f t="shared" si="5"/>
        <v>135.97816734196246</v>
      </c>
      <c r="S65" s="75">
        <v>0.9526</v>
      </c>
      <c r="T65" s="76">
        <v>0.9607</v>
      </c>
      <c r="U65" s="75">
        <f t="shared" si="6"/>
        <v>0.91520000000000001</v>
      </c>
      <c r="V65" s="44">
        <f t="shared" si="7"/>
        <v>124.45</v>
      </c>
      <c r="W65" s="45"/>
      <c r="X65" s="42">
        <v>2997286</v>
      </c>
      <c r="Y65" s="41">
        <f t="shared" si="8"/>
        <v>3497832.7620000001</v>
      </c>
      <c r="Z65" s="43">
        <f t="shared" si="9"/>
        <v>55.34020127835965</v>
      </c>
      <c r="AA65" s="43">
        <v>74.77</v>
      </c>
      <c r="AB65" s="43">
        <f t="shared" si="10"/>
        <v>55.34020127835965</v>
      </c>
      <c r="AC65" s="43">
        <f t="shared" si="11"/>
        <v>2.4199496804100864</v>
      </c>
      <c r="AD65" s="44">
        <f t="shared" si="12"/>
        <v>57.760150958769735</v>
      </c>
      <c r="AE65" s="41"/>
      <c r="AF65" s="42">
        <v>1933722</v>
      </c>
      <c r="AG65" s="41">
        <f t="shared" si="13"/>
        <v>2256653.574</v>
      </c>
      <c r="AH65" s="43">
        <f t="shared" si="14"/>
        <v>35.703154352434893</v>
      </c>
      <c r="AI65" s="43">
        <v>40.72</v>
      </c>
      <c r="AJ65" s="43">
        <f t="shared" si="15"/>
        <v>35.703154352434893</v>
      </c>
      <c r="AK65" s="43">
        <f t="shared" si="16"/>
        <v>1.2542114118912764</v>
      </c>
      <c r="AL65" s="44">
        <f t="shared" si="17"/>
        <v>36.95736576432617</v>
      </c>
      <c r="AM65" s="41"/>
      <c r="AN65" s="42">
        <v>365262</v>
      </c>
      <c r="AO65" s="41">
        <f t="shared" si="18"/>
        <v>426260.75400000002</v>
      </c>
      <c r="AP65" s="44">
        <f t="shared" si="19"/>
        <v>6.7439919311457777</v>
      </c>
      <c r="AQ65" s="41"/>
      <c r="AR65" s="42">
        <v>1123058</v>
      </c>
      <c r="AS65" s="41">
        <f t="shared" si="20"/>
        <v>1310608.686</v>
      </c>
      <c r="AT65" s="44">
        <f t="shared" si="21"/>
        <v>20.735510647723316</v>
      </c>
      <c r="AU65" s="41"/>
      <c r="AV65" s="46">
        <v>11.908320639999999</v>
      </c>
      <c r="AW65" s="44">
        <v>0.19</v>
      </c>
      <c r="AX65" s="41"/>
      <c r="AY65" s="47">
        <v>20.73</v>
      </c>
      <c r="AZ65" s="41"/>
      <c r="BA65" s="47">
        <v>0</v>
      </c>
      <c r="BB65" s="41"/>
      <c r="BC65" s="47">
        <f t="shared" si="27"/>
        <v>279.48</v>
      </c>
      <c r="BD65" s="41"/>
      <c r="BE65" s="72">
        <v>275.51</v>
      </c>
      <c r="BF65" s="43">
        <f t="shared" si="22"/>
        <v>3.9700000000000273</v>
      </c>
      <c r="BG65" s="43">
        <f t="shared" si="23"/>
        <v>0</v>
      </c>
      <c r="BH65" s="43">
        <f t="shared" si="24"/>
        <v>279.48</v>
      </c>
      <c r="BI65" s="44">
        <f t="shared" si="25"/>
        <v>3.9700000000000273</v>
      </c>
      <c r="BJ65" s="41"/>
      <c r="BK65" s="72">
        <v>12.4</v>
      </c>
      <c r="BL65" s="43">
        <v>4.09</v>
      </c>
      <c r="BM65" s="43"/>
      <c r="BN65" s="44">
        <f t="shared" si="26"/>
        <v>295.96999999999997</v>
      </c>
      <c r="BO65" s="41"/>
      <c r="BP65" s="47">
        <f t="shared" si="28"/>
        <v>13172144.849999998</v>
      </c>
    </row>
    <row r="66" spans="1:68" ht="15" x14ac:dyDescent="0.25">
      <c r="A66" s="36" t="s">
        <v>136</v>
      </c>
      <c r="B66" s="37" t="s">
        <v>58</v>
      </c>
      <c r="C66" s="37" t="s">
        <v>52</v>
      </c>
      <c r="D66" s="38">
        <v>2584</v>
      </c>
      <c r="E66" s="37" t="s">
        <v>64</v>
      </c>
      <c r="F66" s="39">
        <v>120</v>
      </c>
      <c r="G66" s="39">
        <v>22881</v>
      </c>
      <c r="H66" s="39">
        <v>40318</v>
      </c>
      <c r="I66" s="39">
        <v>40318</v>
      </c>
      <c r="J66" s="40">
        <v>43800</v>
      </c>
      <c r="K66" s="41"/>
      <c r="L66" s="42">
        <v>5706043</v>
      </c>
      <c r="M66" s="41">
        <f t="shared" si="2"/>
        <v>6658952.1809999999</v>
      </c>
      <c r="N66" s="43">
        <f t="shared" si="3"/>
        <v>165.16077635299371</v>
      </c>
      <c r="O66" s="75">
        <v>1.0135000000000001</v>
      </c>
      <c r="P66" s="43">
        <f t="shared" si="4"/>
        <v>162.96080547902685</v>
      </c>
      <c r="Q66" s="43">
        <v>190.78</v>
      </c>
      <c r="R66" s="43">
        <f t="shared" si="5"/>
        <v>162.96080547902685</v>
      </c>
      <c r="S66" s="75">
        <v>0.96330000000000005</v>
      </c>
      <c r="T66" s="76">
        <v>0.9607</v>
      </c>
      <c r="U66" s="75">
        <f t="shared" si="6"/>
        <v>0.9254</v>
      </c>
      <c r="V66" s="44">
        <f t="shared" si="7"/>
        <v>150.80000000000001</v>
      </c>
      <c r="W66" s="45"/>
      <c r="X66" s="42">
        <v>2274233</v>
      </c>
      <c r="Y66" s="41">
        <f t="shared" si="8"/>
        <v>2654029.9110000003</v>
      </c>
      <c r="Z66" s="43">
        <f t="shared" si="9"/>
        <v>65.827419787687887</v>
      </c>
      <c r="AA66" s="43">
        <v>74.77</v>
      </c>
      <c r="AB66" s="43">
        <f t="shared" si="10"/>
        <v>65.827419787687887</v>
      </c>
      <c r="AC66" s="43">
        <f t="shared" si="11"/>
        <v>0</v>
      </c>
      <c r="AD66" s="44">
        <f t="shared" si="12"/>
        <v>65.827419787687887</v>
      </c>
      <c r="AE66" s="41"/>
      <c r="AF66" s="42">
        <v>2203509</v>
      </c>
      <c r="AG66" s="41">
        <f t="shared" si="13"/>
        <v>2571495.003</v>
      </c>
      <c r="AH66" s="43">
        <f t="shared" si="14"/>
        <v>63.780321518924552</v>
      </c>
      <c r="AI66" s="43">
        <v>40.72</v>
      </c>
      <c r="AJ66" s="43">
        <f t="shared" si="15"/>
        <v>40.72</v>
      </c>
      <c r="AK66" s="43">
        <f t="shared" si="16"/>
        <v>0</v>
      </c>
      <c r="AL66" s="44">
        <f t="shared" si="17"/>
        <v>40.72</v>
      </c>
      <c r="AM66" s="41"/>
      <c r="AN66" s="42">
        <v>257316</v>
      </c>
      <c r="AO66" s="41">
        <f t="shared" si="18"/>
        <v>300287.772</v>
      </c>
      <c r="AP66" s="44">
        <f t="shared" si="19"/>
        <v>7.4479828364502207</v>
      </c>
      <c r="AQ66" s="41"/>
      <c r="AR66" s="42">
        <v>757384</v>
      </c>
      <c r="AS66" s="41">
        <f t="shared" si="20"/>
        <v>883867.12800000003</v>
      </c>
      <c r="AT66" s="44">
        <f t="shared" si="21"/>
        <v>21.922395158490005</v>
      </c>
      <c r="AU66" s="41"/>
      <c r="AV66" s="46">
        <v>12.713064429999999</v>
      </c>
      <c r="AW66" s="44">
        <v>0</v>
      </c>
      <c r="AX66" s="41"/>
      <c r="AY66" s="47">
        <v>19.12</v>
      </c>
      <c r="AZ66" s="41"/>
      <c r="BA66" s="47">
        <v>0</v>
      </c>
      <c r="BB66" s="41"/>
      <c r="BC66" s="47">
        <f t="shared" si="27"/>
        <v>318.55</v>
      </c>
      <c r="BD66" s="41"/>
      <c r="BE66" s="72">
        <v>252.83</v>
      </c>
      <c r="BF66" s="43">
        <f t="shared" si="22"/>
        <v>65.72</v>
      </c>
      <c r="BG66" s="43">
        <f t="shared" si="23"/>
        <v>-59.22</v>
      </c>
      <c r="BH66" s="43">
        <f t="shared" si="24"/>
        <v>259.33000000000004</v>
      </c>
      <c r="BI66" s="44">
        <f t="shared" si="25"/>
        <v>6.5000000000000284</v>
      </c>
      <c r="BJ66" s="41"/>
      <c r="BK66" s="72">
        <v>11.67</v>
      </c>
      <c r="BL66" s="43">
        <v>0</v>
      </c>
      <c r="BM66" s="43"/>
      <c r="BN66" s="44">
        <f t="shared" si="26"/>
        <v>271.00000000000006</v>
      </c>
      <c r="BO66" s="41"/>
      <c r="BP66" s="47">
        <f t="shared" si="28"/>
        <v>6200751.0000000009</v>
      </c>
    </row>
    <row r="67" spans="1:68" ht="15" x14ac:dyDescent="0.25">
      <c r="A67" s="36" t="s">
        <v>137</v>
      </c>
      <c r="B67" s="37" t="s">
        <v>112</v>
      </c>
      <c r="C67" s="37" t="s">
        <v>52</v>
      </c>
      <c r="D67" s="38">
        <v>10447</v>
      </c>
      <c r="E67" s="37" t="s">
        <v>60</v>
      </c>
      <c r="F67" s="39">
        <v>105</v>
      </c>
      <c r="G67" s="39">
        <v>24967</v>
      </c>
      <c r="H67" s="39">
        <v>32392</v>
      </c>
      <c r="I67" s="39">
        <v>34493</v>
      </c>
      <c r="J67" s="40">
        <v>38325</v>
      </c>
      <c r="K67" s="41"/>
      <c r="L67" s="42">
        <v>4402073</v>
      </c>
      <c r="M67" s="41">
        <f t="shared" si="2"/>
        <v>5137219.1910000006</v>
      </c>
      <c r="N67" s="43">
        <f t="shared" si="3"/>
        <v>148.93512280752617</v>
      </c>
      <c r="O67" s="75">
        <v>1.0886</v>
      </c>
      <c r="P67" s="43">
        <f t="shared" si="4"/>
        <v>136.81345104494412</v>
      </c>
      <c r="Q67" s="43">
        <v>190.78</v>
      </c>
      <c r="R67" s="43">
        <f t="shared" si="5"/>
        <v>136.81345104494412</v>
      </c>
      <c r="S67" s="75">
        <v>1.0482</v>
      </c>
      <c r="T67" s="76">
        <v>0.9607</v>
      </c>
      <c r="U67" s="75">
        <f t="shared" si="6"/>
        <v>1.0069999999999999</v>
      </c>
      <c r="V67" s="44">
        <f t="shared" si="7"/>
        <v>137.77000000000001</v>
      </c>
      <c r="W67" s="45"/>
      <c r="X67" s="42">
        <v>2086506</v>
      </c>
      <c r="Y67" s="41">
        <f t="shared" si="8"/>
        <v>2434952.5019999999</v>
      </c>
      <c r="Z67" s="43">
        <f t="shared" si="9"/>
        <v>70.592656539007905</v>
      </c>
      <c r="AA67" s="43">
        <v>74.77</v>
      </c>
      <c r="AB67" s="43">
        <f t="shared" si="10"/>
        <v>70.592656539007905</v>
      </c>
      <c r="AC67" s="43">
        <f t="shared" si="11"/>
        <v>0</v>
      </c>
      <c r="AD67" s="44">
        <f t="shared" si="12"/>
        <v>70.592656539007905</v>
      </c>
      <c r="AE67" s="41"/>
      <c r="AF67" s="42">
        <v>1196821</v>
      </c>
      <c r="AG67" s="41">
        <f t="shared" si="13"/>
        <v>1396690.1070000001</v>
      </c>
      <c r="AH67" s="43">
        <f t="shared" si="14"/>
        <v>40.491986982866088</v>
      </c>
      <c r="AI67" s="43">
        <v>40.72</v>
      </c>
      <c r="AJ67" s="43">
        <f t="shared" si="15"/>
        <v>40.491986982866088</v>
      </c>
      <c r="AK67" s="43">
        <f t="shared" si="16"/>
        <v>5.7003254283477744E-2</v>
      </c>
      <c r="AL67" s="44">
        <f t="shared" si="17"/>
        <v>40.548990237149567</v>
      </c>
      <c r="AM67" s="41"/>
      <c r="AN67" s="42">
        <v>67442</v>
      </c>
      <c r="AO67" s="41">
        <f t="shared" si="18"/>
        <v>78704.813999999998</v>
      </c>
      <c r="AP67" s="44">
        <f t="shared" si="19"/>
        <v>2.2817619227089554</v>
      </c>
      <c r="AQ67" s="41"/>
      <c r="AR67" s="42">
        <v>680880</v>
      </c>
      <c r="AS67" s="41">
        <f t="shared" si="20"/>
        <v>794586.96000000008</v>
      </c>
      <c r="AT67" s="44">
        <f t="shared" si="21"/>
        <v>23.036180094511931</v>
      </c>
      <c r="AU67" s="41"/>
      <c r="AV67" s="46">
        <v>7.2719102400000004</v>
      </c>
      <c r="AW67" s="44">
        <v>0.11</v>
      </c>
      <c r="AX67" s="41"/>
      <c r="AY67" s="47">
        <v>20.2</v>
      </c>
      <c r="AZ67" s="41"/>
      <c r="BA67" s="47">
        <v>0</v>
      </c>
      <c r="BB67" s="41"/>
      <c r="BC67" s="47">
        <f t="shared" si="27"/>
        <v>301.81</v>
      </c>
      <c r="BD67" s="41"/>
      <c r="BE67" s="72">
        <v>266.92</v>
      </c>
      <c r="BF67" s="43">
        <f t="shared" si="22"/>
        <v>34.889999999999986</v>
      </c>
      <c r="BG67" s="43">
        <f t="shared" si="23"/>
        <v>-28.389999999999986</v>
      </c>
      <c r="BH67" s="43">
        <f t="shared" si="24"/>
        <v>273.42</v>
      </c>
      <c r="BI67" s="44">
        <f t="shared" si="25"/>
        <v>6.5</v>
      </c>
      <c r="BJ67" s="41"/>
      <c r="BK67" s="72">
        <v>12.3</v>
      </c>
      <c r="BL67" s="43">
        <v>9.89</v>
      </c>
      <c r="BM67" s="43"/>
      <c r="BN67" s="44">
        <f t="shared" si="26"/>
        <v>295.61</v>
      </c>
      <c r="BO67" s="41"/>
      <c r="BP67" s="47">
        <f t="shared" si="28"/>
        <v>7380494.8700000001</v>
      </c>
    </row>
    <row r="68" spans="1:68" ht="15" x14ac:dyDescent="0.25">
      <c r="A68" s="36" t="s">
        <v>138</v>
      </c>
      <c r="B68" s="37" t="s">
        <v>58</v>
      </c>
      <c r="C68" s="37" t="s">
        <v>52</v>
      </c>
      <c r="D68" s="38">
        <v>4614</v>
      </c>
      <c r="E68" s="37" t="s">
        <v>74</v>
      </c>
      <c r="F68" s="39">
        <v>64</v>
      </c>
      <c r="G68" s="39">
        <v>15320</v>
      </c>
      <c r="H68" s="39">
        <v>21362</v>
      </c>
      <c r="I68" s="39">
        <v>21362</v>
      </c>
      <c r="J68" s="40">
        <v>23360</v>
      </c>
      <c r="K68" s="41"/>
      <c r="L68" s="42">
        <v>3076078</v>
      </c>
      <c r="M68" s="41">
        <f t="shared" si="2"/>
        <v>3589783.0260000001</v>
      </c>
      <c r="N68" s="43">
        <f t="shared" si="3"/>
        <v>168.04526851418407</v>
      </c>
      <c r="O68" s="75">
        <v>1.0476000000000001</v>
      </c>
      <c r="P68" s="43">
        <f t="shared" si="4"/>
        <v>160.40976375924404</v>
      </c>
      <c r="Q68" s="43">
        <v>211.6</v>
      </c>
      <c r="R68" s="43">
        <f t="shared" si="5"/>
        <v>160.40976375924404</v>
      </c>
      <c r="S68" s="75">
        <v>1.0538000000000001</v>
      </c>
      <c r="T68" s="76">
        <v>0.9607</v>
      </c>
      <c r="U68" s="75">
        <f t="shared" si="6"/>
        <v>1.0124</v>
      </c>
      <c r="V68" s="44">
        <f t="shared" si="7"/>
        <v>162.4</v>
      </c>
      <c r="W68" s="45"/>
      <c r="X68" s="42">
        <v>1415702</v>
      </c>
      <c r="Y68" s="41">
        <f t="shared" si="8"/>
        <v>1652124.2339999999</v>
      </c>
      <c r="Z68" s="43">
        <f t="shared" si="9"/>
        <v>77.339398651811621</v>
      </c>
      <c r="AA68" s="43">
        <v>74.77</v>
      </c>
      <c r="AB68" s="43">
        <f t="shared" si="10"/>
        <v>74.77</v>
      </c>
      <c r="AC68" s="43">
        <f t="shared" si="11"/>
        <v>0</v>
      </c>
      <c r="AD68" s="44">
        <f t="shared" si="12"/>
        <v>74.77</v>
      </c>
      <c r="AE68" s="41"/>
      <c r="AF68" s="42">
        <v>911263</v>
      </c>
      <c r="AG68" s="41">
        <f t="shared" si="13"/>
        <v>1063443.9210000001</v>
      </c>
      <c r="AH68" s="43">
        <f t="shared" si="14"/>
        <v>49.782039181724564</v>
      </c>
      <c r="AI68" s="43">
        <v>40.72</v>
      </c>
      <c r="AJ68" s="43">
        <f t="shared" si="15"/>
        <v>40.72</v>
      </c>
      <c r="AK68" s="43">
        <f t="shared" si="16"/>
        <v>0</v>
      </c>
      <c r="AL68" s="44">
        <f t="shared" si="17"/>
        <v>40.72</v>
      </c>
      <c r="AM68" s="41"/>
      <c r="AN68" s="42">
        <v>104402</v>
      </c>
      <c r="AO68" s="41">
        <f t="shared" si="18"/>
        <v>121837.13400000001</v>
      </c>
      <c r="AP68" s="44">
        <f t="shared" si="19"/>
        <v>5.7034516431045787</v>
      </c>
      <c r="AQ68" s="41"/>
      <c r="AR68" s="42">
        <v>422250</v>
      </c>
      <c r="AS68" s="41">
        <f t="shared" si="20"/>
        <v>492765.75</v>
      </c>
      <c r="AT68" s="44">
        <f t="shared" si="21"/>
        <v>23.067397715569705</v>
      </c>
      <c r="AU68" s="41"/>
      <c r="AV68" s="46">
        <v>13.825199769999999</v>
      </c>
      <c r="AW68" s="44">
        <v>0.44</v>
      </c>
      <c r="AX68" s="41"/>
      <c r="AY68" s="47">
        <v>21.13</v>
      </c>
      <c r="AZ68" s="41"/>
      <c r="BA68" s="47">
        <v>0</v>
      </c>
      <c r="BB68" s="41"/>
      <c r="BC68" s="47">
        <f t="shared" si="27"/>
        <v>342.06</v>
      </c>
      <c r="BD68" s="41"/>
      <c r="BE68" s="72">
        <v>279.26</v>
      </c>
      <c r="BF68" s="43">
        <f t="shared" si="22"/>
        <v>62.800000000000011</v>
      </c>
      <c r="BG68" s="43">
        <f t="shared" si="23"/>
        <v>-56.300000000000011</v>
      </c>
      <c r="BH68" s="43">
        <f t="shared" si="24"/>
        <v>285.76</v>
      </c>
      <c r="BI68" s="44">
        <f t="shared" si="25"/>
        <v>6.5</v>
      </c>
      <c r="BJ68" s="41"/>
      <c r="BK68" s="72">
        <v>12.86</v>
      </c>
      <c r="BL68" s="43">
        <v>5.61</v>
      </c>
      <c r="BM68" s="43"/>
      <c r="BN68" s="44">
        <f t="shared" si="26"/>
        <v>304.23</v>
      </c>
      <c r="BO68" s="41"/>
      <c r="BP68" s="47">
        <f t="shared" si="28"/>
        <v>4660803.6000000006</v>
      </c>
    </row>
    <row r="69" spans="1:68" ht="15" x14ac:dyDescent="0.25">
      <c r="A69" s="36" t="s">
        <v>139</v>
      </c>
      <c r="B69" s="37" t="s">
        <v>79</v>
      </c>
      <c r="C69" s="37" t="s">
        <v>52</v>
      </c>
      <c r="D69" s="38">
        <v>8029</v>
      </c>
      <c r="E69" s="37" t="s">
        <v>135</v>
      </c>
      <c r="F69" s="39">
        <v>150</v>
      </c>
      <c r="G69" s="39">
        <v>29961</v>
      </c>
      <c r="H69" s="39">
        <v>38584</v>
      </c>
      <c r="I69" s="39">
        <v>49275</v>
      </c>
      <c r="J69" s="40">
        <v>54750</v>
      </c>
      <c r="K69" s="41"/>
      <c r="L69" s="42">
        <v>4716489</v>
      </c>
      <c r="M69" s="41">
        <f t="shared" si="2"/>
        <v>5504142.6630000006</v>
      </c>
      <c r="N69" s="43">
        <f t="shared" si="3"/>
        <v>111.70254009132421</v>
      </c>
      <c r="O69" s="75">
        <v>0.92879999999999996</v>
      </c>
      <c r="P69" s="43">
        <f t="shared" si="4"/>
        <v>120.26543937481074</v>
      </c>
      <c r="Q69" s="43">
        <v>190.78</v>
      </c>
      <c r="R69" s="43">
        <f t="shared" si="5"/>
        <v>120.26543937481074</v>
      </c>
      <c r="S69" s="75">
        <v>0.93389999999999995</v>
      </c>
      <c r="T69" s="76">
        <v>0.9607</v>
      </c>
      <c r="U69" s="75">
        <f t="shared" si="6"/>
        <v>0.8972</v>
      </c>
      <c r="V69" s="44">
        <f t="shared" si="7"/>
        <v>107.9</v>
      </c>
      <c r="W69" s="45"/>
      <c r="X69" s="42">
        <v>1777834</v>
      </c>
      <c r="Y69" s="41">
        <f t="shared" si="8"/>
        <v>2074732.2780000002</v>
      </c>
      <c r="Z69" s="43">
        <f t="shared" si="9"/>
        <v>42.105170532724507</v>
      </c>
      <c r="AA69" s="43">
        <v>74.77</v>
      </c>
      <c r="AB69" s="43">
        <f t="shared" si="10"/>
        <v>42.105170532724507</v>
      </c>
      <c r="AC69" s="43">
        <f t="shared" si="11"/>
        <v>5.7287073668188722</v>
      </c>
      <c r="AD69" s="44">
        <f t="shared" si="12"/>
        <v>47.833877899543381</v>
      </c>
      <c r="AE69" s="41"/>
      <c r="AF69" s="42">
        <v>1379473</v>
      </c>
      <c r="AG69" s="41">
        <f t="shared" si="13"/>
        <v>1609844.9910000002</v>
      </c>
      <c r="AH69" s="43">
        <f t="shared" si="14"/>
        <v>32.670623866057845</v>
      </c>
      <c r="AI69" s="43">
        <v>40.72</v>
      </c>
      <c r="AJ69" s="43">
        <f t="shared" si="15"/>
        <v>32.670623866057845</v>
      </c>
      <c r="AK69" s="43">
        <f t="shared" si="16"/>
        <v>2.0123440334855385</v>
      </c>
      <c r="AL69" s="44">
        <f t="shared" si="17"/>
        <v>34.682967899543385</v>
      </c>
      <c r="AM69" s="41"/>
      <c r="AN69" s="42">
        <v>207270</v>
      </c>
      <c r="AO69" s="41">
        <f t="shared" si="18"/>
        <v>241884.09</v>
      </c>
      <c r="AP69" s="44">
        <f t="shared" si="19"/>
        <v>4.9088602739726026</v>
      </c>
      <c r="AQ69" s="41"/>
      <c r="AR69" s="42">
        <v>692798</v>
      </c>
      <c r="AS69" s="41">
        <f t="shared" si="20"/>
        <v>808495.26600000006</v>
      </c>
      <c r="AT69" s="44">
        <f t="shared" si="21"/>
        <v>16.407818691019788</v>
      </c>
      <c r="AU69" s="41"/>
      <c r="AV69" s="46">
        <v>3.9970979099999999</v>
      </c>
      <c r="AW69" s="44">
        <v>0.25</v>
      </c>
      <c r="AX69" s="41"/>
      <c r="AY69" s="47">
        <v>16.329999999999998</v>
      </c>
      <c r="AZ69" s="41"/>
      <c r="BA69" s="47">
        <v>0.73</v>
      </c>
      <c r="BB69" s="41"/>
      <c r="BC69" s="47">
        <f t="shared" si="27"/>
        <v>233.04</v>
      </c>
      <c r="BD69" s="41"/>
      <c r="BE69" s="72">
        <v>216.62</v>
      </c>
      <c r="BF69" s="43">
        <f t="shared" si="22"/>
        <v>16.419999999999987</v>
      </c>
      <c r="BG69" s="43">
        <f t="shared" si="23"/>
        <v>-9.9199999999999875</v>
      </c>
      <c r="BH69" s="43">
        <f t="shared" si="24"/>
        <v>223.12</v>
      </c>
      <c r="BI69" s="44">
        <f t="shared" si="25"/>
        <v>6.5</v>
      </c>
      <c r="BJ69" s="41"/>
      <c r="BK69" s="72">
        <v>10.039999999999999</v>
      </c>
      <c r="BL69" s="43">
        <v>6.34</v>
      </c>
      <c r="BM69" s="43"/>
      <c r="BN69" s="44">
        <f t="shared" si="26"/>
        <v>239.5</v>
      </c>
      <c r="BO69" s="41"/>
      <c r="BP69" s="47">
        <f t="shared" si="28"/>
        <v>7175659.5</v>
      </c>
    </row>
    <row r="70" spans="1:68" ht="15" x14ac:dyDescent="0.25">
      <c r="A70" s="36" t="s">
        <v>140</v>
      </c>
      <c r="B70" s="37" t="s">
        <v>141</v>
      </c>
      <c r="C70" s="37" t="s">
        <v>52</v>
      </c>
      <c r="D70" s="38">
        <v>6809</v>
      </c>
      <c r="E70" s="37" t="s">
        <v>60</v>
      </c>
      <c r="F70" s="39">
        <v>256</v>
      </c>
      <c r="G70" s="39">
        <v>56269</v>
      </c>
      <c r="H70" s="39">
        <v>88357</v>
      </c>
      <c r="I70" s="39">
        <v>88357</v>
      </c>
      <c r="J70" s="40">
        <v>93440</v>
      </c>
      <c r="K70" s="41"/>
      <c r="L70" s="42">
        <v>13004553</v>
      </c>
      <c r="M70" s="41">
        <f t="shared" si="2"/>
        <v>15176313.351</v>
      </c>
      <c r="N70" s="43">
        <f t="shared" si="3"/>
        <v>171.76130188892787</v>
      </c>
      <c r="O70" s="75">
        <v>1.0590999999999999</v>
      </c>
      <c r="P70" s="43">
        <f t="shared" si="4"/>
        <v>162.17666121133783</v>
      </c>
      <c r="Q70" s="43">
        <v>190.78</v>
      </c>
      <c r="R70" s="43">
        <f t="shared" si="5"/>
        <v>162.17666121133783</v>
      </c>
      <c r="S70" s="75">
        <v>0.9425</v>
      </c>
      <c r="T70" s="76">
        <v>0.9607</v>
      </c>
      <c r="U70" s="75">
        <f t="shared" si="6"/>
        <v>0.90549999999999997</v>
      </c>
      <c r="V70" s="44">
        <f t="shared" si="7"/>
        <v>146.85</v>
      </c>
      <c r="W70" s="45"/>
      <c r="X70" s="42">
        <v>5115259</v>
      </c>
      <c r="Y70" s="41">
        <f t="shared" si="8"/>
        <v>5969507.2530000005</v>
      </c>
      <c r="Z70" s="43">
        <f t="shared" si="9"/>
        <v>67.561226082823097</v>
      </c>
      <c r="AA70" s="43">
        <v>74.77</v>
      </c>
      <c r="AB70" s="43">
        <f t="shared" si="10"/>
        <v>67.561226082823097</v>
      </c>
      <c r="AC70" s="43">
        <f t="shared" si="11"/>
        <v>0</v>
      </c>
      <c r="AD70" s="44">
        <f t="shared" si="12"/>
        <v>67.561226082823097</v>
      </c>
      <c r="AE70" s="41"/>
      <c r="AF70" s="42">
        <v>4878259</v>
      </c>
      <c r="AG70" s="41">
        <f t="shared" si="13"/>
        <v>5692928.2530000005</v>
      </c>
      <c r="AH70" s="43">
        <f t="shared" si="14"/>
        <v>64.43098173319602</v>
      </c>
      <c r="AI70" s="43">
        <v>40.72</v>
      </c>
      <c r="AJ70" s="43">
        <f t="shared" si="15"/>
        <v>40.72</v>
      </c>
      <c r="AK70" s="43">
        <f t="shared" si="16"/>
        <v>0</v>
      </c>
      <c r="AL70" s="44">
        <f t="shared" si="17"/>
        <v>40.72</v>
      </c>
      <c r="AM70" s="41"/>
      <c r="AN70" s="42">
        <v>189721</v>
      </c>
      <c r="AO70" s="41">
        <f t="shared" si="18"/>
        <v>221404.40700000001</v>
      </c>
      <c r="AP70" s="44">
        <f t="shared" si="19"/>
        <v>2.5057936213316432</v>
      </c>
      <c r="AQ70" s="41"/>
      <c r="AR70" s="42">
        <v>1216783</v>
      </c>
      <c r="AS70" s="41">
        <f t="shared" si="20"/>
        <v>1419985.7609999999</v>
      </c>
      <c r="AT70" s="44">
        <f t="shared" si="21"/>
        <v>16.071004685537083</v>
      </c>
      <c r="AU70" s="41"/>
      <c r="AV70" s="46">
        <v>7.9165785900000003</v>
      </c>
      <c r="AW70" s="44">
        <v>0</v>
      </c>
      <c r="AX70" s="41"/>
      <c r="AY70" s="47">
        <v>20.549999999999997</v>
      </c>
      <c r="AZ70" s="41"/>
      <c r="BA70" s="47">
        <v>0</v>
      </c>
      <c r="BB70" s="41"/>
      <c r="BC70" s="47">
        <f t="shared" si="27"/>
        <v>302.17</v>
      </c>
      <c r="BD70" s="41"/>
      <c r="BE70" s="72">
        <v>271.77999999999997</v>
      </c>
      <c r="BF70" s="43">
        <f t="shared" si="22"/>
        <v>30.390000000000043</v>
      </c>
      <c r="BG70" s="43">
        <f t="shared" si="23"/>
        <v>-23.890000000000043</v>
      </c>
      <c r="BH70" s="43">
        <f t="shared" si="24"/>
        <v>278.27999999999997</v>
      </c>
      <c r="BI70" s="44">
        <f t="shared" si="25"/>
        <v>6.5</v>
      </c>
      <c r="BJ70" s="41"/>
      <c r="BK70" s="72">
        <v>12.52</v>
      </c>
      <c r="BL70" s="43">
        <v>3.79</v>
      </c>
      <c r="BM70" s="43"/>
      <c r="BN70" s="44">
        <f t="shared" si="26"/>
        <v>294.58999999999997</v>
      </c>
      <c r="BO70" s="41"/>
      <c r="BP70" s="47">
        <f t="shared" si="28"/>
        <v>16576284.709999999</v>
      </c>
    </row>
    <row r="71" spans="1:68" ht="15" x14ac:dyDescent="0.25">
      <c r="A71" s="36" t="s">
        <v>142</v>
      </c>
      <c r="B71" s="37" t="s">
        <v>112</v>
      </c>
      <c r="C71" s="37" t="s">
        <v>52</v>
      </c>
      <c r="D71" s="38">
        <v>9530</v>
      </c>
      <c r="E71" s="37" t="s">
        <v>60</v>
      </c>
      <c r="F71" s="39">
        <v>140</v>
      </c>
      <c r="G71" s="39">
        <v>46757</v>
      </c>
      <c r="H71" s="39">
        <v>49130</v>
      </c>
      <c r="I71" s="39">
        <v>49130</v>
      </c>
      <c r="J71" s="40">
        <v>51100</v>
      </c>
      <c r="K71" s="41"/>
      <c r="L71" s="42">
        <v>6180978</v>
      </c>
      <c r="M71" s="41">
        <f t="shared" si="2"/>
        <v>7213201.3260000004</v>
      </c>
      <c r="N71" s="43">
        <f t="shared" si="3"/>
        <v>146.8186714024018</v>
      </c>
      <c r="O71" s="75">
        <v>0.75280000000000002</v>
      </c>
      <c r="P71" s="43">
        <f t="shared" si="4"/>
        <v>195.03011610308423</v>
      </c>
      <c r="Q71" s="43">
        <v>190.78</v>
      </c>
      <c r="R71" s="43">
        <f t="shared" si="5"/>
        <v>190.78</v>
      </c>
      <c r="S71" s="75">
        <v>0.8982</v>
      </c>
      <c r="T71" s="76">
        <v>0.9607</v>
      </c>
      <c r="U71" s="75">
        <f t="shared" si="6"/>
        <v>0.8629</v>
      </c>
      <c r="V71" s="44">
        <f t="shared" si="7"/>
        <v>164.62</v>
      </c>
      <c r="W71" s="45"/>
      <c r="X71" s="42">
        <v>2488758</v>
      </c>
      <c r="Y71" s="41">
        <f t="shared" si="8"/>
        <v>2904380.5860000001</v>
      </c>
      <c r="Z71" s="43">
        <f t="shared" si="9"/>
        <v>59.116234194992877</v>
      </c>
      <c r="AA71" s="43">
        <v>74.77</v>
      </c>
      <c r="AB71" s="43">
        <f t="shared" si="10"/>
        <v>59.116234194992877</v>
      </c>
      <c r="AC71" s="43">
        <f t="shared" si="11"/>
        <v>1.4759414512517797</v>
      </c>
      <c r="AD71" s="44">
        <f t="shared" si="12"/>
        <v>60.592175646244655</v>
      </c>
      <c r="AE71" s="41"/>
      <c r="AF71" s="42">
        <v>1598723</v>
      </c>
      <c r="AG71" s="41">
        <f t="shared" si="13"/>
        <v>1865709.7410000002</v>
      </c>
      <c r="AH71" s="43">
        <f t="shared" si="14"/>
        <v>37.974959108487688</v>
      </c>
      <c r="AI71" s="43">
        <v>40.72</v>
      </c>
      <c r="AJ71" s="43">
        <f t="shared" si="15"/>
        <v>37.974959108487688</v>
      </c>
      <c r="AK71" s="43">
        <f t="shared" si="16"/>
        <v>0.68626022287807764</v>
      </c>
      <c r="AL71" s="44">
        <f t="shared" si="17"/>
        <v>38.661219331365764</v>
      </c>
      <c r="AM71" s="41"/>
      <c r="AN71" s="42">
        <v>258186</v>
      </c>
      <c r="AO71" s="41">
        <f t="shared" si="18"/>
        <v>301303.06200000003</v>
      </c>
      <c r="AP71" s="44">
        <f t="shared" si="19"/>
        <v>6.1327714634642794</v>
      </c>
      <c r="AQ71" s="41"/>
      <c r="AR71" s="42">
        <v>1032713</v>
      </c>
      <c r="AS71" s="41">
        <f t="shared" si="20"/>
        <v>1205176.071</v>
      </c>
      <c r="AT71" s="44">
        <f t="shared" si="21"/>
        <v>24.53034950132302</v>
      </c>
      <c r="AU71" s="41"/>
      <c r="AV71" s="46">
        <v>4.5762774500000001</v>
      </c>
      <c r="AW71" s="44">
        <v>0.31</v>
      </c>
      <c r="AX71" s="41"/>
      <c r="AY71" s="47">
        <v>20.060000000000002</v>
      </c>
      <c r="AZ71" s="41"/>
      <c r="BA71" s="47">
        <v>0</v>
      </c>
      <c r="BB71" s="41"/>
      <c r="BC71" s="47">
        <f t="shared" si="27"/>
        <v>319.48</v>
      </c>
      <c r="BD71" s="41"/>
      <c r="BE71" s="72">
        <v>265.16000000000003</v>
      </c>
      <c r="BF71" s="43">
        <f t="shared" si="22"/>
        <v>54.319999999999993</v>
      </c>
      <c r="BG71" s="43">
        <f t="shared" si="23"/>
        <v>-47.819999999999993</v>
      </c>
      <c r="BH71" s="43">
        <f t="shared" si="24"/>
        <v>271.66000000000003</v>
      </c>
      <c r="BI71" s="44">
        <f t="shared" si="25"/>
        <v>6.5</v>
      </c>
      <c r="BJ71" s="41"/>
      <c r="BK71" s="72">
        <v>12.22</v>
      </c>
      <c r="BL71" s="43">
        <v>9.75</v>
      </c>
      <c r="BM71" s="43"/>
      <c r="BN71" s="44">
        <f t="shared" si="26"/>
        <v>293.63000000000005</v>
      </c>
      <c r="BO71" s="41"/>
      <c r="BP71" s="47">
        <f t="shared" si="28"/>
        <v>13729257.910000002</v>
      </c>
    </row>
    <row r="72" spans="1:68" ht="15" x14ac:dyDescent="0.25">
      <c r="A72" s="36" t="s">
        <v>143</v>
      </c>
      <c r="B72" s="37" t="s">
        <v>62</v>
      </c>
      <c r="C72" s="37" t="s">
        <v>52</v>
      </c>
      <c r="D72" s="38">
        <v>9969</v>
      </c>
      <c r="E72" s="37" t="s">
        <v>74</v>
      </c>
      <c r="F72" s="39">
        <v>130</v>
      </c>
      <c r="G72" s="39">
        <v>32986</v>
      </c>
      <c r="H72" s="39">
        <v>36471</v>
      </c>
      <c r="I72" s="39">
        <v>42705</v>
      </c>
      <c r="J72" s="40">
        <v>47450</v>
      </c>
      <c r="K72" s="41"/>
      <c r="L72" s="42">
        <v>3532793</v>
      </c>
      <c r="M72" s="41">
        <f t="shared" si="2"/>
        <v>4122769.4310000003</v>
      </c>
      <c r="N72" s="43">
        <f t="shared" si="3"/>
        <v>96.540672778363202</v>
      </c>
      <c r="O72" s="75">
        <v>0.95789999999999997</v>
      </c>
      <c r="P72" s="43">
        <f t="shared" si="4"/>
        <v>100.78366507815346</v>
      </c>
      <c r="Q72" s="43">
        <v>211.6</v>
      </c>
      <c r="R72" s="43">
        <f t="shared" si="5"/>
        <v>100.78366507815346</v>
      </c>
      <c r="S72" s="75">
        <v>1.1637999999999999</v>
      </c>
      <c r="T72" s="76">
        <v>0.9607</v>
      </c>
      <c r="U72" s="75">
        <f t="shared" si="6"/>
        <v>1.1181000000000001</v>
      </c>
      <c r="V72" s="44">
        <f t="shared" si="7"/>
        <v>112.69</v>
      </c>
      <c r="W72" s="45"/>
      <c r="X72" s="42">
        <v>1624012</v>
      </c>
      <c r="Y72" s="41">
        <f t="shared" si="8"/>
        <v>1895222.004</v>
      </c>
      <c r="Z72" s="43">
        <f t="shared" si="9"/>
        <v>44.379393607305936</v>
      </c>
      <c r="AA72" s="43">
        <v>74.77</v>
      </c>
      <c r="AB72" s="43">
        <f t="shared" si="10"/>
        <v>44.379393607305936</v>
      </c>
      <c r="AC72" s="43">
        <f t="shared" si="11"/>
        <v>5.1601515981735151</v>
      </c>
      <c r="AD72" s="44">
        <f t="shared" si="12"/>
        <v>49.539545205479449</v>
      </c>
      <c r="AE72" s="41"/>
      <c r="AF72" s="42">
        <v>1223182</v>
      </c>
      <c r="AG72" s="41">
        <f t="shared" si="13"/>
        <v>1427453.3940000001</v>
      </c>
      <c r="AH72" s="43">
        <f t="shared" si="14"/>
        <v>33.425907832806466</v>
      </c>
      <c r="AI72" s="43">
        <v>40.72</v>
      </c>
      <c r="AJ72" s="43">
        <f t="shared" si="15"/>
        <v>33.425907832806466</v>
      </c>
      <c r="AK72" s="43">
        <f t="shared" si="16"/>
        <v>1.8235230417983832</v>
      </c>
      <c r="AL72" s="44">
        <f t="shared" si="17"/>
        <v>35.249430874604847</v>
      </c>
      <c r="AM72" s="41"/>
      <c r="AN72" s="42">
        <v>210783</v>
      </c>
      <c r="AO72" s="41">
        <f t="shared" si="18"/>
        <v>245983.761</v>
      </c>
      <c r="AP72" s="44">
        <f t="shared" si="19"/>
        <v>5.7600693361433084</v>
      </c>
      <c r="AQ72" s="41"/>
      <c r="AR72" s="42">
        <v>734858</v>
      </c>
      <c r="AS72" s="41">
        <f t="shared" si="20"/>
        <v>857579.28600000008</v>
      </c>
      <c r="AT72" s="44">
        <f t="shared" si="21"/>
        <v>20.081472567615034</v>
      </c>
      <c r="AU72" s="41"/>
      <c r="AV72" s="46">
        <v>5.4289661599999999</v>
      </c>
      <c r="AW72" s="44">
        <v>0.06</v>
      </c>
      <c r="AX72" s="41"/>
      <c r="AY72" s="47">
        <v>18.149999999999999</v>
      </c>
      <c r="AZ72" s="41"/>
      <c r="BA72" s="47">
        <v>0</v>
      </c>
      <c r="BB72" s="41"/>
      <c r="BC72" s="47">
        <f t="shared" ref="BC72:BC103" si="29">IF(D72&lt;&gt;"",ROUND(V72+AD72+AL72+AP72+AV72+AW72+AY72+BA72+AT72,2),"")</f>
        <v>246.96</v>
      </c>
      <c r="BD72" s="41"/>
      <c r="BE72" s="72">
        <v>239.74</v>
      </c>
      <c r="BF72" s="43">
        <f t="shared" si="22"/>
        <v>7.2199999999999989</v>
      </c>
      <c r="BG72" s="43">
        <f t="shared" si="23"/>
        <v>-0.71999999999999886</v>
      </c>
      <c r="BH72" s="43">
        <f t="shared" si="24"/>
        <v>246.24</v>
      </c>
      <c r="BI72" s="44">
        <f t="shared" si="25"/>
        <v>6.5</v>
      </c>
      <c r="BJ72" s="41"/>
      <c r="BK72" s="72">
        <v>10.79</v>
      </c>
      <c r="BL72" s="43">
        <v>4.68</v>
      </c>
      <c r="BM72" s="43"/>
      <c r="BN72" s="44">
        <f t="shared" si="26"/>
        <v>261.71000000000004</v>
      </c>
      <c r="BO72" s="41"/>
      <c r="BP72" s="47">
        <f t="shared" ref="BP72:BP103" si="30">BN72*G72</f>
        <v>8632766.0600000005</v>
      </c>
    </row>
    <row r="73" spans="1:68" ht="15" x14ac:dyDescent="0.25">
      <c r="A73" s="36" t="s">
        <v>144</v>
      </c>
      <c r="B73" s="37" t="s">
        <v>58</v>
      </c>
      <c r="C73" s="37" t="s">
        <v>52</v>
      </c>
      <c r="D73" s="38">
        <v>8433</v>
      </c>
      <c r="E73" s="37" t="s">
        <v>77</v>
      </c>
      <c r="F73" s="39">
        <v>120</v>
      </c>
      <c r="G73" s="39">
        <v>25449</v>
      </c>
      <c r="H73" s="39">
        <v>35880</v>
      </c>
      <c r="I73" s="39">
        <v>39420</v>
      </c>
      <c r="J73" s="40">
        <v>43800</v>
      </c>
      <c r="K73" s="41"/>
      <c r="L73" s="42">
        <v>5740775</v>
      </c>
      <c r="M73" s="41">
        <f t="shared" ref="M73:M135" si="31">L73*$C$5</f>
        <v>6699484.4249999998</v>
      </c>
      <c r="N73" s="43">
        <f t="shared" ref="N73:N135" si="32">M73/$I73</f>
        <v>169.95140601217656</v>
      </c>
      <c r="O73" s="75">
        <v>1.0248999999999999</v>
      </c>
      <c r="P73" s="43">
        <f t="shared" ref="P73:P135" si="33">N73/O73</f>
        <v>165.82242756578844</v>
      </c>
      <c r="Q73" s="43">
        <v>190.78</v>
      </c>
      <c r="R73" s="43">
        <f t="shared" ref="R73:R135" si="34">MIN(P73,Q73)</f>
        <v>165.82242756578844</v>
      </c>
      <c r="S73" s="75">
        <v>1.0569</v>
      </c>
      <c r="T73" s="76">
        <v>0.9607</v>
      </c>
      <c r="U73" s="75">
        <f t="shared" ref="U73:U135" si="35">ROUND(S73*T73,4)</f>
        <v>1.0154000000000001</v>
      </c>
      <c r="V73" s="44">
        <f t="shared" ref="V73:V135" si="36">ROUND(R73*U73,2)</f>
        <v>168.38</v>
      </c>
      <c r="W73" s="45"/>
      <c r="X73" s="42">
        <v>2219531</v>
      </c>
      <c r="Y73" s="41">
        <f t="shared" ref="Y73:Y135" si="37">X73*$C$5</f>
        <v>2590192.6770000001</v>
      </c>
      <c r="Z73" s="43">
        <f t="shared" ref="Z73:Z135" si="38">Y73/$I73</f>
        <v>65.707576788432277</v>
      </c>
      <c r="AA73" s="43">
        <v>74.77</v>
      </c>
      <c r="AB73" s="43">
        <f t="shared" ref="AB73:AB135" si="39">MIN(Z73,AA73)</f>
        <v>65.707576788432277</v>
      </c>
      <c r="AC73" s="43">
        <f t="shared" ref="AC73:AC135" si="40">IF(Z73&lt;ROUND(AA73/1.15,2),((ROUND(AA73/1.15,2)-Z73)*0.25),0)</f>
        <v>0</v>
      </c>
      <c r="AD73" s="44">
        <f t="shared" ref="AD73:AD135" si="41">AB73+AC73</f>
        <v>65.707576788432277</v>
      </c>
      <c r="AE73" s="41"/>
      <c r="AF73" s="42">
        <v>1715787</v>
      </c>
      <c r="AG73" s="41">
        <f t="shared" ref="AG73:AG135" si="42">AF73*$C$5</f>
        <v>2002323.429</v>
      </c>
      <c r="AH73" s="43">
        <f t="shared" ref="AH73:AH135" si="43">AG73/$I73</f>
        <v>50.794607534246573</v>
      </c>
      <c r="AI73" s="43">
        <v>40.72</v>
      </c>
      <c r="AJ73" s="43">
        <f t="shared" ref="AJ73:AJ135" si="44">MIN(AH73,AI73)</f>
        <v>40.72</v>
      </c>
      <c r="AK73" s="43">
        <f t="shared" ref="AK73:AK135" si="45">IF(AH73&lt;AI73,(AI73-AH73)*0.25,0)</f>
        <v>0</v>
      </c>
      <c r="AL73" s="44">
        <f t="shared" ref="AL73:AL135" si="46">AJ73+AK73</f>
        <v>40.72</v>
      </c>
      <c r="AM73" s="41"/>
      <c r="AN73" s="42">
        <v>151496</v>
      </c>
      <c r="AO73" s="41">
        <f t="shared" ref="AO73:AO135" si="47">AN73*$C$5</f>
        <v>176795.83199999999</v>
      </c>
      <c r="AP73" s="44">
        <f t="shared" ref="AP73:AP135" si="48">AO73/$I73</f>
        <v>4.4849272450532727</v>
      </c>
      <c r="AQ73" s="41"/>
      <c r="AR73" s="42">
        <v>688616</v>
      </c>
      <c r="AS73" s="41">
        <f t="shared" ref="AS73:AS135" si="49">AR73*$C$5</f>
        <v>803614.87199999997</v>
      </c>
      <c r="AT73" s="44">
        <f t="shared" ref="AT73:AT135" si="50">AS73/$I73</f>
        <v>20.385968340943684</v>
      </c>
      <c r="AU73" s="41"/>
      <c r="AV73" s="46">
        <v>3.9096000000000002</v>
      </c>
      <c r="AW73" s="44">
        <v>0</v>
      </c>
      <c r="AX73" s="41"/>
      <c r="AY73" s="47">
        <v>20.149999999999999</v>
      </c>
      <c r="AZ73" s="41"/>
      <c r="BA73" s="47">
        <v>0</v>
      </c>
      <c r="BB73" s="41"/>
      <c r="BC73" s="47">
        <f t="shared" si="29"/>
        <v>323.74</v>
      </c>
      <c r="BD73" s="41"/>
      <c r="BE73" s="72">
        <v>266.22000000000003</v>
      </c>
      <c r="BF73" s="43">
        <f t="shared" ref="BF73:BF135" si="51">BC73-BE73</f>
        <v>57.519999999999982</v>
      </c>
      <c r="BG73" s="43">
        <f t="shared" ref="BG73:BG135" si="52">IF(BF73&lt;0,0-BF73,IF(BF73&gt;6.5,6.5-BF73,0))</f>
        <v>-51.019999999999982</v>
      </c>
      <c r="BH73" s="43">
        <f t="shared" ref="BH73:BH135" si="53">BC73+BG73</f>
        <v>272.72000000000003</v>
      </c>
      <c r="BI73" s="44">
        <f t="shared" ref="BI73:BI135" si="54">BH73-BE73</f>
        <v>6.5</v>
      </c>
      <c r="BJ73" s="41"/>
      <c r="BK73" s="72">
        <v>12.27</v>
      </c>
      <c r="BL73" s="43">
        <v>0</v>
      </c>
      <c r="BM73" s="43"/>
      <c r="BN73" s="44">
        <f t="shared" ref="BN73:BN135" si="55">BH73+BK73+BL73+BM73</f>
        <v>284.99</v>
      </c>
      <c r="BO73" s="41"/>
      <c r="BP73" s="47">
        <f t="shared" si="30"/>
        <v>7252710.5099999998</v>
      </c>
    </row>
    <row r="74" spans="1:68" ht="15" x14ac:dyDescent="0.25">
      <c r="A74" s="36" t="s">
        <v>145</v>
      </c>
      <c r="B74" s="37" t="s">
        <v>58</v>
      </c>
      <c r="C74" s="37" t="s">
        <v>52</v>
      </c>
      <c r="D74" s="38">
        <v>20248</v>
      </c>
      <c r="E74" s="37" t="s">
        <v>53</v>
      </c>
      <c r="F74" s="39">
        <v>132</v>
      </c>
      <c r="G74" s="39">
        <v>31015</v>
      </c>
      <c r="H74" s="39">
        <v>43974</v>
      </c>
      <c r="I74" s="39">
        <v>43974</v>
      </c>
      <c r="J74" s="40">
        <v>48180</v>
      </c>
      <c r="K74" s="41"/>
      <c r="L74" s="42">
        <v>5165441</v>
      </c>
      <c r="M74" s="41">
        <f t="shared" si="31"/>
        <v>6028069.6469999999</v>
      </c>
      <c r="N74" s="43">
        <f t="shared" si="32"/>
        <v>137.08258623277391</v>
      </c>
      <c r="O74" s="75">
        <v>0.98819999999999997</v>
      </c>
      <c r="P74" s="43">
        <f t="shared" si="33"/>
        <v>138.71947605016587</v>
      </c>
      <c r="Q74" s="43">
        <v>190.78</v>
      </c>
      <c r="R74" s="43">
        <f t="shared" si="34"/>
        <v>138.71947605016587</v>
      </c>
      <c r="S74" s="75">
        <v>1.0630999999999999</v>
      </c>
      <c r="T74" s="76">
        <v>0.9607</v>
      </c>
      <c r="U74" s="75">
        <f t="shared" si="35"/>
        <v>1.0213000000000001</v>
      </c>
      <c r="V74" s="44">
        <f t="shared" si="36"/>
        <v>141.66999999999999</v>
      </c>
      <c r="W74" s="45"/>
      <c r="X74" s="42">
        <v>2396892</v>
      </c>
      <c r="Y74" s="41">
        <f t="shared" si="37"/>
        <v>2797172.9640000002</v>
      </c>
      <c r="Z74" s="43">
        <f t="shared" si="38"/>
        <v>63.609700368399515</v>
      </c>
      <c r="AA74" s="43">
        <v>74.77</v>
      </c>
      <c r="AB74" s="43">
        <f t="shared" si="39"/>
        <v>63.609700368399515</v>
      </c>
      <c r="AC74" s="43">
        <f t="shared" si="40"/>
        <v>0.35257490790012014</v>
      </c>
      <c r="AD74" s="44">
        <f t="shared" si="41"/>
        <v>63.962275276299636</v>
      </c>
      <c r="AE74" s="41"/>
      <c r="AF74" s="42">
        <v>1439119</v>
      </c>
      <c r="AG74" s="41">
        <f t="shared" si="42"/>
        <v>1679451.8730000001</v>
      </c>
      <c r="AH74" s="43">
        <f t="shared" si="43"/>
        <v>38.19192870787284</v>
      </c>
      <c r="AI74" s="43">
        <v>40.72</v>
      </c>
      <c r="AJ74" s="43">
        <f t="shared" si="44"/>
        <v>38.19192870787284</v>
      </c>
      <c r="AK74" s="43">
        <f t="shared" si="45"/>
        <v>0.63201782303178966</v>
      </c>
      <c r="AL74" s="44">
        <f t="shared" si="46"/>
        <v>38.823946530904628</v>
      </c>
      <c r="AM74" s="41"/>
      <c r="AN74" s="42">
        <v>72751</v>
      </c>
      <c r="AO74" s="41">
        <f t="shared" si="47"/>
        <v>84900.417000000001</v>
      </c>
      <c r="AP74" s="44">
        <f t="shared" si="48"/>
        <v>1.9306957975167145</v>
      </c>
      <c r="AQ74" s="41"/>
      <c r="AR74" s="42">
        <v>832600</v>
      </c>
      <c r="AS74" s="41">
        <f t="shared" si="49"/>
        <v>971644.20000000007</v>
      </c>
      <c r="AT74" s="44">
        <f t="shared" si="50"/>
        <v>22.095879383271935</v>
      </c>
      <c r="AU74" s="41"/>
      <c r="AV74" s="46">
        <v>3.9096000000000002</v>
      </c>
      <c r="AW74" s="44">
        <v>0.81</v>
      </c>
      <c r="AX74" s="41"/>
      <c r="AY74" s="47">
        <v>20.079999999999998</v>
      </c>
      <c r="AZ74" s="41"/>
      <c r="BA74" s="47">
        <v>0</v>
      </c>
      <c r="BB74" s="41"/>
      <c r="BC74" s="47">
        <f t="shared" si="29"/>
        <v>293.27999999999997</v>
      </c>
      <c r="BD74" s="41"/>
      <c r="BE74" s="72">
        <v>265.16000000000003</v>
      </c>
      <c r="BF74" s="43">
        <f t="shared" si="51"/>
        <v>28.119999999999948</v>
      </c>
      <c r="BG74" s="43">
        <f t="shared" si="52"/>
        <v>-21.619999999999948</v>
      </c>
      <c r="BH74" s="43">
        <f t="shared" si="53"/>
        <v>271.66000000000003</v>
      </c>
      <c r="BI74" s="44">
        <f t="shared" si="54"/>
        <v>6.5</v>
      </c>
      <c r="BJ74" s="41"/>
      <c r="BK74" s="72">
        <v>12.22</v>
      </c>
      <c r="BL74" s="43">
        <v>14.78</v>
      </c>
      <c r="BM74" s="43"/>
      <c r="BN74" s="44">
        <f t="shared" si="55"/>
        <v>298.66000000000003</v>
      </c>
      <c r="BO74" s="41"/>
      <c r="BP74" s="47">
        <f t="shared" si="30"/>
        <v>9262939.9000000004</v>
      </c>
    </row>
    <row r="75" spans="1:68" ht="15" x14ac:dyDescent="0.25">
      <c r="A75" s="36" t="s">
        <v>146</v>
      </c>
      <c r="B75" s="37" t="s">
        <v>55</v>
      </c>
      <c r="C75" s="37" t="s">
        <v>52</v>
      </c>
      <c r="D75" s="38">
        <v>20280</v>
      </c>
      <c r="E75" s="37" t="s">
        <v>60</v>
      </c>
      <c r="F75" s="39">
        <v>105</v>
      </c>
      <c r="G75" s="39">
        <v>23734</v>
      </c>
      <c r="H75" s="39">
        <v>36401</v>
      </c>
      <c r="I75" s="39">
        <v>36401</v>
      </c>
      <c r="J75" s="40">
        <v>38325</v>
      </c>
      <c r="K75" s="41"/>
      <c r="L75" s="42">
        <v>4900729</v>
      </c>
      <c r="M75" s="41">
        <f t="shared" si="31"/>
        <v>5719150.7429999998</v>
      </c>
      <c r="N75" s="43">
        <f t="shared" si="32"/>
        <v>157.11520955468256</v>
      </c>
      <c r="O75" s="75">
        <v>1.0793999999999999</v>
      </c>
      <c r="P75" s="43">
        <f t="shared" si="33"/>
        <v>145.5579113902933</v>
      </c>
      <c r="Q75" s="43">
        <v>190.78</v>
      </c>
      <c r="R75" s="43">
        <f t="shared" si="34"/>
        <v>145.5579113902933</v>
      </c>
      <c r="S75" s="75">
        <v>0.93010000000000004</v>
      </c>
      <c r="T75" s="76">
        <v>0.9607</v>
      </c>
      <c r="U75" s="75">
        <f t="shared" si="35"/>
        <v>0.89349999999999996</v>
      </c>
      <c r="V75" s="44">
        <f t="shared" si="36"/>
        <v>130.06</v>
      </c>
      <c r="W75" s="45"/>
      <c r="X75" s="42">
        <v>2232231</v>
      </c>
      <c r="Y75" s="41">
        <f t="shared" si="37"/>
        <v>2605013.577</v>
      </c>
      <c r="Z75" s="43">
        <f t="shared" si="38"/>
        <v>71.564341007115189</v>
      </c>
      <c r="AA75" s="43">
        <v>74.77</v>
      </c>
      <c r="AB75" s="43">
        <f t="shared" si="39"/>
        <v>71.564341007115189</v>
      </c>
      <c r="AC75" s="43">
        <f t="shared" si="40"/>
        <v>0</v>
      </c>
      <c r="AD75" s="44">
        <f t="shared" si="41"/>
        <v>71.564341007115189</v>
      </c>
      <c r="AE75" s="41"/>
      <c r="AF75" s="42">
        <v>1377974</v>
      </c>
      <c r="AG75" s="41">
        <f t="shared" si="42"/>
        <v>1608095.6580000001</v>
      </c>
      <c r="AH75" s="43">
        <f t="shared" si="43"/>
        <v>44.177238482459273</v>
      </c>
      <c r="AI75" s="43">
        <v>40.72</v>
      </c>
      <c r="AJ75" s="43">
        <f t="shared" si="44"/>
        <v>40.72</v>
      </c>
      <c r="AK75" s="43">
        <f t="shared" si="45"/>
        <v>0</v>
      </c>
      <c r="AL75" s="44">
        <f t="shared" si="46"/>
        <v>40.72</v>
      </c>
      <c r="AM75" s="41"/>
      <c r="AN75" s="42">
        <v>297011</v>
      </c>
      <c r="AO75" s="41">
        <f t="shared" si="47"/>
        <v>346611.837</v>
      </c>
      <c r="AP75" s="44">
        <f t="shared" si="48"/>
        <v>9.5220416197357221</v>
      </c>
      <c r="AQ75" s="41"/>
      <c r="AR75" s="42">
        <v>586941</v>
      </c>
      <c r="AS75" s="41">
        <f t="shared" si="49"/>
        <v>684960.147</v>
      </c>
      <c r="AT75" s="44">
        <f t="shared" si="50"/>
        <v>18.817069503585067</v>
      </c>
      <c r="AU75" s="41"/>
      <c r="AV75" s="46">
        <v>4.9251152400000002</v>
      </c>
      <c r="AW75" s="44">
        <v>0.42</v>
      </c>
      <c r="AX75" s="41"/>
      <c r="AY75" s="47">
        <v>19.84</v>
      </c>
      <c r="AZ75" s="41"/>
      <c r="BA75" s="47">
        <v>0</v>
      </c>
      <c r="BB75" s="41"/>
      <c r="BC75" s="47">
        <f t="shared" si="29"/>
        <v>295.87</v>
      </c>
      <c r="BD75" s="41"/>
      <c r="BE75" s="72">
        <v>262.58999999999997</v>
      </c>
      <c r="BF75" s="43">
        <f t="shared" si="51"/>
        <v>33.28000000000003</v>
      </c>
      <c r="BG75" s="43">
        <f t="shared" si="52"/>
        <v>-26.78000000000003</v>
      </c>
      <c r="BH75" s="43">
        <f t="shared" si="53"/>
        <v>269.08999999999997</v>
      </c>
      <c r="BI75" s="44">
        <f t="shared" si="54"/>
        <v>6.5</v>
      </c>
      <c r="BJ75" s="41"/>
      <c r="BK75" s="72">
        <v>12.11</v>
      </c>
      <c r="BL75" s="43">
        <v>3.46</v>
      </c>
      <c r="BM75" s="43"/>
      <c r="BN75" s="44">
        <f t="shared" si="55"/>
        <v>284.65999999999997</v>
      </c>
      <c r="BO75" s="41"/>
      <c r="BP75" s="47">
        <f t="shared" si="30"/>
        <v>6756120.4399999995</v>
      </c>
    </row>
    <row r="76" spans="1:68" ht="15" x14ac:dyDescent="0.25">
      <c r="A76" s="36" t="s">
        <v>147</v>
      </c>
      <c r="B76" s="37" t="s">
        <v>79</v>
      </c>
      <c r="C76" s="37" t="s">
        <v>52</v>
      </c>
      <c r="D76" s="38">
        <v>7153</v>
      </c>
      <c r="E76" s="37" t="s">
        <v>74</v>
      </c>
      <c r="F76" s="39">
        <v>100</v>
      </c>
      <c r="G76" s="39">
        <v>17720</v>
      </c>
      <c r="H76" s="39">
        <v>32459</v>
      </c>
      <c r="I76" s="39">
        <v>32850</v>
      </c>
      <c r="J76" s="40">
        <v>36500</v>
      </c>
      <c r="K76" s="41"/>
      <c r="L76" s="42">
        <v>4203648</v>
      </c>
      <c r="M76" s="41">
        <f t="shared" si="31"/>
        <v>4905657.216</v>
      </c>
      <c r="N76" s="43">
        <f t="shared" si="32"/>
        <v>149.33507506849315</v>
      </c>
      <c r="O76" s="75">
        <v>1.1047</v>
      </c>
      <c r="P76" s="43">
        <f t="shared" si="33"/>
        <v>135.18156519280632</v>
      </c>
      <c r="Q76" s="43">
        <v>211.6</v>
      </c>
      <c r="R76" s="43">
        <f t="shared" si="34"/>
        <v>135.18156519280632</v>
      </c>
      <c r="S76" s="75">
        <v>1.0144</v>
      </c>
      <c r="T76" s="76">
        <v>0.9607</v>
      </c>
      <c r="U76" s="75">
        <f t="shared" si="35"/>
        <v>0.97450000000000003</v>
      </c>
      <c r="V76" s="44">
        <f t="shared" si="36"/>
        <v>131.72999999999999</v>
      </c>
      <c r="W76" s="45"/>
      <c r="X76" s="42">
        <v>1489658</v>
      </c>
      <c r="Y76" s="41">
        <f t="shared" si="37"/>
        <v>1738430.8859999999</v>
      </c>
      <c r="Z76" s="43">
        <f t="shared" si="38"/>
        <v>52.920270502283103</v>
      </c>
      <c r="AA76" s="43">
        <v>74.77</v>
      </c>
      <c r="AB76" s="43">
        <f t="shared" si="39"/>
        <v>52.920270502283103</v>
      </c>
      <c r="AC76" s="43">
        <f t="shared" si="40"/>
        <v>3.0249323744292234</v>
      </c>
      <c r="AD76" s="44">
        <f t="shared" si="41"/>
        <v>55.945202876712329</v>
      </c>
      <c r="AE76" s="41"/>
      <c r="AF76" s="42">
        <v>1134385</v>
      </c>
      <c r="AG76" s="41">
        <f t="shared" si="42"/>
        <v>1323827.2950000002</v>
      </c>
      <c r="AH76" s="43">
        <f t="shared" si="43"/>
        <v>40.29915662100457</v>
      </c>
      <c r="AI76" s="43">
        <v>40.72</v>
      </c>
      <c r="AJ76" s="43">
        <f t="shared" si="44"/>
        <v>40.29915662100457</v>
      </c>
      <c r="AK76" s="43">
        <f t="shared" si="45"/>
        <v>0.10521084474885711</v>
      </c>
      <c r="AL76" s="44">
        <f t="shared" si="46"/>
        <v>40.404367465753424</v>
      </c>
      <c r="AM76" s="41"/>
      <c r="AN76" s="42">
        <v>253234</v>
      </c>
      <c r="AO76" s="41">
        <f t="shared" si="47"/>
        <v>295524.07800000004</v>
      </c>
      <c r="AP76" s="44">
        <f t="shared" si="48"/>
        <v>8.9961667579908688</v>
      </c>
      <c r="AQ76" s="41"/>
      <c r="AR76" s="42">
        <v>448945</v>
      </c>
      <c r="AS76" s="41">
        <f t="shared" si="49"/>
        <v>523918.815</v>
      </c>
      <c r="AT76" s="44">
        <f t="shared" si="50"/>
        <v>15.948822374429223</v>
      </c>
      <c r="AU76" s="41"/>
      <c r="AV76" s="46">
        <v>7.8992389599999999</v>
      </c>
      <c r="AW76" s="44">
        <v>0.43</v>
      </c>
      <c r="AX76" s="41"/>
      <c r="AY76" s="47">
        <v>17.61</v>
      </c>
      <c r="AZ76" s="41"/>
      <c r="BA76" s="47">
        <v>0</v>
      </c>
      <c r="BB76" s="41"/>
      <c r="BC76" s="47">
        <f t="shared" si="29"/>
        <v>278.95999999999998</v>
      </c>
      <c r="BD76" s="41"/>
      <c r="BE76" s="72">
        <v>233.11</v>
      </c>
      <c r="BF76" s="43">
        <f t="shared" si="51"/>
        <v>45.849999999999966</v>
      </c>
      <c r="BG76" s="43">
        <f t="shared" si="52"/>
        <v>-39.349999999999966</v>
      </c>
      <c r="BH76" s="43">
        <f t="shared" si="53"/>
        <v>239.61</v>
      </c>
      <c r="BI76" s="44">
        <f t="shared" si="54"/>
        <v>6.5</v>
      </c>
      <c r="BJ76" s="41"/>
      <c r="BK76" s="72">
        <v>10.78</v>
      </c>
      <c r="BL76" s="43">
        <v>3.35</v>
      </c>
      <c r="BM76" s="43"/>
      <c r="BN76" s="44">
        <f t="shared" si="55"/>
        <v>253.74</v>
      </c>
      <c r="BO76" s="41"/>
      <c r="BP76" s="47">
        <f t="shared" si="30"/>
        <v>4496272.8</v>
      </c>
    </row>
    <row r="77" spans="1:68" ht="15" x14ac:dyDescent="0.25">
      <c r="A77" s="36" t="s">
        <v>148</v>
      </c>
      <c r="B77" s="37" t="s">
        <v>149</v>
      </c>
      <c r="C77" s="37" t="s">
        <v>52</v>
      </c>
      <c r="D77" s="38">
        <v>10975</v>
      </c>
      <c r="E77" s="37" t="s">
        <v>56</v>
      </c>
      <c r="F77" s="39">
        <v>120</v>
      </c>
      <c r="G77" s="39">
        <v>30554</v>
      </c>
      <c r="H77" s="39">
        <v>40350</v>
      </c>
      <c r="I77" s="39">
        <v>40350</v>
      </c>
      <c r="J77" s="40">
        <v>43800</v>
      </c>
      <c r="K77" s="41"/>
      <c r="L77" s="42">
        <v>4983725</v>
      </c>
      <c r="M77" s="41">
        <f t="shared" si="31"/>
        <v>5816007.0750000002</v>
      </c>
      <c r="N77" s="43">
        <f t="shared" si="32"/>
        <v>144.13896096654275</v>
      </c>
      <c r="O77" s="75">
        <v>1.0599000000000001</v>
      </c>
      <c r="P77" s="43">
        <f t="shared" si="33"/>
        <v>135.99298138177446</v>
      </c>
      <c r="Q77" s="43">
        <v>190.78</v>
      </c>
      <c r="R77" s="43">
        <f t="shared" si="34"/>
        <v>135.99298138177446</v>
      </c>
      <c r="S77" s="75">
        <v>1.0575000000000001</v>
      </c>
      <c r="T77" s="76">
        <v>0.9607</v>
      </c>
      <c r="U77" s="75">
        <f t="shared" si="35"/>
        <v>1.0159</v>
      </c>
      <c r="V77" s="44">
        <f t="shared" si="36"/>
        <v>138.16</v>
      </c>
      <c r="W77" s="45"/>
      <c r="X77" s="42">
        <v>1823398</v>
      </c>
      <c r="Y77" s="41">
        <f t="shared" si="37"/>
        <v>2127905.466</v>
      </c>
      <c r="Z77" s="43">
        <f t="shared" si="38"/>
        <v>52.736194944237916</v>
      </c>
      <c r="AA77" s="43">
        <v>74.77</v>
      </c>
      <c r="AB77" s="43">
        <f t="shared" si="39"/>
        <v>52.736194944237916</v>
      </c>
      <c r="AC77" s="43">
        <f t="shared" si="40"/>
        <v>3.0709512639405201</v>
      </c>
      <c r="AD77" s="44">
        <f t="shared" si="41"/>
        <v>55.807146208178438</v>
      </c>
      <c r="AE77" s="41"/>
      <c r="AF77" s="42">
        <v>1236752</v>
      </c>
      <c r="AG77" s="41">
        <f t="shared" si="42"/>
        <v>1443289.584</v>
      </c>
      <c r="AH77" s="43">
        <f t="shared" si="43"/>
        <v>35.769258587360596</v>
      </c>
      <c r="AI77" s="43">
        <v>40.72</v>
      </c>
      <c r="AJ77" s="43">
        <f t="shared" si="44"/>
        <v>35.769258587360596</v>
      </c>
      <c r="AK77" s="43">
        <f t="shared" si="45"/>
        <v>1.2376853531598506</v>
      </c>
      <c r="AL77" s="44">
        <f t="shared" si="46"/>
        <v>37.006943940520443</v>
      </c>
      <c r="AM77" s="41"/>
      <c r="AN77" s="42">
        <v>403713</v>
      </c>
      <c r="AO77" s="41">
        <f t="shared" si="47"/>
        <v>471133.071</v>
      </c>
      <c r="AP77" s="44">
        <f t="shared" si="48"/>
        <v>11.676160371747212</v>
      </c>
      <c r="AQ77" s="41"/>
      <c r="AR77" s="42">
        <v>678231</v>
      </c>
      <c r="AS77" s="41">
        <f t="shared" si="49"/>
        <v>791495.57700000005</v>
      </c>
      <c r="AT77" s="44">
        <f t="shared" si="50"/>
        <v>19.615751598513011</v>
      </c>
      <c r="AU77" s="41"/>
      <c r="AV77" s="46">
        <v>4.3240487755515078</v>
      </c>
      <c r="AW77" s="44">
        <v>0.3</v>
      </c>
      <c r="AX77" s="41"/>
      <c r="AY77" s="47">
        <v>17.53</v>
      </c>
      <c r="AZ77" s="41"/>
      <c r="BA77" s="47">
        <v>0</v>
      </c>
      <c r="BB77" s="41"/>
      <c r="BC77" s="47">
        <f t="shared" si="29"/>
        <v>284.42</v>
      </c>
      <c r="BD77" s="41"/>
      <c r="BE77" s="72">
        <v>231.76</v>
      </c>
      <c r="BF77" s="43">
        <f t="shared" si="51"/>
        <v>52.660000000000025</v>
      </c>
      <c r="BG77" s="43">
        <f t="shared" si="52"/>
        <v>-46.160000000000025</v>
      </c>
      <c r="BH77" s="43">
        <f t="shared" si="53"/>
        <v>238.26</v>
      </c>
      <c r="BI77" s="44">
        <f t="shared" si="54"/>
        <v>6.5</v>
      </c>
      <c r="BJ77" s="41"/>
      <c r="BK77" s="72">
        <v>10.72</v>
      </c>
      <c r="BL77" s="43">
        <v>7.35</v>
      </c>
      <c r="BM77" s="43"/>
      <c r="BN77" s="44">
        <f t="shared" si="55"/>
        <v>256.33</v>
      </c>
      <c r="BO77" s="41"/>
      <c r="BP77" s="47">
        <f t="shared" si="30"/>
        <v>7831906.8199999994</v>
      </c>
    </row>
    <row r="78" spans="1:68" ht="15" x14ac:dyDescent="0.25">
      <c r="A78" s="36" t="s">
        <v>150</v>
      </c>
      <c r="B78" s="37" t="s">
        <v>116</v>
      </c>
      <c r="C78" s="37" t="s">
        <v>52</v>
      </c>
      <c r="D78" s="38">
        <v>8896</v>
      </c>
      <c r="E78" s="37" t="s">
        <v>56</v>
      </c>
      <c r="F78" s="39">
        <v>120</v>
      </c>
      <c r="G78" s="39">
        <v>31130</v>
      </c>
      <c r="H78" s="39">
        <v>37760</v>
      </c>
      <c r="I78" s="39">
        <v>39420</v>
      </c>
      <c r="J78" s="40">
        <v>43800</v>
      </c>
      <c r="K78" s="41"/>
      <c r="L78" s="42">
        <v>4650478</v>
      </c>
      <c r="M78" s="41">
        <f t="shared" si="31"/>
        <v>5427107.8260000004</v>
      </c>
      <c r="N78" s="43">
        <f t="shared" si="32"/>
        <v>137.67396818873669</v>
      </c>
      <c r="O78" s="75">
        <v>1.0294000000000001</v>
      </c>
      <c r="P78" s="43">
        <f t="shared" si="33"/>
        <v>133.74195471996958</v>
      </c>
      <c r="Q78" s="43">
        <v>190.78</v>
      </c>
      <c r="R78" s="43">
        <f t="shared" si="34"/>
        <v>133.74195471996958</v>
      </c>
      <c r="S78" s="75">
        <v>0.8629</v>
      </c>
      <c r="T78" s="76">
        <v>0.9607</v>
      </c>
      <c r="U78" s="75">
        <f t="shared" si="35"/>
        <v>0.82899999999999996</v>
      </c>
      <c r="V78" s="44">
        <f t="shared" si="36"/>
        <v>110.87</v>
      </c>
      <c r="W78" s="45"/>
      <c r="X78" s="42">
        <v>2332806</v>
      </c>
      <c r="Y78" s="41">
        <f t="shared" si="37"/>
        <v>2722384.602</v>
      </c>
      <c r="Z78" s="43">
        <f t="shared" si="38"/>
        <v>69.060999543378998</v>
      </c>
      <c r="AA78" s="43">
        <v>74.77</v>
      </c>
      <c r="AB78" s="43">
        <f t="shared" si="39"/>
        <v>69.060999543378998</v>
      </c>
      <c r="AC78" s="43">
        <f t="shared" si="40"/>
        <v>0</v>
      </c>
      <c r="AD78" s="44">
        <f t="shared" si="41"/>
        <v>69.060999543378998</v>
      </c>
      <c r="AE78" s="41"/>
      <c r="AF78" s="42">
        <v>1367485</v>
      </c>
      <c r="AG78" s="41">
        <f t="shared" si="42"/>
        <v>1595854.9950000001</v>
      </c>
      <c r="AH78" s="43">
        <f t="shared" si="43"/>
        <v>40.483383942161339</v>
      </c>
      <c r="AI78" s="43">
        <v>40.72</v>
      </c>
      <c r="AJ78" s="43">
        <f t="shared" si="44"/>
        <v>40.483383942161339</v>
      </c>
      <c r="AK78" s="43">
        <f t="shared" si="45"/>
        <v>5.915401445966495E-2</v>
      </c>
      <c r="AL78" s="44">
        <f t="shared" si="46"/>
        <v>40.542537956621004</v>
      </c>
      <c r="AM78" s="41"/>
      <c r="AN78" s="42">
        <v>233855</v>
      </c>
      <c r="AO78" s="41">
        <f t="shared" si="47"/>
        <v>272908.78500000003</v>
      </c>
      <c r="AP78" s="44">
        <f t="shared" si="48"/>
        <v>6.9231046423135476</v>
      </c>
      <c r="AQ78" s="41"/>
      <c r="AR78" s="42">
        <v>723278</v>
      </c>
      <c r="AS78" s="41">
        <f t="shared" si="49"/>
        <v>844065.42599999998</v>
      </c>
      <c r="AT78" s="44">
        <f t="shared" si="50"/>
        <v>21.412111263318113</v>
      </c>
      <c r="AU78" s="41"/>
      <c r="AV78" s="46">
        <v>3.9414764</v>
      </c>
      <c r="AW78" s="44">
        <v>0.28999999999999998</v>
      </c>
      <c r="AX78" s="41"/>
      <c r="AY78" s="47">
        <v>20.3</v>
      </c>
      <c r="AZ78" s="41"/>
      <c r="BA78" s="47">
        <v>0.62</v>
      </c>
      <c r="BB78" s="41"/>
      <c r="BC78" s="47">
        <f t="shared" si="29"/>
        <v>273.95999999999998</v>
      </c>
      <c r="BD78" s="41"/>
      <c r="BE78" s="72">
        <v>268.12</v>
      </c>
      <c r="BF78" s="43">
        <f t="shared" si="51"/>
        <v>5.839999999999975</v>
      </c>
      <c r="BG78" s="43">
        <f t="shared" si="52"/>
        <v>0</v>
      </c>
      <c r="BH78" s="43">
        <f t="shared" si="53"/>
        <v>273.95999999999998</v>
      </c>
      <c r="BI78" s="44">
        <f t="shared" si="54"/>
        <v>5.839999999999975</v>
      </c>
      <c r="BJ78" s="41"/>
      <c r="BK78" s="72">
        <v>12.36</v>
      </c>
      <c r="BL78" s="43">
        <v>0</v>
      </c>
      <c r="BM78" s="43"/>
      <c r="BN78" s="44">
        <f t="shared" si="55"/>
        <v>286.32</v>
      </c>
      <c r="BO78" s="41"/>
      <c r="BP78" s="47">
        <f t="shared" si="30"/>
        <v>8913141.5999999996</v>
      </c>
    </row>
    <row r="79" spans="1:68" ht="15" x14ac:dyDescent="0.25">
      <c r="A79" s="36" t="s">
        <v>151</v>
      </c>
      <c r="B79" s="37" t="s">
        <v>152</v>
      </c>
      <c r="C79" s="37" t="s">
        <v>52</v>
      </c>
      <c r="D79" s="38">
        <v>20628</v>
      </c>
      <c r="E79" s="37" t="s">
        <v>60</v>
      </c>
      <c r="F79" s="39">
        <v>70</v>
      </c>
      <c r="G79" s="39">
        <v>14130</v>
      </c>
      <c r="H79" s="39">
        <v>17728</v>
      </c>
      <c r="I79" s="39">
        <v>23732</v>
      </c>
      <c r="J79" s="40">
        <v>26368.986999999997</v>
      </c>
      <c r="K79" s="41"/>
      <c r="L79" s="42">
        <v>2510242</v>
      </c>
      <c r="M79" s="41">
        <f t="shared" si="31"/>
        <v>2929452.4139999999</v>
      </c>
      <c r="N79" s="43">
        <f t="shared" si="32"/>
        <v>123.43891850665767</v>
      </c>
      <c r="O79" s="75">
        <v>0.94</v>
      </c>
      <c r="P79" s="43">
        <f t="shared" si="33"/>
        <v>131.31799841133795</v>
      </c>
      <c r="Q79" s="43">
        <v>190.78</v>
      </c>
      <c r="R79" s="43">
        <f t="shared" si="34"/>
        <v>131.31799841133795</v>
      </c>
      <c r="S79" s="75">
        <v>1.0093000000000001</v>
      </c>
      <c r="T79" s="76">
        <v>0.9607</v>
      </c>
      <c r="U79" s="75">
        <f t="shared" si="35"/>
        <v>0.96960000000000002</v>
      </c>
      <c r="V79" s="44">
        <f t="shared" si="36"/>
        <v>127.33</v>
      </c>
      <c r="W79" s="45"/>
      <c r="X79" s="42">
        <v>1149015</v>
      </c>
      <c r="Y79" s="41">
        <f t="shared" si="37"/>
        <v>1340900.5050000001</v>
      </c>
      <c r="Z79" s="43">
        <f t="shared" si="38"/>
        <v>56.501791041631556</v>
      </c>
      <c r="AA79" s="43">
        <v>74.77</v>
      </c>
      <c r="AB79" s="43">
        <f t="shared" si="39"/>
        <v>56.501791041631556</v>
      </c>
      <c r="AC79" s="43">
        <f t="shared" si="40"/>
        <v>2.12955223959211</v>
      </c>
      <c r="AD79" s="44">
        <f t="shared" si="41"/>
        <v>58.631343281223664</v>
      </c>
      <c r="AE79" s="41"/>
      <c r="AF79" s="42">
        <v>903091</v>
      </c>
      <c r="AG79" s="41">
        <f t="shared" si="42"/>
        <v>1053907.1969999999</v>
      </c>
      <c r="AH79" s="43">
        <f t="shared" si="43"/>
        <v>44.408696991404007</v>
      </c>
      <c r="AI79" s="43">
        <v>40.72</v>
      </c>
      <c r="AJ79" s="43">
        <f t="shared" si="44"/>
        <v>40.72</v>
      </c>
      <c r="AK79" s="43">
        <f t="shared" si="45"/>
        <v>0</v>
      </c>
      <c r="AL79" s="44">
        <f t="shared" si="46"/>
        <v>40.72</v>
      </c>
      <c r="AM79" s="41"/>
      <c r="AN79" s="42">
        <v>170823</v>
      </c>
      <c r="AO79" s="41">
        <f t="shared" si="47"/>
        <v>199350.44100000002</v>
      </c>
      <c r="AP79" s="44">
        <f t="shared" si="48"/>
        <v>8.4000691471430979</v>
      </c>
      <c r="AQ79" s="41"/>
      <c r="AR79" s="42">
        <v>337013</v>
      </c>
      <c r="AS79" s="41">
        <f t="shared" si="49"/>
        <v>393294.17100000003</v>
      </c>
      <c r="AT79" s="44">
        <f t="shared" si="50"/>
        <v>16.572314638462835</v>
      </c>
      <c r="AU79" s="41"/>
      <c r="AV79" s="46">
        <v>6.9180000000000001</v>
      </c>
      <c r="AW79" s="44">
        <v>0.18</v>
      </c>
      <c r="AX79" s="41"/>
      <c r="AY79" s="47">
        <v>21.25</v>
      </c>
      <c r="AZ79" s="41"/>
      <c r="BA79" s="47">
        <v>3.73</v>
      </c>
      <c r="BB79" s="41"/>
      <c r="BC79" s="47">
        <f t="shared" si="29"/>
        <v>283.73</v>
      </c>
      <c r="BD79" s="41"/>
      <c r="BE79" s="72">
        <v>285.29000000000002</v>
      </c>
      <c r="BF79" s="43">
        <f t="shared" si="51"/>
        <v>-1.5600000000000023</v>
      </c>
      <c r="BG79" s="43">
        <f t="shared" si="52"/>
        <v>1.5600000000000023</v>
      </c>
      <c r="BH79" s="43">
        <f t="shared" si="53"/>
        <v>285.29000000000002</v>
      </c>
      <c r="BI79" s="44">
        <f t="shared" si="54"/>
        <v>0</v>
      </c>
      <c r="BJ79" s="41"/>
      <c r="BK79" s="72">
        <v>13.13</v>
      </c>
      <c r="BL79" s="43">
        <v>2.0099999999999998</v>
      </c>
      <c r="BM79" s="43">
        <v>6.5</v>
      </c>
      <c r="BN79" s="44">
        <f>BH79+BK79+BL79+BM79</f>
        <v>306.93</v>
      </c>
      <c r="BO79" s="41"/>
      <c r="BP79" s="47">
        <f t="shared" si="30"/>
        <v>4336920.9000000004</v>
      </c>
    </row>
    <row r="80" spans="1:68" ht="15" x14ac:dyDescent="0.25">
      <c r="A80" s="36" t="s">
        <v>153</v>
      </c>
      <c r="B80" s="37" t="s">
        <v>58</v>
      </c>
      <c r="C80" s="37" t="s">
        <v>52</v>
      </c>
      <c r="D80" s="38">
        <v>10439</v>
      </c>
      <c r="E80" s="37" t="s">
        <v>60</v>
      </c>
      <c r="F80" s="39">
        <v>160</v>
      </c>
      <c r="G80" s="39">
        <v>40696</v>
      </c>
      <c r="H80" s="39">
        <v>48382</v>
      </c>
      <c r="I80" s="39">
        <v>52560</v>
      </c>
      <c r="J80" s="40">
        <v>58400</v>
      </c>
      <c r="K80" s="41"/>
      <c r="L80" s="42">
        <v>4970950</v>
      </c>
      <c r="M80" s="41">
        <f t="shared" si="31"/>
        <v>5801098.6500000004</v>
      </c>
      <c r="N80" s="43">
        <f t="shared" si="32"/>
        <v>110.37097888127855</v>
      </c>
      <c r="O80" s="75">
        <v>0.81640000000000001</v>
      </c>
      <c r="P80" s="43">
        <f t="shared" si="33"/>
        <v>135.19228182420204</v>
      </c>
      <c r="Q80" s="43">
        <v>190.78</v>
      </c>
      <c r="R80" s="43">
        <f t="shared" si="34"/>
        <v>135.19228182420204</v>
      </c>
      <c r="S80" s="75">
        <v>0.91779999999999995</v>
      </c>
      <c r="T80" s="76">
        <v>0.9607</v>
      </c>
      <c r="U80" s="75">
        <f t="shared" si="35"/>
        <v>0.88170000000000004</v>
      </c>
      <c r="V80" s="44">
        <f t="shared" si="36"/>
        <v>119.2</v>
      </c>
      <c r="W80" s="45"/>
      <c r="X80" s="42">
        <v>2285129</v>
      </c>
      <c r="Y80" s="41">
        <f t="shared" si="37"/>
        <v>2666745.5430000001</v>
      </c>
      <c r="Z80" s="43">
        <f t="shared" si="38"/>
        <v>50.737167865296804</v>
      </c>
      <c r="AA80" s="43">
        <v>74.77</v>
      </c>
      <c r="AB80" s="43">
        <f t="shared" si="39"/>
        <v>50.737167865296804</v>
      </c>
      <c r="AC80" s="43">
        <f t="shared" si="40"/>
        <v>3.5707080336757979</v>
      </c>
      <c r="AD80" s="44">
        <f t="shared" si="41"/>
        <v>54.307875898972604</v>
      </c>
      <c r="AE80" s="41"/>
      <c r="AF80" s="42">
        <v>1656742</v>
      </c>
      <c r="AG80" s="41">
        <f t="shared" si="42"/>
        <v>1933417.9140000001</v>
      </c>
      <c r="AH80" s="43">
        <f t="shared" si="43"/>
        <v>36.784967922374435</v>
      </c>
      <c r="AI80" s="43">
        <v>40.72</v>
      </c>
      <c r="AJ80" s="43">
        <f t="shared" si="44"/>
        <v>36.784967922374435</v>
      </c>
      <c r="AK80" s="43">
        <f t="shared" si="45"/>
        <v>0.98375801940639107</v>
      </c>
      <c r="AL80" s="44">
        <f t="shared" si="46"/>
        <v>37.768725941780829</v>
      </c>
      <c r="AM80" s="41"/>
      <c r="AN80" s="42">
        <v>338432</v>
      </c>
      <c r="AO80" s="41">
        <f t="shared" si="47"/>
        <v>394950.14400000003</v>
      </c>
      <c r="AP80" s="44">
        <f t="shared" si="48"/>
        <v>7.5142721461187216</v>
      </c>
      <c r="AQ80" s="41"/>
      <c r="AR80" s="42">
        <v>923093</v>
      </c>
      <c r="AS80" s="41">
        <f t="shared" si="49"/>
        <v>1077249.531</v>
      </c>
      <c r="AT80" s="44">
        <f t="shared" si="50"/>
        <v>20.495615125570776</v>
      </c>
      <c r="AU80" s="41"/>
      <c r="AV80" s="46">
        <v>3.9096000000000002</v>
      </c>
      <c r="AW80" s="44">
        <v>0.02</v>
      </c>
      <c r="AX80" s="41"/>
      <c r="AY80" s="47">
        <v>17.41</v>
      </c>
      <c r="AZ80" s="41"/>
      <c r="BA80" s="47">
        <v>0</v>
      </c>
      <c r="BB80" s="41"/>
      <c r="BC80" s="47">
        <f t="shared" si="29"/>
        <v>260.63</v>
      </c>
      <c r="BD80" s="41"/>
      <c r="BE80" s="72">
        <v>229.94</v>
      </c>
      <c r="BF80" s="43">
        <f t="shared" si="51"/>
        <v>30.689999999999998</v>
      </c>
      <c r="BG80" s="43">
        <f t="shared" si="52"/>
        <v>-24.189999999999998</v>
      </c>
      <c r="BH80" s="43">
        <f t="shared" si="53"/>
        <v>236.44</v>
      </c>
      <c r="BI80" s="44">
        <f t="shared" si="54"/>
        <v>6.5</v>
      </c>
      <c r="BJ80" s="41"/>
      <c r="BK80" s="72">
        <v>10.64</v>
      </c>
      <c r="BL80" s="43">
        <v>0</v>
      </c>
      <c r="BM80" s="43"/>
      <c r="BN80" s="44">
        <f t="shared" si="55"/>
        <v>247.07999999999998</v>
      </c>
      <c r="BO80" s="41"/>
      <c r="BP80" s="47">
        <f t="shared" si="30"/>
        <v>10055167.68</v>
      </c>
    </row>
    <row r="81" spans="1:68" ht="15" x14ac:dyDescent="0.25">
      <c r="A81" s="36" t="s">
        <v>154</v>
      </c>
      <c r="B81" s="37" t="s">
        <v>51</v>
      </c>
      <c r="C81" s="37" t="s">
        <v>52</v>
      </c>
      <c r="D81" s="38">
        <v>8425</v>
      </c>
      <c r="E81" s="37" t="s">
        <v>64</v>
      </c>
      <c r="F81" s="39">
        <v>90</v>
      </c>
      <c r="G81" s="39">
        <v>21293</v>
      </c>
      <c r="H81" s="39">
        <v>28965</v>
      </c>
      <c r="I81" s="39">
        <v>29565</v>
      </c>
      <c r="J81" s="40">
        <v>32850</v>
      </c>
      <c r="K81" s="41"/>
      <c r="L81" s="42">
        <v>3678524</v>
      </c>
      <c r="M81" s="41">
        <f t="shared" si="31"/>
        <v>4292837.5080000004</v>
      </c>
      <c r="N81" s="43">
        <f t="shared" si="32"/>
        <v>145.19998335870119</v>
      </c>
      <c r="O81" s="75">
        <v>1.0569</v>
      </c>
      <c r="P81" s="43">
        <f t="shared" si="33"/>
        <v>137.38289654527506</v>
      </c>
      <c r="Q81" s="43">
        <v>190.78</v>
      </c>
      <c r="R81" s="43">
        <f t="shared" si="34"/>
        <v>137.38289654527506</v>
      </c>
      <c r="S81" s="75">
        <v>0.82620000000000005</v>
      </c>
      <c r="T81" s="76">
        <v>0.9607</v>
      </c>
      <c r="U81" s="75">
        <f t="shared" si="35"/>
        <v>0.79369999999999996</v>
      </c>
      <c r="V81" s="44">
        <f t="shared" si="36"/>
        <v>109.04</v>
      </c>
      <c r="W81" s="45"/>
      <c r="X81" s="42">
        <v>1755147</v>
      </c>
      <c r="Y81" s="41">
        <f t="shared" si="37"/>
        <v>2048256.5490000001</v>
      </c>
      <c r="Z81" s="43">
        <f t="shared" si="38"/>
        <v>69.279775038051753</v>
      </c>
      <c r="AA81" s="43">
        <v>74.77</v>
      </c>
      <c r="AB81" s="43">
        <f t="shared" si="39"/>
        <v>69.279775038051753</v>
      </c>
      <c r="AC81" s="43">
        <f t="shared" si="40"/>
        <v>0</v>
      </c>
      <c r="AD81" s="44">
        <f t="shared" si="41"/>
        <v>69.279775038051753</v>
      </c>
      <c r="AE81" s="41"/>
      <c r="AF81" s="42">
        <v>1190443</v>
      </c>
      <c r="AG81" s="41">
        <f t="shared" si="42"/>
        <v>1389246.9810000001</v>
      </c>
      <c r="AH81" s="43">
        <f t="shared" si="43"/>
        <v>46.989581633688488</v>
      </c>
      <c r="AI81" s="43">
        <v>40.72</v>
      </c>
      <c r="AJ81" s="43">
        <f t="shared" si="44"/>
        <v>40.72</v>
      </c>
      <c r="AK81" s="43">
        <f t="shared" si="45"/>
        <v>0</v>
      </c>
      <c r="AL81" s="44">
        <f t="shared" si="46"/>
        <v>40.72</v>
      </c>
      <c r="AM81" s="41"/>
      <c r="AN81" s="42">
        <v>159623</v>
      </c>
      <c r="AO81" s="41">
        <f t="shared" si="47"/>
        <v>186280.041</v>
      </c>
      <c r="AP81" s="44">
        <f t="shared" si="48"/>
        <v>6.3006947742262813</v>
      </c>
      <c r="AQ81" s="41"/>
      <c r="AR81" s="42">
        <v>519111</v>
      </c>
      <c r="AS81" s="41">
        <f t="shared" si="49"/>
        <v>605802.53700000001</v>
      </c>
      <c r="AT81" s="44">
        <f t="shared" si="50"/>
        <v>20.490530593607307</v>
      </c>
      <c r="AU81" s="41"/>
      <c r="AV81" s="46">
        <v>13.339455429999999</v>
      </c>
      <c r="AW81" s="44">
        <v>0.03</v>
      </c>
      <c r="AX81" s="41"/>
      <c r="AY81" s="47">
        <v>18.909999999999997</v>
      </c>
      <c r="AZ81" s="41"/>
      <c r="BA81" s="47">
        <v>0</v>
      </c>
      <c r="BB81" s="41"/>
      <c r="BC81" s="47">
        <f t="shared" si="29"/>
        <v>278.11</v>
      </c>
      <c r="BD81" s="41"/>
      <c r="BE81" s="72">
        <v>249.93</v>
      </c>
      <c r="BF81" s="43">
        <f t="shared" si="51"/>
        <v>28.180000000000007</v>
      </c>
      <c r="BG81" s="43">
        <f t="shared" si="52"/>
        <v>-21.680000000000007</v>
      </c>
      <c r="BH81" s="43">
        <f t="shared" si="53"/>
        <v>256.43</v>
      </c>
      <c r="BI81" s="44">
        <f t="shared" si="54"/>
        <v>6.5</v>
      </c>
      <c r="BJ81" s="41"/>
      <c r="BK81" s="72">
        <v>11.54</v>
      </c>
      <c r="BL81" s="43">
        <v>7.72</v>
      </c>
      <c r="BM81" s="43"/>
      <c r="BN81" s="44">
        <f t="shared" si="55"/>
        <v>275.69000000000005</v>
      </c>
      <c r="BO81" s="41"/>
      <c r="BP81" s="47">
        <f t="shared" si="30"/>
        <v>5870267.1700000009</v>
      </c>
    </row>
    <row r="82" spans="1:68" ht="15" x14ac:dyDescent="0.25">
      <c r="A82" s="36" t="s">
        <v>155</v>
      </c>
      <c r="B82" s="37" t="s">
        <v>156</v>
      </c>
      <c r="C82" s="37" t="s">
        <v>52</v>
      </c>
      <c r="D82" s="38">
        <v>10934</v>
      </c>
      <c r="E82" s="37" t="s">
        <v>74</v>
      </c>
      <c r="F82" s="39">
        <v>217</v>
      </c>
      <c r="G82" s="39">
        <v>33562</v>
      </c>
      <c r="H82" s="39">
        <v>45888</v>
      </c>
      <c r="I82" s="39">
        <v>71285</v>
      </c>
      <c r="J82" s="40">
        <v>79205</v>
      </c>
      <c r="K82" s="41"/>
      <c r="L82" s="42">
        <v>7290537</v>
      </c>
      <c r="M82" s="41">
        <f t="shared" si="31"/>
        <v>8508056.6789999995</v>
      </c>
      <c r="N82" s="43">
        <f t="shared" si="32"/>
        <v>119.35269241775968</v>
      </c>
      <c r="O82" s="75">
        <v>1.0506</v>
      </c>
      <c r="P82" s="43">
        <f t="shared" si="33"/>
        <v>113.60431412312934</v>
      </c>
      <c r="Q82" s="43">
        <v>211.6</v>
      </c>
      <c r="R82" s="43">
        <f t="shared" si="34"/>
        <v>113.60431412312934</v>
      </c>
      <c r="S82" s="75">
        <v>0.96789999999999998</v>
      </c>
      <c r="T82" s="76">
        <v>0.9607</v>
      </c>
      <c r="U82" s="75">
        <f t="shared" si="35"/>
        <v>0.92989999999999995</v>
      </c>
      <c r="V82" s="44">
        <f t="shared" si="36"/>
        <v>105.64</v>
      </c>
      <c r="W82" s="45"/>
      <c r="X82" s="42">
        <v>2737536</v>
      </c>
      <c r="Y82" s="41">
        <f t="shared" si="37"/>
        <v>3194704.5120000001</v>
      </c>
      <c r="Z82" s="43">
        <f t="shared" si="38"/>
        <v>44.81594321385986</v>
      </c>
      <c r="AA82" s="43">
        <v>74.77</v>
      </c>
      <c r="AB82" s="43">
        <f t="shared" si="39"/>
        <v>44.81594321385986</v>
      </c>
      <c r="AC82" s="43">
        <f t="shared" si="40"/>
        <v>5.0510141965350339</v>
      </c>
      <c r="AD82" s="44">
        <f t="shared" si="41"/>
        <v>49.866957410394896</v>
      </c>
      <c r="AE82" s="41"/>
      <c r="AF82" s="42">
        <v>1968971</v>
      </c>
      <c r="AG82" s="41">
        <f t="shared" si="42"/>
        <v>2297789.1570000001</v>
      </c>
      <c r="AH82" s="43">
        <f t="shared" si="43"/>
        <v>32.233838212807747</v>
      </c>
      <c r="AI82" s="43">
        <v>40.72</v>
      </c>
      <c r="AJ82" s="43">
        <f t="shared" si="44"/>
        <v>32.233838212807747</v>
      </c>
      <c r="AK82" s="43">
        <f t="shared" si="45"/>
        <v>2.121540446798063</v>
      </c>
      <c r="AL82" s="44">
        <f t="shared" si="46"/>
        <v>34.355378659605812</v>
      </c>
      <c r="AM82" s="41"/>
      <c r="AN82" s="42">
        <v>380339</v>
      </c>
      <c r="AO82" s="41">
        <f t="shared" si="47"/>
        <v>443855.61300000001</v>
      </c>
      <c r="AP82" s="44">
        <f t="shared" si="48"/>
        <v>6.2264938346075613</v>
      </c>
      <c r="AQ82" s="41"/>
      <c r="AR82" s="42">
        <v>809859</v>
      </c>
      <c r="AS82" s="41">
        <f t="shared" si="49"/>
        <v>945105.45299999998</v>
      </c>
      <c r="AT82" s="44">
        <f t="shared" si="50"/>
        <v>13.258125173598934</v>
      </c>
      <c r="AU82" s="41"/>
      <c r="AV82" s="46">
        <v>5.4566458500000001</v>
      </c>
      <c r="AW82" s="44">
        <v>0.11</v>
      </c>
      <c r="AX82" s="41"/>
      <c r="AY82" s="47">
        <v>18.799999999999997</v>
      </c>
      <c r="AZ82" s="41"/>
      <c r="BA82" s="47">
        <v>0</v>
      </c>
      <c r="BB82" s="41"/>
      <c r="BC82" s="47">
        <f t="shared" si="29"/>
        <v>233.71</v>
      </c>
      <c r="BD82" s="41"/>
      <c r="BE82" s="72">
        <v>248.28</v>
      </c>
      <c r="BF82" s="43">
        <f t="shared" si="51"/>
        <v>-14.569999999999993</v>
      </c>
      <c r="BG82" s="43">
        <f t="shared" si="52"/>
        <v>14.569999999999993</v>
      </c>
      <c r="BH82" s="43">
        <f t="shared" si="53"/>
        <v>248.28</v>
      </c>
      <c r="BI82" s="44">
        <f t="shared" si="54"/>
        <v>0</v>
      </c>
      <c r="BJ82" s="41"/>
      <c r="BK82" s="72">
        <v>11.17</v>
      </c>
      <c r="BL82" s="43">
        <v>0.88</v>
      </c>
      <c r="BM82" s="43"/>
      <c r="BN82" s="44">
        <f t="shared" si="55"/>
        <v>260.33</v>
      </c>
      <c r="BO82" s="41"/>
      <c r="BP82" s="47">
        <f t="shared" si="30"/>
        <v>8737195.459999999</v>
      </c>
    </row>
    <row r="83" spans="1:68" ht="15" x14ac:dyDescent="0.25">
      <c r="A83" s="36" t="s">
        <v>157</v>
      </c>
      <c r="B83" s="37" t="s">
        <v>58</v>
      </c>
      <c r="C83" s="37" t="s">
        <v>52</v>
      </c>
      <c r="D83" s="38">
        <v>20272</v>
      </c>
      <c r="E83" s="37" t="s">
        <v>56</v>
      </c>
      <c r="F83" s="39">
        <v>114</v>
      </c>
      <c r="G83" s="39">
        <v>18851</v>
      </c>
      <c r="H83" s="39">
        <v>38333</v>
      </c>
      <c r="I83" s="39">
        <v>38333</v>
      </c>
      <c r="J83" s="40">
        <v>41610</v>
      </c>
      <c r="K83" s="41"/>
      <c r="L83" s="42">
        <v>7602137</v>
      </c>
      <c r="M83" s="41">
        <f t="shared" si="31"/>
        <v>8871693.8790000007</v>
      </c>
      <c r="N83" s="43">
        <f t="shared" si="32"/>
        <v>231.43750499569563</v>
      </c>
      <c r="O83" s="75">
        <v>1.1467000000000001</v>
      </c>
      <c r="P83" s="43">
        <f t="shared" si="33"/>
        <v>201.82916629955142</v>
      </c>
      <c r="Q83" s="43">
        <v>190.78</v>
      </c>
      <c r="R83" s="43">
        <f t="shared" si="34"/>
        <v>190.78</v>
      </c>
      <c r="S83" s="75">
        <v>1.2119</v>
      </c>
      <c r="T83" s="76">
        <v>0.9607</v>
      </c>
      <c r="U83" s="75">
        <f t="shared" si="35"/>
        <v>1.1642999999999999</v>
      </c>
      <c r="V83" s="44">
        <f t="shared" si="36"/>
        <v>222.13</v>
      </c>
      <c r="W83" s="45"/>
      <c r="X83" s="42">
        <v>2776284</v>
      </c>
      <c r="Y83" s="41">
        <f t="shared" si="37"/>
        <v>3239923.4280000003</v>
      </c>
      <c r="Z83" s="43">
        <f t="shared" si="38"/>
        <v>84.520476560665756</v>
      </c>
      <c r="AA83" s="43">
        <v>74.77</v>
      </c>
      <c r="AB83" s="43">
        <f t="shared" si="39"/>
        <v>74.77</v>
      </c>
      <c r="AC83" s="43">
        <f t="shared" si="40"/>
        <v>0</v>
      </c>
      <c r="AD83" s="44">
        <f t="shared" si="41"/>
        <v>74.77</v>
      </c>
      <c r="AE83" s="41"/>
      <c r="AF83" s="42">
        <v>1933394</v>
      </c>
      <c r="AG83" s="41">
        <f t="shared" si="42"/>
        <v>2256270.798</v>
      </c>
      <c r="AH83" s="43">
        <f t="shared" si="43"/>
        <v>58.859750032608979</v>
      </c>
      <c r="AI83" s="43">
        <v>40.72</v>
      </c>
      <c r="AJ83" s="43">
        <f t="shared" si="44"/>
        <v>40.72</v>
      </c>
      <c r="AK83" s="43">
        <f t="shared" si="45"/>
        <v>0</v>
      </c>
      <c r="AL83" s="44">
        <f t="shared" si="46"/>
        <v>40.72</v>
      </c>
      <c r="AM83" s="41"/>
      <c r="AN83" s="42">
        <v>117429</v>
      </c>
      <c r="AO83" s="41">
        <f t="shared" si="47"/>
        <v>137039.64300000001</v>
      </c>
      <c r="AP83" s="44">
        <f t="shared" si="48"/>
        <v>3.5749782954634393</v>
      </c>
      <c r="AQ83" s="41"/>
      <c r="AR83" s="42">
        <v>608848</v>
      </c>
      <c r="AS83" s="41">
        <f t="shared" si="49"/>
        <v>710525.61600000004</v>
      </c>
      <c r="AT83" s="44">
        <f t="shared" si="50"/>
        <v>18.53561203140897</v>
      </c>
      <c r="AU83" s="41"/>
      <c r="AV83" s="46">
        <v>8.3509305989479028</v>
      </c>
      <c r="AW83" s="44">
        <v>0</v>
      </c>
      <c r="AX83" s="41"/>
      <c r="AY83" s="47">
        <v>22.17</v>
      </c>
      <c r="AZ83" s="41"/>
      <c r="BA83" s="47">
        <v>0</v>
      </c>
      <c r="BB83" s="41"/>
      <c r="BC83" s="47">
        <f t="shared" si="29"/>
        <v>390.25</v>
      </c>
      <c r="BD83" s="41"/>
      <c r="BE83" s="72">
        <v>292.79000000000002</v>
      </c>
      <c r="BF83" s="43">
        <f t="shared" si="51"/>
        <v>97.45999999999998</v>
      </c>
      <c r="BG83" s="43">
        <f t="shared" si="52"/>
        <v>-90.95999999999998</v>
      </c>
      <c r="BH83" s="43">
        <f t="shared" si="53"/>
        <v>299.29000000000002</v>
      </c>
      <c r="BI83" s="44">
        <f t="shared" si="54"/>
        <v>6.5</v>
      </c>
      <c r="BJ83" s="41"/>
      <c r="BK83" s="72">
        <v>13.47</v>
      </c>
      <c r="BL83" s="43">
        <v>0</v>
      </c>
      <c r="BM83" s="43"/>
      <c r="BN83" s="44">
        <f t="shared" si="55"/>
        <v>312.76000000000005</v>
      </c>
      <c r="BO83" s="41"/>
      <c r="BP83" s="47">
        <f t="shared" si="30"/>
        <v>5895838.7600000007</v>
      </c>
    </row>
    <row r="84" spans="1:68" ht="15" x14ac:dyDescent="0.25">
      <c r="A84" s="36" t="s">
        <v>158</v>
      </c>
      <c r="B84" s="37" t="s">
        <v>149</v>
      </c>
      <c r="C84" s="37" t="s">
        <v>52</v>
      </c>
      <c r="D84" s="38">
        <v>20355</v>
      </c>
      <c r="E84" s="37" t="s">
        <v>64</v>
      </c>
      <c r="F84" s="39">
        <v>162</v>
      </c>
      <c r="G84" s="39">
        <v>35463</v>
      </c>
      <c r="H84" s="39">
        <v>43607</v>
      </c>
      <c r="I84" s="39">
        <v>53217</v>
      </c>
      <c r="J84" s="40">
        <v>59130</v>
      </c>
      <c r="K84" s="41"/>
      <c r="L84" s="42">
        <v>4742773</v>
      </c>
      <c r="M84" s="41">
        <f t="shared" si="31"/>
        <v>5534816.091</v>
      </c>
      <c r="N84" s="43">
        <f t="shared" si="32"/>
        <v>104.00466187496477</v>
      </c>
      <c r="O84" s="75">
        <v>0.95140000000000002</v>
      </c>
      <c r="P84" s="43">
        <f t="shared" si="33"/>
        <v>109.31749198545802</v>
      </c>
      <c r="Q84" s="43">
        <v>190.78</v>
      </c>
      <c r="R84" s="43">
        <f t="shared" si="34"/>
        <v>109.31749198545802</v>
      </c>
      <c r="S84" s="75">
        <v>1.0726</v>
      </c>
      <c r="T84" s="76">
        <v>0.9607</v>
      </c>
      <c r="U84" s="75">
        <f t="shared" si="35"/>
        <v>1.0304</v>
      </c>
      <c r="V84" s="44">
        <f t="shared" si="36"/>
        <v>112.64</v>
      </c>
      <c r="W84" s="45"/>
      <c r="X84" s="42">
        <v>1740789</v>
      </c>
      <c r="Y84" s="41">
        <f t="shared" si="37"/>
        <v>2031500.763</v>
      </c>
      <c r="Z84" s="43">
        <f t="shared" si="38"/>
        <v>38.173906139015727</v>
      </c>
      <c r="AA84" s="43">
        <v>74.77</v>
      </c>
      <c r="AB84" s="43">
        <f t="shared" si="39"/>
        <v>38.173906139015727</v>
      </c>
      <c r="AC84" s="43">
        <f t="shared" si="40"/>
        <v>6.7115234652460671</v>
      </c>
      <c r="AD84" s="44">
        <f t="shared" si="41"/>
        <v>44.885429604261795</v>
      </c>
      <c r="AE84" s="41"/>
      <c r="AF84" s="42">
        <v>1173470</v>
      </c>
      <c r="AG84" s="41">
        <f t="shared" si="42"/>
        <v>1369439.49</v>
      </c>
      <c r="AH84" s="43">
        <f t="shared" si="43"/>
        <v>25.733120807260839</v>
      </c>
      <c r="AI84" s="43">
        <v>40.72</v>
      </c>
      <c r="AJ84" s="43">
        <f t="shared" si="44"/>
        <v>25.733120807260839</v>
      </c>
      <c r="AK84" s="43">
        <f t="shared" si="45"/>
        <v>3.74671979818479</v>
      </c>
      <c r="AL84" s="44">
        <f t="shared" si="46"/>
        <v>29.479840605445631</v>
      </c>
      <c r="AM84" s="41"/>
      <c r="AN84" s="42">
        <v>292284</v>
      </c>
      <c r="AO84" s="41">
        <f t="shared" si="47"/>
        <v>341095.42800000001</v>
      </c>
      <c r="AP84" s="44">
        <f t="shared" si="48"/>
        <v>6.409520040588534</v>
      </c>
      <c r="AQ84" s="41"/>
      <c r="AR84" s="42">
        <v>809922</v>
      </c>
      <c r="AS84" s="41">
        <f t="shared" si="49"/>
        <v>945178.97400000005</v>
      </c>
      <c r="AT84" s="44">
        <f t="shared" si="50"/>
        <v>17.760846609166244</v>
      </c>
      <c r="AU84" s="41"/>
      <c r="AV84" s="46">
        <v>3.9144120665817144</v>
      </c>
      <c r="AW84" s="44">
        <v>0.21</v>
      </c>
      <c r="AX84" s="41"/>
      <c r="AY84" s="47">
        <v>17.5</v>
      </c>
      <c r="AZ84" s="41"/>
      <c r="BA84" s="47">
        <v>0</v>
      </c>
      <c r="BB84" s="41"/>
      <c r="BC84" s="47">
        <f t="shared" si="29"/>
        <v>232.8</v>
      </c>
      <c r="BD84" s="41"/>
      <c r="BE84" s="72">
        <v>231.18</v>
      </c>
      <c r="BF84" s="43">
        <f t="shared" si="51"/>
        <v>1.6200000000000045</v>
      </c>
      <c r="BG84" s="43">
        <f t="shared" si="52"/>
        <v>0</v>
      </c>
      <c r="BH84" s="43">
        <f t="shared" si="53"/>
        <v>232.8</v>
      </c>
      <c r="BI84" s="44">
        <f t="shared" si="54"/>
        <v>1.6200000000000045</v>
      </c>
      <c r="BJ84" s="41"/>
      <c r="BK84" s="72">
        <v>10.4</v>
      </c>
      <c r="BL84" s="43">
        <v>0</v>
      </c>
      <c r="BM84" s="43"/>
      <c r="BN84" s="44">
        <f t="shared" si="55"/>
        <v>243.20000000000002</v>
      </c>
      <c r="BO84" s="41"/>
      <c r="BP84" s="47">
        <f t="shared" si="30"/>
        <v>8624601.6000000015</v>
      </c>
    </row>
    <row r="85" spans="1:68" ht="15" x14ac:dyDescent="0.25">
      <c r="A85" s="36" t="s">
        <v>159</v>
      </c>
      <c r="B85" s="37" t="s">
        <v>156</v>
      </c>
      <c r="C85" s="37" t="s">
        <v>52</v>
      </c>
      <c r="D85" s="38">
        <v>9902</v>
      </c>
      <c r="E85" s="37" t="s">
        <v>56</v>
      </c>
      <c r="F85" s="39">
        <v>153</v>
      </c>
      <c r="G85" s="39">
        <v>35208</v>
      </c>
      <c r="H85" s="39">
        <v>51024</v>
      </c>
      <c r="I85" s="39">
        <v>51024</v>
      </c>
      <c r="J85" s="40">
        <v>55845</v>
      </c>
      <c r="K85" s="41"/>
      <c r="L85" s="42">
        <v>6673374</v>
      </c>
      <c r="M85" s="41">
        <f t="shared" si="31"/>
        <v>7787827.4580000006</v>
      </c>
      <c r="N85" s="43">
        <f t="shared" si="32"/>
        <v>152.63067297742239</v>
      </c>
      <c r="O85" s="75">
        <v>1.0403</v>
      </c>
      <c r="P85" s="43">
        <f t="shared" si="33"/>
        <v>146.71793999559972</v>
      </c>
      <c r="Q85" s="43">
        <v>190.78</v>
      </c>
      <c r="R85" s="43">
        <f t="shared" si="34"/>
        <v>146.71793999559972</v>
      </c>
      <c r="S85" s="75">
        <v>1.0188999999999999</v>
      </c>
      <c r="T85" s="76">
        <v>0.9607</v>
      </c>
      <c r="U85" s="75">
        <f t="shared" si="35"/>
        <v>0.97889999999999999</v>
      </c>
      <c r="V85" s="44">
        <f t="shared" si="36"/>
        <v>143.62</v>
      </c>
      <c r="W85" s="45"/>
      <c r="X85" s="42">
        <v>2756659</v>
      </c>
      <c r="Y85" s="41">
        <f t="shared" si="37"/>
        <v>3217021.0530000003</v>
      </c>
      <c r="Z85" s="43">
        <f t="shared" si="38"/>
        <v>63.049173976952027</v>
      </c>
      <c r="AA85" s="43">
        <v>74.77</v>
      </c>
      <c r="AB85" s="43">
        <f t="shared" si="39"/>
        <v>63.049173976952027</v>
      </c>
      <c r="AC85" s="43">
        <f t="shared" si="40"/>
        <v>0.49270650576199237</v>
      </c>
      <c r="AD85" s="44">
        <f t="shared" si="41"/>
        <v>63.541880482714021</v>
      </c>
      <c r="AE85" s="41"/>
      <c r="AF85" s="42">
        <v>1241382</v>
      </c>
      <c r="AG85" s="41">
        <f t="shared" si="42"/>
        <v>1448692.794</v>
      </c>
      <c r="AH85" s="43">
        <f t="shared" si="43"/>
        <v>28.392379938852304</v>
      </c>
      <c r="AI85" s="43">
        <v>40.72</v>
      </c>
      <c r="AJ85" s="43">
        <f t="shared" si="44"/>
        <v>28.392379938852304</v>
      </c>
      <c r="AK85" s="43">
        <f t="shared" si="45"/>
        <v>3.0819050152869236</v>
      </c>
      <c r="AL85" s="44">
        <f t="shared" si="46"/>
        <v>31.474284954139229</v>
      </c>
      <c r="AM85" s="41"/>
      <c r="AN85" s="42">
        <v>422077</v>
      </c>
      <c r="AO85" s="41">
        <f t="shared" si="47"/>
        <v>492563.859</v>
      </c>
      <c r="AP85" s="44">
        <f t="shared" si="48"/>
        <v>9.6535720249294457</v>
      </c>
      <c r="AQ85" s="41"/>
      <c r="AR85" s="42">
        <v>948423</v>
      </c>
      <c r="AS85" s="41">
        <f t="shared" si="49"/>
        <v>1106809.6410000001</v>
      </c>
      <c r="AT85" s="44">
        <f t="shared" si="50"/>
        <v>21.691941850893699</v>
      </c>
      <c r="AU85" s="41"/>
      <c r="AV85" s="46">
        <v>6.7864149100000004</v>
      </c>
      <c r="AW85" s="44">
        <v>0.03</v>
      </c>
      <c r="AX85" s="41"/>
      <c r="AY85" s="47">
        <v>18.36</v>
      </c>
      <c r="AZ85" s="41"/>
      <c r="BA85" s="47">
        <v>0</v>
      </c>
      <c r="BB85" s="41"/>
      <c r="BC85" s="47">
        <f t="shared" si="29"/>
        <v>295.16000000000003</v>
      </c>
      <c r="BD85" s="41"/>
      <c r="BE85" s="72">
        <v>242.59</v>
      </c>
      <c r="BF85" s="43">
        <f t="shared" si="51"/>
        <v>52.570000000000022</v>
      </c>
      <c r="BG85" s="43">
        <f t="shared" si="52"/>
        <v>-46.070000000000022</v>
      </c>
      <c r="BH85" s="43">
        <f t="shared" si="53"/>
        <v>249.09</v>
      </c>
      <c r="BI85" s="44">
        <f t="shared" si="54"/>
        <v>6.5</v>
      </c>
      <c r="BJ85" s="41"/>
      <c r="BK85" s="72">
        <v>11.21</v>
      </c>
      <c r="BL85" s="43">
        <v>3.52</v>
      </c>
      <c r="BM85" s="43"/>
      <c r="BN85" s="44">
        <f t="shared" si="55"/>
        <v>263.82</v>
      </c>
      <c r="BO85" s="41"/>
      <c r="BP85" s="47">
        <f t="shared" si="30"/>
        <v>9288574.5600000005</v>
      </c>
    </row>
    <row r="86" spans="1:68" ht="15" x14ac:dyDescent="0.25">
      <c r="A86" s="36" t="s">
        <v>160</v>
      </c>
      <c r="B86" s="37" t="s">
        <v>58</v>
      </c>
      <c r="C86" s="37" t="s">
        <v>52</v>
      </c>
      <c r="D86" s="38">
        <v>21858</v>
      </c>
      <c r="E86" s="37" t="s">
        <v>74</v>
      </c>
      <c r="F86" s="39">
        <v>96</v>
      </c>
      <c r="G86" s="39">
        <v>22194</v>
      </c>
      <c r="H86" s="39">
        <v>32056</v>
      </c>
      <c r="I86" s="39">
        <v>32056</v>
      </c>
      <c r="J86" s="40">
        <v>35040</v>
      </c>
      <c r="K86" s="41"/>
      <c r="L86" s="42">
        <v>4716668</v>
      </c>
      <c r="M86" s="41">
        <f t="shared" si="31"/>
        <v>5504351.5559999999</v>
      </c>
      <c r="N86" s="43">
        <f t="shared" si="32"/>
        <v>171.71049276266533</v>
      </c>
      <c r="O86" s="75">
        <v>1.0288999999999999</v>
      </c>
      <c r="P86" s="43">
        <f t="shared" si="33"/>
        <v>166.88744558525156</v>
      </c>
      <c r="Q86" s="43">
        <v>211.6</v>
      </c>
      <c r="R86" s="43">
        <f t="shared" si="34"/>
        <v>166.88744558525156</v>
      </c>
      <c r="S86" s="75">
        <v>0.98880000000000001</v>
      </c>
      <c r="T86" s="76">
        <v>0.9607</v>
      </c>
      <c r="U86" s="75">
        <f t="shared" si="35"/>
        <v>0.94989999999999997</v>
      </c>
      <c r="V86" s="44">
        <f t="shared" si="36"/>
        <v>158.53</v>
      </c>
      <c r="W86" s="45"/>
      <c r="X86" s="42">
        <v>1914420</v>
      </c>
      <c r="Y86" s="41">
        <f t="shared" si="37"/>
        <v>2234128.14</v>
      </c>
      <c r="Z86" s="43">
        <f t="shared" si="38"/>
        <v>69.694538931869232</v>
      </c>
      <c r="AA86" s="43">
        <v>74.77</v>
      </c>
      <c r="AB86" s="43">
        <f t="shared" si="39"/>
        <v>69.694538931869232</v>
      </c>
      <c r="AC86" s="43">
        <f t="shared" si="40"/>
        <v>0</v>
      </c>
      <c r="AD86" s="44">
        <f t="shared" si="41"/>
        <v>69.694538931869232</v>
      </c>
      <c r="AE86" s="41"/>
      <c r="AF86" s="42">
        <v>1177226</v>
      </c>
      <c r="AG86" s="41">
        <f t="shared" si="42"/>
        <v>1373822.7420000001</v>
      </c>
      <c r="AH86" s="43">
        <f t="shared" si="43"/>
        <v>42.856961005739954</v>
      </c>
      <c r="AI86" s="43">
        <v>40.72</v>
      </c>
      <c r="AJ86" s="43">
        <f t="shared" si="44"/>
        <v>40.72</v>
      </c>
      <c r="AK86" s="43">
        <f t="shared" si="45"/>
        <v>0</v>
      </c>
      <c r="AL86" s="44">
        <f t="shared" si="46"/>
        <v>40.72</v>
      </c>
      <c r="AM86" s="41"/>
      <c r="AN86" s="42">
        <v>134657</v>
      </c>
      <c r="AO86" s="41">
        <f t="shared" si="47"/>
        <v>157144.71900000001</v>
      </c>
      <c r="AP86" s="44">
        <f t="shared" si="48"/>
        <v>4.9021936298976794</v>
      </c>
      <c r="AQ86" s="41"/>
      <c r="AR86" s="42">
        <v>592029</v>
      </c>
      <c r="AS86" s="41">
        <f t="shared" si="49"/>
        <v>690897.84299999999</v>
      </c>
      <c r="AT86" s="44">
        <f t="shared" si="50"/>
        <v>21.552840123533816</v>
      </c>
      <c r="AU86" s="41"/>
      <c r="AV86" s="46">
        <v>4.7699454499999998</v>
      </c>
      <c r="AW86" s="44">
        <v>0.39</v>
      </c>
      <c r="AX86" s="41"/>
      <c r="AY86" s="47">
        <v>20.64</v>
      </c>
      <c r="AZ86" s="41"/>
      <c r="BA86" s="47">
        <v>0</v>
      </c>
      <c r="BB86" s="41"/>
      <c r="BC86" s="47">
        <f t="shared" si="29"/>
        <v>321.2</v>
      </c>
      <c r="BD86" s="41"/>
      <c r="BE86" s="72">
        <v>272.74</v>
      </c>
      <c r="BF86" s="43">
        <f t="shared" si="51"/>
        <v>48.45999999999998</v>
      </c>
      <c r="BG86" s="43">
        <f t="shared" si="52"/>
        <v>-41.95999999999998</v>
      </c>
      <c r="BH86" s="43">
        <f t="shared" si="53"/>
        <v>279.24</v>
      </c>
      <c r="BI86" s="44">
        <f t="shared" si="54"/>
        <v>6.5</v>
      </c>
      <c r="BJ86" s="41"/>
      <c r="BK86" s="72">
        <v>12.57</v>
      </c>
      <c r="BL86" s="43">
        <v>6.87</v>
      </c>
      <c r="BM86" s="43"/>
      <c r="BN86" s="44">
        <f t="shared" si="55"/>
        <v>298.68</v>
      </c>
      <c r="BO86" s="41"/>
      <c r="BP86" s="47">
        <f t="shared" si="30"/>
        <v>6628903.9199999999</v>
      </c>
    </row>
    <row r="87" spans="1:68" ht="15" x14ac:dyDescent="0.25">
      <c r="A87" s="36" t="s">
        <v>161</v>
      </c>
      <c r="B87" s="37" t="s">
        <v>58</v>
      </c>
      <c r="C87" s="37" t="s">
        <v>52</v>
      </c>
      <c r="D87" s="38">
        <v>9647</v>
      </c>
      <c r="E87" s="37" t="s">
        <v>64</v>
      </c>
      <c r="F87" s="39">
        <v>128</v>
      </c>
      <c r="G87" s="39">
        <v>37003</v>
      </c>
      <c r="H87" s="39">
        <v>44100</v>
      </c>
      <c r="I87" s="39">
        <v>44100</v>
      </c>
      <c r="J87" s="40">
        <v>46720</v>
      </c>
      <c r="K87" s="41"/>
      <c r="L87" s="42">
        <v>3907103</v>
      </c>
      <c r="M87" s="41">
        <f t="shared" si="31"/>
        <v>4559589.2010000004</v>
      </c>
      <c r="N87" s="43">
        <f t="shared" si="32"/>
        <v>103.39204537414967</v>
      </c>
      <c r="O87" s="75">
        <v>0.77790000000000004</v>
      </c>
      <c r="P87" s="43">
        <f t="shared" si="33"/>
        <v>132.91174363562112</v>
      </c>
      <c r="Q87" s="43">
        <v>190.78</v>
      </c>
      <c r="R87" s="43">
        <f t="shared" si="34"/>
        <v>132.91174363562112</v>
      </c>
      <c r="S87" s="75">
        <v>0.84060000000000001</v>
      </c>
      <c r="T87" s="76">
        <v>0.9607</v>
      </c>
      <c r="U87" s="75">
        <f t="shared" si="35"/>
        <v>0.80759999999999998</v>
      </c>
      <c r="V87" s="44">
        <f t="shared" si="36"/>
        <v>107.34</v>
      </c>
      <c r="W87" s="45"/>
      <c r="X87" s="42">
        <v>1748353</v>
      </c>
      <c r="Y87" s="41">
        <f t="shared" si="37"/>
        <v>2040327.9510000001</v>
      </c>
      <c r="Z87" s="43">
        <f t="shared" si="38"/>
        <v>46.265939931972795</v>
      </c>
      <c r="AA87" s="43">
        <v>74.77</v>
      </c>
      <c r="AB87" s="43">
        <f t="shared" si="39"/>
        <v>46.265939931972795</v>
      </c>
      <c r="AC87" s="43">
        <f t="shared" si="40"/>
        <v>4.6885150170068002</v>
      </c>
      <c r="AD87" s="44">
        <f t="shared" si="41"/>
        <v>50.954454948979595</v>
      </c>
      <c r="AE87" s="41"/>
      <c r="AF87" s="42">
        <v>1398782</v>
      </c>
      <c r="AG87" s="41">
        <f t="shared" si="42"/>
        <v>1632378.594</v>
      </c>
      <c r="AH87" s="43">
        <f t="shared" si="43"/>
        <v>37.015387619047623</v>
      </c>
      <c r="AI87" s="43">
        <v>40.72</v>
      </c>
      <c r="AJ87" s="43">
        <f t="shared" si="44"/>
        <v>37.015387619047623</v>
      </c>
      <c r="AK87" s="43">
        <f t="shared" si="45"/>
        <v>0.92615309523809408</v>
      </c>
      <c r="AL87" s="44">
        <f t="shared" si="46"/>
        <v>37.941540714285715</v>
      </c>
      <c r="AM87" s="41"/>
      <c r="AN87" s="42">
        <v>345992</v>
      </c>
      <c r="AO87" s="41">
        <f t="shared" si="47"/>
        <v>403772.66399999999</v>
      </c>
      <c r="AP87" s="44">
        <f t="shared" si="48"/>
        <v>9.155842721088435</v>
      </c>
      <c r="AQ87" s="41"/>
      <c r="AR87" s="42">
        <v>862428</v>
      </c>
      <c r="AS87" s="41">
        <f t="shared" si="49"/>
        <v>1006453.476</v>
      </c>
      <c r="AT87" s="44">
        <f t="shared" si="50"/>
        <v>22.822074285714287</v>
      </c>
      <c r="AU87" s="41"/>
      <c r="AV87" s="46">
        <v>3.9096000000000002</v>
      </c>
      <c r="AW87" s="44">
        <v>0.16</v>
      </c>
      <c r="AX87" s="41"/>
      <c r="AY87" s="47">
        <v>16.240000000000002</v>
      </c>
      <c r="AZ87" s="41"/>
      <c r="BA87" s="47">
        <v>1.84</v>
      </c>
      <c r="BB87" s="41"/>
      <c r="BC87" s="47">
        <f t="shared" si="29"/>
        <v>250.36</v>
      </c>
      <c r="BD87" s="41"/>
      <c r="BE87" s="72">
        <v>216.49</v>
      </c>
      <c r="BF87" s="43">
        <f t="shared" si="51"/>
        <v>33.870000000000005</v>
      </c>
      <c r="BG87" s="43">
        <f t="shared" si="52"/>
        <v>-27.370000000000005</v>
      </c>
      <c r="BH87" s="43">
        <f t="shared" si="53"/>
        <v>222.99</v>
      </c>
      <c r="BI87" s="44">
        <f t="shared" si="54"/>
        <v>6.5</v>
      </c>
      <c r="BJ87" s="41"/>
      <c r="BK87" s="72">
        <v>10.029999999999999</v>
      </c>
      <c r="BL87" s="43">
        <v>2.25</v>
      </c>
      <c r="BM87" s="43"/>
      <c r="BN87" s="44">
        <f t="shared" si="55"/>
        <v>235.27</v>
      </c>
      <c r="BO87" s="41"/>
      <c r="BP87" s="47">
        <f t="shared" si="30"/>
        <v>8705695.8100000005</v>
      </c>
    </row>
    <row r="88" spans="1:68" ht="15" x14ac:dyDescent="0.25">
      <c r="A88" s="36" t="s">
        <v>162</v>
      </c>
      <c r="B88" s="37" t="s">
        <v>149</v>
      </c>
      <c r="C88" s="37" t="s">
        <v>52</v>
      </c>
      <c r="D88" s="38">
        <v>8961</v>
      </c>
      <c r="E88" s="37" t="s">
        <v>64</v>
      </c>
      <c r="F88" s="39">
        <v>125</v>
      </c>
      <c r="G88" s="39">
        <v>26504</v>
      </c>
      <c r="H88" s="39">
        <v>37498</v>
      </c>
      <c r="I88" s="39">
        <v>42291</v>
      </c>
      <c r="J88" s="40">
        <v>46989.9905</v>
      </c>
      <c r="K88" s="41"/>
      <c r="L88" s="42">
        <v>4956451</v>
      </c>
      <c r="M88" s="41">
        <f t="shared" si="31"/>
        <v>5784178.3169999998</v>
      </c>
      <c r="N88" s="43">
        <f t="shared" si="32"/>
        <v>136.77090437681775</v>
      </c>
      <c r="O88" s="75">
        <v>1.0223</v>
      </c>
      <c r="P88" s="43">
        <f t="shared" si="33"/>
        <v>133.7874443674242</v>
      </c>
      <c r="Q88" s="43">
        <v>190.78</v>
      </c>
      <c r="R88" s="43">
        <f t="shared" si="34"/>
        <v>133.7874443674242</v>
      </c>
      <c r="S88" s="75">
        <v>1.2447999999999999</v>
      </c>
      <c r="T88" s="76">
        <v>0.9607</v>
      </c>
      <c r="U88" s="75">
        <f t="shared" si="35"/>
        <v>1.1959</v>
      </c>
      <c r="V88" s="44">
        <f t="shared" si="36"/>
        <v>160</v>
      </c>
      <c r="W88" s="45"/>
      <c r="X88" s="42">
        <v>2279729</v>
      </c>
      <c r="Y88" s="41">
        <f t="shared" si="37"/>
        <v>2660443.7430000002</v>
      </c>
      <c r="Z88" s="43">
        <f t="shared" si="38"/>
        <v>62.908035823224807</v>
      </c>
      <c r="AA88" s="43">
        <v>74.77</v>
      </c>
      <c r="AB88" s="43">
        <f t="shared" si="39"/>
        <v>62.908035823224807</v>
      </c>
      <c r="AC88" s="43">
        <f t="shared" si="40"/>
        <v>0.52799104419379717</v>
      </c>
      <c r="AD88" s="44">
        <f t="shared" si="41"/>
        <v>63.436026867418605</v>
      </c>
      <c r="AE88" s="41"/>
      <c r="AF88" s="42">
        <v>1475366</v>
      </c>
      <c r="AG88" s="41">
        <f t="shared" si="42"/>
        <v>1721752.122</v>
      </c>
      <c r="AH88" s="43">
        <f t="shared" si="43"/>
        <v>40.712021990494428</v>
      </c>
      <c r="AI88" s="43">
        <v>40.72</v>
      </c>
      <c r="AJ88" s="43">
        <f t="shared" si="44"/>
        <v>40.712021990494428</v>
      </c>
      <c r="AK88" s="43">
        <f t="shared" si="45"/>
        <v>1.9945023763927594E-3</v>
      </c>
      <c r="AL88" s="44">
        <f t="shared" si="46"/>
        <v>40.714016492870819</v>
      </c>
      <c r="AM88" s="41"/>
      <c r="AN88" s="42">
        <v>273551</v>
      </c>
      <c r="AO88" s="41">
        <f t="shared" si="47"/>
        <v>319234.01699999999</v>
      </c>
      <c r="AP88" s="44">
        <f t="shared" si="48"/>
        <v>7.5485095410370997</v>
      </c>
      <c r="AQ88" s="41"/>
      <c r="AR88" s="42">
        <v>651073</v>
      </c>
      <c r="AS88" s="41">
        <f t="shared" si="49"/>
        <v>759802.19099999999</v>
      </c>
      <c r="AT88" s="44">
        <f t="shared" si="50"/>
        <v>17.966049301269774</v>
      </c>
      <c r="AU88" s="41"/>
      <c r="AV88" s="46">
        <v>3.9096000000000002</v>
      </c>
      <c r="AW88" s="44">
        <v>0.19</v>
      </c>
      <c r="AX88" s="41"/>
      <c r="AY88" s="47">
        <v>19.5</v>
      </c>
      <c r="AZ88" s="41"/>
      <c r="BA88" s="47">
        <v>0</v>
      </c>
      <c r="BB88" s="41"/>
      <c r="BC88" s="47">
        <f t="shared" si="29"/>
        <v>313.26</v>
      </c>
      <c r="BD88" s="41"/>
      <c r="BE88" s="72">
        <v>257.54000000000002</v>
      </c>
      <c r="BF88" s="43">
        <f t="shared" si="51"/>
        <v>55.71999999999997</v>
      </c>
      <c r="BG88" s="43">
        <f t="shared" si="52"/>
        <v>-49.21999999999997</v>
      </c>
      <c r="BH88" s="43">
        <f t="shared" si="53"/>
        <v>264.04000000000002</v>
      </c>
      <c r="BI88" s="44">
        <f t="shared" si="54"/>
        <v>6.5</v>
      </c>
      <c r="BJ88" s="41"/>
      <c r="BK88" s="72">
        <v>11.88</v>
      </c>
      <c r="BL88" s="43">
        <v>3.18</v>
      </c>
      <c r="BM88" s="43"/>
      <c r="BN88" s="44">
        <f t="shared" si="55"/>
        <v>279.10000000000002</v>
      </c>
      <c r="BO88" s="41"/>
      <c r="BP88" s="47">
        <f t="shared" si="30"/>
        <v>7397266.4000000004</v>
      </c>
    </row>
    <row r="89" spans="1:68" ht="15" x14ac:dyDescent="0.25">
      <c r="A89" s="36" t="s">
        <v>163</v>
      </c>
      <c r="B89" s="37" t="s">
        <v>97</v>
      </c>
      <c r="C89" s="37" t="s">
        <v>52</v>
      </c>
      <c r="D89" s="38">
        <v>927</v>
      </c>
      <c r="E89" s="37" t="s">
        <v>60</v>
      </c>
      <c r="F89" s="39">
        <v>257</v>
      </c>
      <c r="G89" s="39">
        <v>64194</v>
      </c>
      <c r="H89" s="39">
        <v>81217</v>
      </c>
      <c r="I89" s="39">
        <v>84425</v>
      </c>
      <c r="J89" s="40">
        <v>93805</v>
      </c>
      <c r="K89" s="41"/>
      <c r="L89" s="42">
        <v>10335593</v>
      </c>
      <c r="M89" s="41">
        <f t="shared" si="31"/>
        <v>12061637.030999999</v>
      </c>
      <c r="N89" s="43">
        <f t="shared" si="32"/>
        <v>142.86807262066924</v>
      </c>
      <c r="O89" s="75">
        <v>1.0249999999999999</v>
      </c>
      <c r="P89" s="43">
        <f t="shared" si="33"/>
        <v>139.38348548357976</v>
      </c>
      <c r="Q89" s="43">
        <v>190.78</v>
      </c>
      <c r="R89" s="43">
        <f t="shared" si="34"/>
        <v>139.38348548357976</v>
      </c>
      <c r="S89" s="75">
        <v>1.246</v>
      </c>
      <c r="T89" s="76">
        <v>0.9607</v>
      </c>
      <c r="U89" s="75">
        <f t="shared" si="35"/>
        <v>1.1970000000000001</v>
      </c>
      <c r="V89" s="44">
        <f t="shared" si="36"/>
        <v>166.84</v>
      </c>
      <c r="W89" s="45"/>
      <c r="X89" s="42">
        <v>5710515</v>
      </c>
      <c r="Y89" s="41">
        <f t="shared" si="37"/>
        <v>6664171.0049999999</v>
      </c>
      <c r="Z89" s="43">
        <f t="shared" si="38"/>
        <v>78.935990583358006</v>
      </c>
      <c r="AA89" s="43">
        <v>74.77</v>
      </c>
      <c r="AB89" s="43">
        <f t="shared" si="39"/>
        <v>74.77</v>
      </c>
      <c r="AC89" s="43">
        <f t="shared" si="40"/>
        <v>0</v>
      </c>
      <c r="AD89" s="44">
        <f t="shared" si="41"/>
        <v>74.77</v>
      </c>
      <c r="AE89" s="41"/>
      <c r="AF89" s="42">
        <v>2887649</v>
      </c>
      <c r="AG89" s="41">
        <f t="shared" si="42"/>
        <v>3369886.3829999999</v>
      </c>
      <c r="AH89" s="43">
        <f t="shared" si="43"/>
        <v>39.915740396801894</v>
      </c>
      <c r="AI89" s="43">
        <v>40.72</v>
      </c>
      <c r="AJ89" s="43">
        <f t="shared" si="44"/>
        <v>39.915740396801894</v>
      </c>
      <c r="AK89" s="43">
        <f t="shared" si="45"/>
        <v>0.20106490079952621</v>
      </c>
      <c r="AL89" s="44">
        <f t="shared" si="46"/>
        <v>40.116805297601417</v>
      </c>
      <c r="AM89" s="41"/>
      <c r="AN89" s="42">
        <v>842674</v>
      </c>
      <c r="AO89" s="41">
        <f t="shared" si="47"/>
        <v>983400.55800000008</v>
      </c>
      <c r="AP89" s="44">
        <f t="shared" si="48"/>
        <v>11.648215078472017</v>
      </c>
      <c r="AQ89" s="41"/>
      <c r="AR89" s="42">
        <v>1188216</v>
      </c>
      <c r="AS89" s="41">
        <f t="shared" si="49"/>
        <v>1386648.0720000002</v>
      </c>
      <c r="AT89" s="44">
        <f t="shared" si="50"/>
        <v>16.424614415161386</v>
      </c>
      <c r="AU89" s="41"/>
      <c r="AV89" s="46">
        <v>3.9096000000000002</v>
      </c>
      <c r="AW89" s="44">
        <v>0.93</v>
      </c>
      <c r="AX89" s="41"/>
      <c r="AY89" s="47">
        <v>22.479999999999997</v>
      </c>
      <c r="AZ89" s="41"/>
      <c r="BA89" s="47">
        <v>0</v>
      </c>
      <c r="BB89" s="41"/>
      <c r="BC89" s="47">
        <f t="shared" si="29"/>
        <v>337.12</v>
      </c>
      <c r="BD89" s="41"/>
      <c r="BE89" s="72">
        <v>297.29000000000002</v>
      </c>
      <c r="BF89" s="43">
        <f t="shared" si="51"/>
        <v>39.829999999999984</v>
      </c>
      <c r="BG89" s="43">
        <f t="shared" si="52"/>
        <v>-33.329999999999984</v>
      </c>
      <c r="BH89" s="43">
        <f t="shared" si="53"/>
        <v>303.79000000000002</v>
      </c>
      <c r="BI89" s="44">
        <f t="shared" si="54"/>
        <v>6.5</v>
      </c>
      <c r="BJ89" s="41"/>
      <c r="BK89" s="72">
        <v>13.67</v>
      </c>
      <c r="BL89" s="43">
        <v>28.45</v>
      </c>
      <c r="BM89" s="43"/>
      <c r="BN89" s="44">
        <f t="shared" si="55"/>
        <v>345.91</v>
      </c>
      <c r="BO89" s="41"/>
      <c r="BP89" s="47">
        <f t="shared" si="30"/>
        <v>22205346.540000003</v>
      </c>
    </row>
    <row r="90" spans="1:68" ht="15" x14ac:dyDescent="0.25">
      <c r="A90" s="36" t="s">
        <v>164</v>
      </c>
      <c r="B90" s="37" t="s">
        <v>62</v>
      </c>
      <c r="C90" s="37" t="s">
        <v>52</v>
      </c>
      <c r="D90" s="38">
        <v>5876</v>
      </c>
      <c r="E90" s="37" t="s">
        <v>74</v>
      </c>
      <c r="F90" s="39">
        <v>160</v>
      </c>
      <c r="G90" s="39">
        <v>31375</v>
      </c>
      <c r="H90" s="39">
        <v>37988</v>
      </c>
      <c r="I90" s="39">
        <v>52560</v>
      </c>
      <c r="J90" s="40">
        <v>58400</v>
      </c>
      <c r="K90" s="41"/>
      <c r="L90" s="42">
        <v>4081431</v>
      </c>
      <c r="M90" s="41">
        <f t="shared" si="31"/>
        <v>4763029.977</v>
      </c>
      <c r="N90" s="43">
        <f t="shared" si="32"/>
        <v>90.620813869863014</v>
      </c>
      <c r="O90" s="75">
        <v>0.95389999999999997</v>
      </c>
      <c r="P90" s="43">
        <f t="shared" si="33"/>
        <v>95.000329038539689</v>
      </c>
      <c r="Q90" s="43">
        <v>211.6</v>
      </c>
      <c r="R90" s="43">
        <f t="shared" si="34"/>
        <v>95.000329038539689</v>
      </c>
      <c r="S90" s="75">
        <v>1.2309000000000001</v>
      </c>
      <c r="T90" s="76">
        <v>0.9607</v>
      </c>
      <c r="U90" s="75">
        <f t="shared" si="35"/>
        <v>1.1825000000000001</v>
      </c>
      <c r="V90" s="44">
        <f t="shared" si="36"/>
        <v>112.34</v>
      </c>
      <c r="W90" s="45"/>
      <c r="X90" s="42">
        <v>1849102</v>
      </c>
      <c r="Y90" s="41">
        <f t="shared" si="37"/>
        <v>2157902.034</v>
      </c>
      <c r="Z90" s="43">
        <f t="shared" si="38"/>
        <v>41.055974771689499</v>
      </c>
      <c r="AA90" s="43">
        <v>74.77</v>
      </c>
      <c r="AB90" s="43">
        <f t="shared" si="39"/>
        <v>41.055974771689499</v>
      </c>
      <c r="AC90" s="43">
        <f t="shared" si="40"/>
        <v>5.9910063070776243</v>
      </c>
      <c r="AD90" s="44">
        <f t="shared" si="41"/>
        <v>47.046981078767125</v>
      </c>
      <c r="AE90" s="41"/>
      <c r="AF90" s="42">
        <v>1580333</v>
      </c>
      <c r="AG90" s="41">
        <f t="shared" si="42"/>
        <v>1844248.611</v>
      </c>
      <c r="AH90" s="43">
        <f t="shared" si="43"/>
        <v>35.088443892694066</v>
      </c>
      <c r="AI90" s="43">
        <v>40.72</v>
      </c>
      <c r="AJ90" s="43">
        <f t="shared" si="44"/>
        <v>35.088443892694066</v>
      </c>
      <c r="AK90" s="43">
        <f t="shared" si="45"/>
        <v>1.4078890268264832</v>
      </c>
      <c r="AL90" s="44">
        <f t="shared" si="46"/>
        <v>36.496332919520547</v>
      </c>
      <c r="AM90" s="41"/>
      <c r="AN90" s="42">
        <v>260652</v>
      </c>
      <c r="AO90" s="41">
        <f t="shared" si="47"/>
        <v>304180.88400000002</v>
      </c>
      <c r="AP90" s="44">
        <f t="shared" si="48"/>
        <v>5.7873075342465761</v>
      </c>
      <c r="AQ90" s="41"/>
      <c r="AR90" s="42">
        <v>733344</v>
      </c>
      <c r="AS90" s="41">
        <f t="shared" si="49"/>
        <v>855812.44799999997</v>
      </c>
      <c r="AT90" s="44">
        <f t="shared" si="50"/>
        <v>16.282580821917808</v>
      </c>
      <c r="AU90" s="41"/>
      <c r="AV90" s="46">
        <v>12.873108029999999</v>
      </c>
      <c r="AW90" s="44">
        <v>0.08</v>
      </c>
      <c r="AX90" s="41"/>
      <c r="AY90" s="47">
        <v>19.149999999999999</v>
      </c>
      <c r="AZ90" s="41"/>
      <c r="BA90" s="47">
        <v>0</v>
      </c>
      <c r="BB90" s="41"/>
      <c r="BC90" s="47">
        <f t="shared" si="29"/>
        <v>250.06</v>
      </c>
      <c r="BD90" s="41"/>
      <c r="BE90" s="72">
        <v>253.08</v>
      </c>
      <c r="BF90" s="43">
        <f t="shared" si="51"/>
        <v>-3.0200000000000102</v>
      </c>
      <c r="BG90" s="43">
        <f t="shared" si="52"/>
        <v>3.0200000000000102</v>
      </c>
      <c r="BH90" s="43">
        <f t="shared" si="53"/>
        <v>253.08</v>
      </c>
      <c r="BI90" s="44">
        <f t="shared" si="54"/>
        <v>0</v>
      </c>
      <c r="BJ90" s="41"/>
      <c r="BK90" s="72">
        <v>11.39</v>
      </c>
      <c r="BL90" s="43">
        <v>5.17</v>
      </c>
      <c r="BM90" s="43"/>
      <c r="BN90" s="44">
        <f t="shared" si="55"/>
        <v>269.64000000000004</v>
      </c>
      <c r="BO90" s="41"/>
      <c r="BP90" s="47">
        <f t="shared" si="30"/>
        <v>8459955.0000000019</v>
      </c>
    </row>
    <row r="91" spans="1:68" ht="15" x14ac:dyDescent="0.25">
      <c r="A91" s="36" t="s">
        <v>165</v>
      </c>
      <c r="B91" s="37" t="s">
        <v>58</v>
      </c>
      <c r="C91" s="37" t="s">
        <v>52</v>
      </c>
      <c r="D91" s="38">
        <v>2089</v>
      </c>
      <c r="E91" s="37" t="s">
        <v>60</v>
      </c>
      <c r="F91" s="39">
        <v>170</v>
      </c>
      <c r="G91" s="39">
        <v>33938</v>
      </c>
      <c r="H91" s="39">
        <v>49126</v>
      </c>
      <c r="I91" s="39">
        <v>55845</v>
      </c>
      <c r="J91" s="40">
        <v>62050</v>
      </c>
      <c r="K91" s="41"/>
      <c r="L91" s="42">
        <v>7297425</v>
      </c>
      <c r="M91" s="41">
        <f t="shared" si="31"/>
        <v>8516094.9749999996</v>
      </c>
      <c r="N91" s="43">
        <f t="shared" si="32"/>
        <v>152.4952095084609</v>
      </c>
      <c r="O91" s="75">
        <v>1.0434000000000001</v>
      </c>
      <c r="P91" s="43">
        <f t="shared" si="33"/>
        <v>146.15220386089791</v>
      </c>
      <c r="Q91" s="43">
        <v>190.78</v>
      </c>
      <c r="R91" s="43">
        <f t="shared" si="34"/>
        <v>146.15220386089791</v>
      </c>
      <c r="S91" s="75">
        <v>1.0085999999999999</v>
      </c>
      <c r="T91" s="76">
        <v>0.9607</v>
      </c>
      <c r="U91" s="75">
        <f t="shared" si="35"/>
        <v>0.96899999999999997</v>
      </c>
      <c r="V91" s="44">
        <f t="shared" si="36"/>
        <v>141.62</v>
      </c>
      <c r="W91" s="45"/>
      <c r="X91" s="42">
        <v>3147741</v>
      </c>
      <c r="Y91" s="41">
        <f t="shared" si="37"/>
        <v>3673413.747</v>
      </c>
      <c r="Z91" s="43">
        <f t="shared" si="38"/>
        <v>65.778740209508456</v>
      </c>
      <c r="AA91" s="43">
        <v>74.77</v>
      </c>
      <c r="AB91" s="43">
        <f t="shared" si="39"/>
        <v>65.778740209508456</v>
      </c>
      <c r="AC91" s="43">
        <f t="shared" si="40"/>
        <v>0</v>
      </c>
      <c r="AD91" s="44">
        <f t="shared" si="41"/>
        <v>65.778740209508456</v>
      </c>
      <c r="AE91" s="41"/>
      <c r="AF91" s="42">
        <v>2120637</v>
      </c>
      <c r="AG91" s="41">
        <f t="shared" si="42"/>
        <v>2474783.3790000002</v>
      </c>
      <c r="AH91" s="43">
        <f t="shared" si="43"/>
        <v>44.315218533440778</v>
      </c>
      <c r="AI91" s="43">
        <v>40.72</v>
      </c>
      <c r="AJ91" s="43">
        <f t="shared" si="44"/>
        <v>40.72</v>
      </c>
      <c r="AK91" s="43">
        <f t="shared" si="45"/>
        <v>0</v>
      </c>
      <c r="AL91" s="44">
        <f t="shared" si="46"/>
        <v>40.72</v>
      </c>
      <c r="AM91" s="41"/>
      <c r="AN91" s="42">
        <v>320080</v>
      </c>
      <c r="AO91" s="41">
        <f t="shared" si="47"/>
        <v>373533.36</v>
      </c>
      <c r="AP91" s="44">
        <f t="shared" si="48"/>
        <v>6.6887520816545791</v>
      </c>
      <c r="AQ91" s="41"/>
      <c r="AR91" s="42">
        <v>910712</v>
      </c>
      <c r="AS91" s="41">
        <f t="shared" si="49"/>
        <v>1062800.9040000001</v>
      </c>
      <c r="AT91" s="44">
        <f t="shared" si="50"/>
        <v>19.031263389739458</v>
      </c>
      <c r="AU91" s="41"/>
      <c r="AV91" s="46">
        <v>3.9096000000000002</v>
      </c>
      <c r="AW91" s="44">
        <v>0.91</v>
      </c>
      <c r="AX91" s="41"/>
      <c r="AY91" s="47">
        <v>20.259999999999998</v>
      </c>
      <c r="AZ91" s="41"/>
      <c r="BA91" s="47">
        <v>0</v>
      </c>
      <c r="BB91" s="41"/>
      <c r="BC91" s="47">
        <f t="shared" si="29"/>
        <v>298.92</v>
      </c>
      <c r="BD91" s="41"/>
      <c r="BE91" s="72">
        <v>267.68</v>
      </c>
      <c r="BF91" s="43">
        <f t="shared" si="51"/>
        <v>31.240000000000009</v>
      </c>
      <c r="BG91" s="43">
        <f t="shared" si="52"/>
        <v>-24.740000000000009</v>
      </c>
      <c r="BH91" s="43">
        <f t="shared" si="53"/>
        <v>274.18</v>
      </c>
      <c r="BI91" s="44">
        <f t="shared" si="54"/>
        <v>6.5</v>
      </c>
      <c r="BJ91" s="41"/>
      <c r="BK91" s="72">
        <v>12.34</v>
      </c>
      <c r="BL91" s="43">
        <v>0</v>
      </c>
      <c r="BM91" s="43"/>
      <c r="BN91" s="44">
        <f t="shared" si="55"/>
        <v>286.52</v>
      </c>
      <c r="BO91" s="41"/>
      <c r="BP91" s="47">
        <f t="shared" si="30"/>
        <v>9723915.7599999998</v>
      </c>
    </row>
    <row r="92" spans="1:68" ht="15" x14ac:dyDescent="0.25">
      <c r="A92" s="36" t="s">
        <v>166</v>
      </c>
      <c r="B92" s="37" t="s">
        <v>58</v>
      </c>
      <c r="C92" s="37" t="s">
        <v>52</v>
      </c>
      <c r="D92" s="38">
        <v>20561</v>
      </c>
      <c r="E92" s="37" t="s">
        <v>60</v>
      </c>
      <c r="F92" s="39">
        <v>128</v>
      </c>
      <c r="G92" s="39">
        <v>27867</v>
      </c>
      <c r="H92" s="39">
        <v>43314</v>
      </c>
      <c r="I92" s="39">
        <v>43314</v>
      </c>
      <c r="J92" s="40">
        <v>46720</v>
      </c>
      <c r="K92" s="41"/>
      <c r="L92" s="42">
        <v>5995372</v>
      </c>
      <c r="M92" s="41">
        <f t="shared" si="31"/>
        <v>6996599.1239999998</v>
      </c>
      <c r="N92" s="43">
        <f t="shared" si="32"/>
        <v>161.53204792907604</v>
      </c>
      <c r="O92" s="75">
        <v>1.0691999999999999</v>
      </c>
      <c r="P92" s="43">
        <f t="shared" si="33"/>
        <v>151.07748590448566</v>
      </c>
      <c r="Q92" s="43">
        <v>190.78</v>
      </c>
      <c r="R92" s="43">
        <f t="shared" si="34"/>
        <v>151.07748590448566</v>
      </c>
      <c r="S92" s="75">
        <v>0.95909999999999995</v>
      </c>
      <c r="T92" s="76">
        <v>0.9607</v>
      </c>
      <c r="U92" s="75">
        <f t="shared" si="35"/>
        <v>0.9214</v>
      </c>
      <c r="V92" s="44">
        <f t="shared" si="36"/>
        <v>139.19999999999999</v>
      </c>
      <c r="W92" s="45"/>
      <c r="X92" s="42">
        <v>2600013</v>
      </c>
      <c r="Y92" s="41">
        <f t="shared" si="37"/>
        <v>3034215.1710000001</v>
      </c>
      <c r="Z92" s="43">
        <f t="shared" si="38"/>
        <v>70.051603892505895</v>
      </c>
      <c r="AA92" s="43">
        <v>74.77</v>
      </c>
      <c r="AB92" s="43">
        <f t="shared" si="39"/>
        <v>70.051603892505895</v>
      </c>
      <c r="AC92" s="43">
        <f t="shared" si="40"/>
        <v>0</v>
      </c>
      <c r="AD92" s="44">
        <f t="shared" si="41"/>
        <v>70.051603892505895</v>
      </c>
      <c r="AE92" s="41"/>
      <c r="AF92" s="42">
        <v>1354144</v>
      </c>
      <c r="AG92" s="41">
        <f t="shared" si="42"/>
        <v>1580286.048</v>
      </c>
      <c r="AH92" s="43">
        <f t="shared" si="43"/>
        <v>36.484417232303642</v>
      </c>
      <c r="AI92" s="43">
        <v>40.72</v>
      </c>
      <c r="AJ92" s="43">
        <f t="shared" si="44"/>
        <v>36.484417232303642</v>
      </c>
      <c r="AK92" s="43">
        <f t="shared" si="45"/>
        <v>1.0588956919240893</v>
      </c>
      <c r="AL92" s="44">
        <f t="shared" si="46"/>
        <v>37.543312924227735</v>
      </c>
      <c r="AM92" s="41"/>
      <c r="AN92" s="42">
        <v>229635</v>
      </c>
      <c r="AO92" s="41">
        <f t="shared" si="47"/>
        <v>267984.04499999998</v>
      </c>
      <c r="AP92" s="44">
        <f t="shared" si="48"/>
        <v>6.187007549522094</v>
      </c>
      <c r="AQ92" s="41"/>
      <c r="AR92" s="42">
        <v>826653</v>
      </c>
      <c r="AS92" s="41">
        <f t="shared" si="49"/>
        <v>964704.05099999998</v>
      </c>
      <c r="AT92" s="44">
        <f t="shared" si="50"/>
        <v>22.272338066214157</v>
      </c>
      <c r="AU92" s="41"/>
      <c r="AV92" s="46">
        <v>3.9096000000000002</v>
      </c>
      <c r="AW92" s="44">
        <v>0</v>
      </c>
      <c r="AX92" s="41"/>
      <c r="AY92" s="47">
        <v>18.850000000000001</v>
      </c>
      <c r="AZ92" s="41"/>
      <c r="BA92" s="47">
        <v>0</v>
      </c>
      <c r="BB92" s="41"/>
      <c r="BC92" s="47">
        <f t="shared" si="29"/>
        <v>298.01</v>
      </c>
      <c r="BD92" s="41"/>
      <c r="BE92" s="72">
        <v>263.45</v>
      </c>
      <c r="BF92" s="43">
        <f t="shared" si="51"/>
        <v>34.56</v>
      </c>
      <c r="BG92" s="43">
        <f t="shared" si="52"/>
        <v>-28.060000000000002</v>
      </c>
      <c r="BH92" s="43">
        <f t="shared" si="53"/>
        <v>269.95</v>
      </c>
      <c r="BI92" s="44">
        <f t="shared" si="54"/>
        <v>6.5</v>
      </c>
      <c r="BJ92" s="41"/>
      <c r="BK92" s="72">
        <v>12.15</v>
      </c>
      <c r="BL92" s="43">
        <v>0</v>
      </c>
      <c r="BM92" s="43"/>
      <c r="BN92" s="44">
        <f t="shared" si="55"/>
        <v>282.09999999999997</v>
      </c>
      <c r="BO92" s="41"/>
      <c r="BP92" s="47">
        <f t="shared" si="30"/>
        <v>7861280.6999999993</v>
      </c>
    </row>
    <row r="93" spans="1:68" ht="15" x14ac:dyDescent="0.25">
      <c r="A93" s="36" t="s">
        <v>167</v>
      </c>
      <c r="B93" s="37" t="s">
        <v>168</v>
      </c>
      <c r="C93" s="37" t="s">
        <v>52</v>
      </c>
      <c r="D93" s="38">
        <v>20454</v>
      </c>
      <c r="E93" s="37" t="s">
        <v>121</v>
      </c>
      <c r="F93" s="39">
        <v>190</v>
      </c>
      <c r="G93" s="39">
        <v>44908</v>
      </c>
      <c r="H93" s="39">
        <v>60457</v>
      </c>
      <c r="I93" s="39">
        <v>62415</v>
      </c>
      <c r="J93" s="40">
        <v>69350</v>
      </c>
      <c r="K93" s="41"/>
      <c r="L93" s="42">
        <v>8284794</v>
      </c>
      <c r="M93" s="41">
        <f t="shared" si="31"/>
        <v>9668354.5980000012</v>
      </c>
      <c r="N93" s="43">
        <f t="shared" si="32"/>
        <v>154.90434347512618</v>
      </c>
      <c r="O93" s="75">
        <v>0.97529999999999994</v>
      </c>
      <c r="P93" s="43">
        <f t="shared" si="33"/>
        <v>158.82737975507658</v>
      </c>
      <c r="Q93" s="43">
        <v>190.78</v>
      </c>
      <c r="R93" s="43">
        <f t="shared" si="34"/>
        <v>158.82737975507658</v>
      </c>
      <c r="S93" s="75">
        <v>1.3164</v>
      </c>
      <c r="T93" s="76">
        <v>0.9607</v>
      </c>
      <c r="U93" s="75">
        <f t="shared" si="35"/>
        <v>1.2646999999999999</v>
      </c>
      <c r="V93" s="44">
        <f t="shared" si="36"/>
        <v>200.87</v>
      </c>
      <c r="W93" s="45"/>
      <c r="X93" s="42">
        <v>3093850</v>
      </c>
      <c r="Y93" s="41">
        <f t="shared" si="37"/>
        <v>3610522.95</v>
      </c>
      <c r="Z93" s="43">
        <f t="shared" si="38"/>
        <v>57.847039173275661</v>
      </c>
      <c r="AA93" s="43">
        <v>74.77</v>
      </c>
      <c r="AB93" s="43">
        <f t="shared" si="39"/>
        <v>57.847039173275661</v>
      </c>
      <c r="AC93" s="43">
        <f t="shared" si="40"/>
        <v>1.7932402066810837</v>
      </c>
      <c r="AD93" s="44">
        <f t="shared" si="41"/>
        <v>59.640279379956745</v>
      </c>
      <c r="AE93" s="41"/>
      <c r="AF93" s="42">
        <v>1963299</v>
      </c>
      <c r="AG93" s="41">
        <f t="shared" si="42"/>
        <v>2291169.9330000002</v>
      </c>
      <c r="AH93" s="43">
        <f t="shared" si="43"/>
        <v>36.708642682047589</v>
      </c>
      <c r="AI93" s="43">
        <v>40.72</v>
      </c>
      <c r="AJ93" s="43">
        <f t="shared" si="44"/>
        <v>36.708642682047589</v>
      </c>
      <c r="AK93" s="43">
        <f t="shared" si="45"/>
        <v>1.0028393294881024</v>
      </c>
      <c r="AL93" s="44">
        <f t="shared" si="46"/>
        <v>37.711482011535693</v>
      </c>
      <c r="AM93" s="41"/>
      <c r="AN93" s="42">
        <v>290064</v>
      </c>
      <c r="AO93" s="41">
        <f t="shared" si="47"/>
        <v>338504.68800000002</v>
      </c>
      <c r="AP93" s="44">
        <f t="shared" si="48"/>
        <v>5.4234509012256673</v>
      </c>
      <c r="AQ93" s="41"/>
      <c r="AR93" s="42">
        <v>1065321</v>
      </c>
      <c r="AS93" s="41">
        <f t="shared" si="49"/>
        <v>1243229.6070000001</v>
      </c>
      <c r="AT93" s="44">
        <f t="shared" si="50"/>
        <v>19.918763229992791</v>
      </c>
      <c r="AU93" s="41"/>
      <c r="AV93" s="46">
        <v>9.5747015900000001</v>
      </c>
      <c r="AW93" s="44">
        <v>0.1</v>
      </c>
      <c r="AX93" s="41"/>
      <c r="AY93" s="47">
        <v>20.549999999999997</v>
      </c>
      <c r="AZ93" s="41"/>
      <c r="BA93" s="47">
        <v>0</v>
      </c>
      <c r="BB93" s="41"/>
      <c r="BC93" s="47">
        <f t="shared" si="29"/>
        <v>353.79</v>
      </c>
      <c r="BD93" s="41"/>
      <c r="BE93" s="72">
        <v>271.37</v>
      </c>
      <c r="BF93" s="43">
        <f t="shared" si="51"/>
        <v>82.420000000000016</v>
      </c>
      <c r="BG93" s="43">
        <f t="shared" si="52"/>
        <v>-75.920000000000016</v>
      </c>
      <c r="BH93" s="43">
        <f t="shared" si="53"/>
        <v>277.87</v>
      </c>
      <c r="BI93" s="44">
        <f t="shared" si="54"/>
        <v>6.5</v>
      </c>
      <c r="BJ93" s="41"/>
      <c r="BK93" s="72">
        <v>12.5</v>
      </c>
      <c r="BL93" s="43">
        <v>6.47</v>
      </c>
      <c r="BM93" s="43"/>
      <c r="BN93" s="44">
        <f t="shared" si="55"/>
        <v>296.84000000000003</v>
      </c>
      <c r="BO93" s="41"/>
      <c r="BP93" s="47">
        <f t="shared" si="30"/>
        <v>13330490.720000001</v>
      </c>
    </row>
    <row r="94" spans="1:68" ht="15" x14ac:dyDescent="0.25">
      <c r="A94" s="36" t="s">
        <v>169</v>
      </c>
      <c r="B94" s="37" t="s">
        <v>168</v>
      </c>
      <c r="C94" s="37" t="s">
        <v>52</v>
      </c>
      <c r="D94" s="38">
        <v>20438</v>
      </c>
      <c r="E94" s="37" t="s">
        <v>121</v>
      </c>
      <c r="F94" s="39">
        <v>114</v>
      </c>
      <c r="G94" s="39">
        <v>27826</v>
      </c>
      <c r="H94" s="39">
        <v>32663</v>
      </c>
      <c r="I94" s="39">
        <v>37449</v>
      </c>
      <c r="J94" s="40">
        <v>41610</v>
      </c>
      <c r="K94" s="41"/>
      <c r="L94" s="42">
        <v>4196150</v>
      </c>
      <c r="M94" s="41">
        <f t="shared" si="31"/>
        <v>4896907.05</v>
      </c>
      <c r="N94" s="43">
        <f t="shared" si="32"/>
        <v>130.76202435312024</v>
      </c>
      <c r="O94" s="75">
        <v>0.91459999999999997</v>
      </c>
      <c r="P94" s="43">
        <f t="shared" si="33"/>
        <v>142.97181757393423</v>
      </c>
      <c r="Q94" s="43">
        <v>190.78</v>
      </c>
      <c r="R94" s="43">
        <f t="shared" si="34"/>
        <v>142.97181757393423</v>
      </c>
      <c r="S94" s="75">
        <v>0.90159999999999996</v>
      </c>
      <c r="T94" s="76">
        <v>0.9607</v>
      </c>
      <c r="U94" s="75">
        <f t="shared" si="35"/>
        <v>0.86619999999999997</v>
      </c>
      <c r="V94" s="44">
        <f t="shared" si="36"/>
        <v>123.84</v>
      </c>
      <c r="W94" s="45"/>
      <c r="X94" s="42">
        <v>2017372</v>
      </c>
      <c r="Y94" s="41">
        <f t="shared" si="37"/>
        <v>2354273.1240000003</v>
      </c>
      <c r="Z94" s="43">
        <f t="shared" si="38"/>
        <v>62.866114555795889</v>
      </c>
      <c r="AA94" s="43">
        <v>74.77</v>
      </c>
      <c r="AB94" s="43">
        <f t="shared" si="39"/>
        <v>62.866114555795889</v>
      </c>
      <c r="AC94" s="43">
        <f t="shared" si="40"/>
        <v>0.53847136105102678</v>
      </c>
      <c r="AD94" s="44">
        <f t="shared" si="41"/>
        <v>63.404585916846912</v>
      </c>
      <c r="AE94" s="41"/>
      <c r="AF94" s="42">
        <v>1251906</v>
      </c>
      <c r="AG94" s="41">
        <f t="shared" si="42"/>
        <v>1460974.3020000001</v>
      </c>
      <c r="AH94" s="43">
        <f t="shared" si="43"/>
        <v>39.012371545301612</v>
      </c>
      <c r="AI94" s="43">
        <v>40.72</v>
      </c>
      <c r="AJ94" s="43">
        <f t="shared" si="44"/>
        <v>39.012371545301612</v>
      </c>
      <c r="AK94" s="43">
        <f t="shared" si="45"/>
        <v>0.42690711367459677</v>
      </c>
      <c r="AL94" s="44">
        <f t="shared" si="46"/>
        <v>39.439278658976207</v>
      </c>
      <c r="AM94" s="41"/>
      <c r="AN94" s="42">
        <v>242223</v>
      </c>
      <c r="AO94" s="41">
        <f t="shared" si="47"/>
        <v>282674.24099999998</v>
      </c>
      <c r="AP94" s="44">
        <f t="shared" si="48"/>
        <v>7.5482453737082427</v>
      </c>
      <c r="AQ94" s="41"/>
      <c r="AR94" s="42">
        <v>613048</v>
      </c>
      <c r="AS94" s="41">
        <f t="shared" si="49"/>
        <v>715427.01600000006</v>
      </c>
      <c r="AT94" s="44">
        <f t="shared" si="50"/>
        <v>19.104035247937198</v>
      </c>
      <c r="AU94" s="41"/>
      <c r="AV94" s="46">
        <v>10.183796630083581</v>
      </c>
      <c r="AW94" s="44">
        <v>7.0000000000000007E-2</v>
      </c>
      <c r="AX94" s="41"/>
      <c r="AY94" s="47">
        <v>17.52</v>
      </c>
      <c r="AZ94" s="41"/>
      <c r="BA94" s="47">
        <v>0</v>
      </c>
      <c r="BB94" s="41"/>
      <c r="BC94" s="47">
        <f t="shared" si="29"/>
        <v>281.11</v>
      </c>
      <c r="BD94" s="41"/>
      <c r="BE94" s="72">
        <v>254.26</v>
      </c>
      <c r="BF94" s="43">
        <f t="shared" si="51"/>
        <v>26.850000000000023</v>
      </c>
      <c r="BG94" s="43">
        <f t="shared" si="52"/>
        <v>-20.350000000000023</v>
      </c>
      <c r="BH94" s="43">
        <f t="shared" si="53"/>
        <v>260.76</v>
      </c>
      <c r="BI94" s="44">
        <f t="shared" si="54"/>
        <v>6.5</v>
      </c>
      <c r="BJ94" s="41"/>
      <c r="BK94" s="72">
        <v>11.73</v>
      </c>
      <c r="BL94" s="43">
        <v>0</v>
      </c>
      <c r="BM94" s="43"/>
      <c r="BN94" s="44">
        <f t="shared" si="55"/>
        <v>272.49</v>
      </c>
      <c r="BO94" s="41"/>
      <c r="BP94" s="47">
        <f t="shared" si="30"/>
        <v>7582306.7400000002</v>
      </c>
    </row>
    <row r="95" spans="1:68" ht="15" x14ac:dyDescent="0.25">
      <c r="A95" s="36" t="s">
        <v>170</v>
      </c>
      <c r="B95" s="37" t="s">
        <v>58</v>
      </c>
      <c r="C95" s="37" t="s">
        <v>52</v>
      </c>
      <c r="D95" s="38">
        <v>9936</v>
      </c>
      <c r="E95" s="37" t="s">
        <v>60</v>
      </c>
      <c r="F95" s="39">
        <v>104</v>
      </c>
      <c r="G95" s="39">
        <v>22465</v>
      </c>
      <c r="H95" s="39">
        <v>36663</v>
      </c>
      <c r="I95" s="39">
        <v>36663</v>
      </c>
      <c r="J95" s="40">
        <v>37960</v>
      </c>
      <c r="K95" s="41"/>
      <c r="L95" s="42">
        <v>7083703</v>
      </c>
      <c r="M95" s="41">
        <f t="shared" si="31"/>
        <v>8266681.4010000005</v>
      </c>
      <c r="N95" s="43">
        <f t="shared" si="32"/>
        <v>225.47749504950497</v>
      </c>
      <c r="O95" s="75">
        <v>1.1036999999999999</v>
      </c>
      <c r="P95" s="43">
        <f t="shared" si="33"/>
        <v>204.29237569040953</v>
      </c>
      <c r="Q95" s="43">
        <v>190.78</v>
      </c>
      <c r="R95" s="43">
        <f t="shared" si="34"/>
        <v>190.78</v>
      </c>
      <c r="S95" s="75">
        <v>0.94920000000000004</v>
      </c>
      <c r="T95" s="76">
        <v>0.9607</v>
      </c>
      <c r="U95" s="75">
        <f t="shared" si="35"/>
        <v>0.91190000000000004</v>
      </c>
      <c r="V95" s="44">
        <f t="shared" si="36"/>
        <v>173.97</v>
      </c>
      <c r="W95" s="45"/>
      <c r="X95" s="42">
        <v>3376860</v>
      </c>
      <c r="Y95" s="41">
        <f t="shared" si="37"/>
        <v>3940795.62</v>
      </c>
      <c r="Z95" s="43">
        <f t="shared" si="38"/>
        <v>107.48699288110629</v>
      </c>
      <c r="AA95" s="43">
        <v>74.77</v>
      </c>
      <c r="AB95" s="43">
        <f t="shared" si="39"/>
        <v>74.77</v>
      </c>
      <c r="AC95" s="43">
        <f t="shared" si="40"/>
        <v>0</v>
      </c>
      <c r="AD95" s="44">
        <f t="shared" si="41"/>
        <v>74.77</v>
      </c>
      <c r="AE95" s="41"/>
      <c r="AF95" s="42">
        <v>1337297</v>
      </c>
      <c r="AG95" s="41">
        <f t="shared" si="42"/>
        <v>1560625.5990000002</v>
      </c>
      <c r="AH95" s="43">
        <f t="shared" si="43"/>
        <v>42.566773013665006</v>
      </c>
      <c r="AI95" s="43">
        <v>40.72</v>
      </c>
      <c r="AJ95" s="43">
        <f t="shared" si="44"/>
        <v>40.72</v>
      </c>
      <c r="AK95" s="43">
        <f t="shared" si="45"/>
        <v>0</v>
      </c>
      <c r="AL95" s="44">
        <f t="shared" si="46"/>
        <v>40.72</v>
      </c>
      <c r="AM95" s="41"/>
      <c r="AN95" s="42">
        <v>172344</v>
      </c>
      <c r="AO95" s="41">
        <f t="shared" si="47"/>
        <v>201125.448</v>
      </c>
      <c r="AP95" s="44">
        <f t="shared" si="48"/>
        <v>5.4857880697160626</v>
      </c>
      <c r="AQ95" s="41"/>
      <c r="AR95" s="42">
        <v>602748</v>
      </c>
      <c r="AS95" s="41">
        <f t="shared" si="49"/>
        <v>703406.91599999997</v>
      </c>
      <c r="AT95" s="44">
        <f t="shared" si="50"/>
        <v>19.185743556173797</v>
      </c>
      <c r="AU95" s="41"/>
      <c r="AV95" s="46">
        <v>8.3426121000000002</v>
      </c>
      <c r="AW95" s="44">
        <v>0</v>
      </c>
      <c r="AX95" s="41"/>
      <c r="AY95" s="47">
        <v>21.22</v>
      </c>
      <c r="AZ95" s="41"/>
      <c r="BA95" s="47">
        <v>0</v>
      </c>
      <c r="BB95" s="41"/>
      <c r="BC95" s="47">
        <f t="shared" si="29"/>
        <v>343.69</v>
      </c>
      <c r="BD95" s="41"/>
      <c r="BE95" s="72">
        <v>280.57</v>
      </c>
      <c r="BF95" s="43">
        <f t="shared" si="51"/>
        <v>63.120000000000005</v>
      </c>
      <c r="BG95" s="43">
        <f t="shared" si="52"/>
        <v>-56.620000000000005</v>
      </c>
      <c r="BH95" s="43">
        <f t="shared" si="53"/>
        <v>287.07</v>
      </c>
      <c r="BI95" s="44">
        <f t="shared" si="54"/>
        <v>6.5</v>
      </c>
      <c r="BJ95" s="41"/>
      <c r="BK95" s="72">
        <v>12.92</v>
      </c>
      <c r="BL95" s="43">
        <v>0</v>
      </c>
      <c r="BM95" s="43"/>
      <c r="BN95" s="44">
        <f t="shared" si="55"/>
        <v>299.99</v>
      </c>
      <c r="BO95" s="41"/>
      <c r="BP95" s="47">
        <f t="shared" si="30"/>
        <v>6739275.3500000006</v>
      </c>
    </row>
    <row r="96" spans="1:68" ht="15" x14ac:dyDescent="0.25">
      <c r="A96" s="36" t="s">
        <v>171</v>
      </c>
      <c r="B96" s="37" t="s">
        <v>172</v>
      </c>
      <c r="C96" s="37" t="s">
        <v>52</v>
      </c>
      <c r="D96" s="38">
        <v>20652</v>
      </c>
      <c r="E96" s="37" t="s">
        <v>60</v>
      </c>
      <c r="F96" s="39">
        <v>94</v>
      </c>
      <c r="G96" s="39">
        <v>14850</v>
      </c>
      <c r="H96" s="39">
        <v>32842</v>
      </c>
      <c r="I96" s="39">
        <v>32842</v>
      </c>
      <c r="J96" s="40">
        <v>34310</v>
      </c>
      <c r="K96" s="41"/>
      <c r="L96" s="42">
        <v>6152379</v>
      </c>
      <c r="M96" s="41">
        <f t="shared" si="31"/>
        <v>7179826.2930000005</v>
      </c>
      <c r="N96" s="43">
        <f t="shared" si="32"/>
        <v>218.61720641252057</v>
      </c>
      <c r="O96" s="75">
        <v>1.0819000000000001</v>
      </c>
      <c r="P96" s="43">
        <f t="shared" si="33"/>
        <v>202.06784953555834</v>
      </c>
      <c r="Q96" s="43">
        <v>190.78</v>
      </c>
      <c r="R96" s="43">
        <f t="shared" si="34"/>
        <v>190.78</v>
      </c>
      <c r="S96" s="75">
        <v>1.1912</v>
      </c>
      <c r="T96" s="76">
        <v>0.9607</v>
      </c>
      <c r="U96" s="75">
        <f t="shared" si="35"/>
        <v>1.1444000000000001</v>
      </c>
      <c r="V96" s="44">
        <f t="shared" si="36"/>
        <v>218.33</v>
      </c>
      <c r="W96" s="45"/>
      <c r="X96" s="42">
        <v>2038754</v>
      </c>
      <c r="Y96" s="41">
        <f t="shared" si="37"/>
        <v>2379225.9180000001</v>
      </c>
      <c r="Z96" s="43">
        <f t="shared" si="38"/>
        <v>72.444611107727908</v>
      </c>
      <c r="AA96" s="43">
        <v>74.77</v>
      </c>
      <c r="AB96" s="43">
        <f t="shared" si="39"/>
        <v>72.444611107727908</v>
      </c>
      <c r="AC96" s="43">
        <f t="shared" si="40"/>
        <v>0</v>
      </c>
      <c r="AD96" s="44">
        <f t="shared" si="41"/>
        <v>72.444611107727908</v>
      </c>
      <c r="AE96" s="41"/>
      <c r="AF96" s="42">
        <v>1450855</v>
      </c>
      <c r="AG96" s="41">
        <f t="shared" si="42"/>
        <v>1693147.7850000001</v>
      </c>
      <c r="AH96" s="43">
        <f t="shared" si="43"/>
        <v>51.554344589245481</v>
      </c>
      <c r="AI96" s="43">
        <v>40.72</v>
      </c>
      <c r="AJ96" s="43">
        <f t="shared" si="44"/>
        <v>40.72</v>
      </c>
      <c r="AK96" s="43">
        <f t="shared" si="45"/>
        <v>0</v>
      </c>
      <c r="AL96" s="44">
        <f t="shared" si="46"/>
        <v>40.72</v>
      </c>
      <c r="AM96" s="41"/>
      <c r="AN96" s="42">
        <v>176739</v>
      </c>
      <c r="AO96" s="41">
        <f t="shared" si="47"/>
        <v>206254.413</v>
      </c>
      <c r="AP96" s="44">
        <f t="shared" si="48"/>
        <v>6.2802025759697946</v>
      </c>
      <c r="AQ96" s="41"/>
      <c r="AR96" s="42">
        <v>583995</v>
      </c>
      <c r="AS96" s="41">
        <f t="shared" si="49"/>
        <v>681522.16500000004</v>
      </c>
      <c r="AT96" s="44">
        <f t="shared" si="50"/>
        <v>20.75154268923939</v>
      </c>
      <c r="AU96" s="41"/>
      <c r="AV96" s="46">
        <v>12.93675086</v>
      </c>
      <c r="AW96" s="44">
        <v>0</v>
      </c>
      <c r="AX96" s="41"/>
      <c r="AY96" s="47">
        <v>20.29</v>
      </c>
      <c r="AZ96" s="41"/>
      <c r="BA96" s="47">
        <v>0</v>
      </c>
      <c r="BB96" s="41"/>
      <c r="BC96" s="47">
        <f t="shared" si="29"/>
        <v>391.75</v>
      </c>
      <c r="BD96" s="41"/>
      <c r="BE96" s="72">
        <v>268.79000000000002</v>
      </c>
      <c r="BF96" s="43">
        <f t="shared" si="51"/>
        <v>122.95999999999998</v>
      </c>
      <c r="BG96" s="43">
        <f t="shared" si="52"/>
        <v>-116.45999999999998</v>
      </c>
      <c r="BH96" s="43">
        <f t="shared" si="53"/>
        <v>275.29000000000002</v>
      </c>
      <c r="BI96" s="44">
        <f t="shared" si="54"/>
        <v>6.5</v>
      </c>
      <c r="BJ96" s="41"/>
      <c r="BK96" s="72">
        <v>12.39</v>
      </c>
      <c r="BL96" s="43">
        <v>0</v>
      </c>
      <c r="BM96" s="43"/>
      <c r="BN96" s="44">
        <f t="shared" si="55"/>
        <v>287.68</v>
      </c>
      <c r="BO96" s="41"/>
      <c r="BP96" s="47">
        <f t="shared" si="30"/>
        <v>4272048</v>
      </c>
    </row>
    <row r="97" spans="1:68" ht="15" x14ac:dyDescent="0.25">
      <c r="A97" s="36" t="s">
        <v>173</v>
      </c>
      <c r="B97" s="37" t="s">
        <v>58</v>
      </c>
      <c r="C97" s="37" t="s">
        <v>52</v>
      </c>
      <c r="D97" s="38">
        <v>9233</v>
      </c>
      <c r="E97" s="37" t="s">
        <v>74</v>
      </c>
      <c r="F97" s="39">
        <v>280</v>
      </c>
      <c r="G97" s="39">
        <v>71815</v>
      </c>
      <c r="H97" s="39">
        <v>99368</v>
      </c>
      <c r="I97" s="39">
        <v>99368</v>
      </c>
      <c r="J97" s="40">
        <v>102200</v>
      </c>
      <c r="K97" s="41"/>
      <c r="L97" s="42">
        <v>15597296</v>
      </c>
      <c r="M97" s="41">
        <f t="shared" si="31"/>
        <v>18202044.432</v>
      </c>
      <c r="N97" s="43">
        <f t="shared" si="32"/>
        <v>183.1781301022462</v>
      </c>
      <c r="O97" s="75">
        <v>1.0262</v>
      </c>
      <c r="P97" s="43">
        <f t="shared" si="33"/>
        <v>178.5013935901834</v>
      </c>
      <c r="Q97" s="43">
        <v>211.6</v>
      </c>
      <c r="R97" s="43">
        <f t="shared" si="34"/>
        <v>178.5013935901834</v>
      </c>
      <c r="S97" s="75">
        <v>0.99319999999999997</v>
      </c>
      <c r="T97" s="76">
        <v>0.9607</v>
      </c>
      <c r="U97" s="75">
        <f t="shared" si="35"/>
        <v>0.95420000000000005</v>
      </c>
      <c r="V97" s="44">
        <f t="shared" si="36"/>
        <v>170.33</v>
      </c>
      <c r="W97" s="45"/>
      <c r="X97" s="42">
        <v>7532646</v>
      </c>
      <c r="Y97" s="41">
        <f t="shared" si="37"/>
        <v>8790597.8820000011</v>
      </c>
      <c r="Z97" s="43">
        <f t="shared" si="38"/>
        <v>88.465078113678459</v>
      </c>
      <c r="AA97" s="43">
        <v>74.77</v>
      </c>
      <c r="AB97" s="43">
        <f t="shared" si="39"/>
        <v>74.77</v>
      </c>
      <c r="AC97" s="43">
        <f t="shared" si="40"/>
        <v>0</v>
      </c>
      <c r="AD97" s="44">
        <f t="shared" si="41"/>
        <v>74.77</v>
      </c>
      <c r="AE97" s="41"/>
      <c r="AF97" s="42">
        <v>5178431</v>
      </c>
      <c r="AG97" s="41">
        <f t="shared" si="42"/>
        <v>6043228.977</v>
      </c>
      <c r="AH97" s="43">
        <f t="shared" si="43"/>
        <v>60.816651004347477</v>
      </c>
      <c r="AI97" s="43">
        <v>40.72</v>
      </c>
      <c r="AJ97" s="43">
        <f t="shared" si="44"/>
        <v>40.72</v>
      </c>
      <c r="AK97" s="43">
        <f t="shared" si="45"/>
        <v>0</v>
      </c>
      <c r="AL97" s="44">
        <f t="shared" si="46"/>
        <v>40.72</v>
      </c>
      <c r="AM97" s="41"/>
      <c r="AN97" s="42">
        <v>645425</v>
      </c>
      <c r="AO97" s="41">
        <f t="shared" si="47"/>
        <v>753210.97499999998</v>
      </c>
      <c r="AP97" s="44">
        <f t="shared" si="48"/>
        <v>7.5800154476290151</v>
      </c>
      <c r="AQ97" s="41"/>
      <c r="AR97" s="42">
        <v>1438183</v>
      </c>
      <c r="AS97" s="41">
        <f t="shared" si="49"/>
        <v>1678359.561</v>
      </c>
      <c r="AT97" s="44">
        <f t="shared" si="50"/>
        <v>16.89034257507447</v>
      </c>
      <c r="AU97" s="41"/>
      <c r="AV97" s="46">
        <v>32.41403244</v>
      </c>
      <c r="AW97" s="44">
        <v>0</v>
      </c>
      <c r="AX97" s="41"/>
      <c r="AY97" s="47">
        <v>25</v>
      </c>
      <c r="AZ97" s="41"/>
      <c r="BA97" s="47">
        <v>0</v>
      </c>
      <c r="BB97" s="41"/>
      <c r="BC97" s="47">
        <f t="shared" si="29"/>
        <v>367.7</v>
      </c>
      <c r="BD97" s="41"/>
      <c r="BE97" s="72">
        <v>330.21</v>
      </c>
      <c r="BF97" s="43">
        <f t="shared" si="51"/>
        <v>37.490000000000009</v>
      </c>
      <c r="BG97" s="43">
        <f t="shared" si="52"/>
        <v>-30.990000000000009</v>
      </c>
      <c r="BH97" s="43">
        <f t="shared" si="53"/>
        <v>336.71</v>
      </c>
      <c r="BI97" s="44">
        <f t="shared" si="54"/>
        <v>6.5</v>
      </c>
      <c r="BJ97" s="41"/>
      <c r="BK97" s="72">
        <v>15.15</v>
      </c>
      <c r="BL97" s="43">
        <v>4.1900000000000004</v>
      </c>
      <c r="BM97" s="43"/>
      <c r="BN97" s="44">
        <f t="shared" si="55"/>
        <v>356.04999999999995</v>
      </c>
      <c r="BO97" s="41"/>
      <c r="BP97" s="47">
        <f t="shared" si="30"/>
        <v>25569730.749999996</v>
      </c>
    </row>
    <row r="98" spans="1:68" ht="15" x14ac:dyDescent="0.25">
      <c r="A98" s="36" t="s">
        <v>174</v>
      </c>
      <c r="B98" s="37" t="s">
        <v>79</v>
      </c>
      <c r="C98" s="37" t="s">
        <v>52</v>
      </c>
      <c r="D98" s="38">
        <v>10769</v>
      </c>
      <c r="E98" s="37" t="s">
        <v>60</v>
      </c>
      <c r="F98" s="39">
        <v>150</v>
      </c>
      <c r="G98" s="39">
        <v>41699</v>
      </c>
      <c r="H98" s="39">
        <v>49706</v>
      </c>
      <c r="I98" s="39">
        <v>49706</v>
      </c>
      <c r="J98" s="40">
        <v>54750</v>
      </c>
      <c r="K98" s="41"/>
      <c r="L98" s="42">
        <v>5588877</v>
      </c>
      <c r="M98" s="41">
        <f t="shared" si="31"/>
        <v>6522219.4589999998</v>
      </c>
      <c r="N98" s="43">
        <f t="shared" si="32"/>
        <v>131.21593890073632</v>
      </c>
      <c r="O98" s="75">
        <v>0.85150000000000003</v>
      </c>
      <c r="P98" s="43">
        <f t="shared" si="33"/>
        <v>154.09975208542139</v>
      </c>
      <c r="Q98" s="43">
        <v>190.78</v>
      </c>
      <c r="R98" s="43">
        <f t="shared" si="34"/>
        <v>154.09975208542139</v>
      </c>
      <c r="S98" s="75">
        <v>0.88190000000000002</v>
      </c>
      <c r="T98" s="76">
        <v>0.9607</v>
      </c>
      <c r="U98" s="75">
        <f t="shared" si="35"/>
        <v>0.84719999999999995</v>
      </c>
      <c r="V98" s="44">
        <f t="shared" si="36"/>
        <v>130.55000000000001</v>
      </c>
      <c r="W98" s="45"/>
      <c r="X98" s="42">
        <v>2275898</v>
      </c>
      <c r="Y98" s="41">
        <f t="shared" si="37"/>
        <v>2655972.966</v>
      </c>
      <c r="Z98" s="43">
        <f t="shared" si="38"/>
        <v>53.433649177161712</v>
      </c>
      <c r="AA98" s="43">
        <v>74.77</v>
      </c>
      <c r="AB98" s="43">
        <f t="shared" si="39"/>
        <v>53.433649177161712</v>
      </c>
      <c r="AC98" s="43">
        <f t="shared" si="40"/>
        <v>2.896587705709571</v>
      </c>
      <c r="AD98" s="44">
        <f t="shared" si="41"/>
        <v>56.330236882871283</v>
      </c>
      <c r="AE98" s="41"/>
      <c r="AF98" s="42">
        <v>1408515</v>
      </c>
      <c r="AG98" s="41">
        <f t="shared" si="42"/>
        <v>1643737.0050000001</v>
      </c>
      <c r="AH98" s="43">
        <f t="shared" si="43"/>
        <v>33.069186919084217</v>
      </c>
      <c r="AI98" s="43">
        <v>40.72</v>
      </c>
      <c r="AJ98" s="43">
        <f t="shared" si="44"/>
        <v>33.069186919084217</v>
      </c>
      <c r="AK98" s="43">
        <f t="shared" si="45"/>
        <v>1.9127032702289455</v>
      </c>
      <c r="AL98" s="44">
        <f t="shared" si="46"/>
        <v>34.981890189313162</v>
      </c>
      <c r="AM98" s="41"/>
      <c r="AN98" s="42">
        <v>279812</v>
      </c>
      <c r="AO98" s="41">
        <f t="shared" si="47"/>
        <v>326540.60399999999</v>
      </c>
      <c r="AP98" s="44">
        <f t="shared" si="48"/>
        <v>6.569440389490202</v>
      </c>
      <c r="AQ98" s="41"/>
      <c r="AR98" s="42">
        <v>1004209</v>
      </c>
      <c r="AS98" s="41">
        <f t="shared" si="49"/>
        <v>1171911.9029999999</v>
      </c>
      <c r="AT98" s="44">
        <f t="shared" si="50"/>
        <v>23.576870055928861</v>
      </c>
      <c r="AU98" s="41"/>
      <c r="AV98" s="46">
        <v>5.8260172499999996</v>
      </c>
      <c r="AW98" s="44">
        <v>0.14000000000000001</v>
      </c>
      <c r="AX98" s="41"/>
      <c r="AY98" s="47">
        <v>17.5</v>
      </c>
      <c r="AZ98" s="41"/>
      <c r="BA98" s="47">
        <v>0</v>
      </c>
      <c r="BB98" s="41"/>
      <c r="BC98" s="47">
        <f t="shared" si="29"/>
        <v>275.47000000000003</v>
      </c>
      <c r="BD98" s="41"/>
      <c r="BE98" s="72">
        <v>231.34</v>
      </c>
      <c r="BF98" s="43">
        <f t="shared" si="51"/>
        <v>44.130000000000024</v>
      </c>
      <c r="BG98" s="43">
        <f t="shared" si="52"/>
        <v>-37.630000000000024</v>
      </c>
      <c r="BH98" s="43">
        <f t="shared" si="53"/>
        <v>237.84</v>
      </c>
      <c r="BI98" s="44">
        <f t="shared" si="54"/>
        <v>6.5</v>
      </c>
      <c r="BJ98" s="41"/>
      <c r="BK98" s="72">
        <v>10.7</v>
      </c>
      <c r="BL98" s="43">
        <v>0.76</v>
      </c>
      <c r="BM98" s="43"/>
      <c r="BN98" s="44">
        <f t="shared" si="55"/>
        <v>249.29999999999998</v>
      </c>
      <c r="BO98" s="41"/>
      <c r="BP98" s="47">
        <f t="shared" si="30"/>
        <v>10395560.699999999</v>
      </c>
    </row>
    <row r="99" spans="1:68" ht="15" x14ac:dyDescent="0.25">
      <c r="A99" s="36" t="s">
        <v>175</v>
      </c>
      <c r="B99" s="37" t="s">
        <v>79</v>
      </c>
      <c r="C99" s="37" t="s">
        <v>52</v>
      </c>
      <c r="D99" s="38">
        <v>10751</v>
      </c>
      <c r="E99" s="37" t="s">
        <v>60</v>
      </c>
      <c r="F99" s="39">
        <v>110</v>
      </c>
      <c r="G99" s="39">
        <v>24094</v>
      </c>
      <c r="H99" s="39">
        <v>35535</v>
      </c>
      <c r="I99" s="39">
        <v>36135</v>
      </c>
      <c r="J99" s="40">
        <v>40150</v>
      </c>
      <c r="K99" s="41"/>
      <c r="L99" s="42">
        <v>4781331</v>
      </c>
      <c r="M99" s="41">
        <f t="shared" si="31"/>
        <v>5579813.2769999998</v>
      </c>
      <c r="N99" s="43">
        <f t="shared" si="32"/>
        <v>154.41575417185553</v>
      </c>
      <c r="O99" s="75">
        <v>1.038</v>
      </c>
      <c r="P99" s="43">
        <f t="shared" si="33"/>
        <v>148.76276895169124</v>
      </c>
      <c r="Q99" s="43">
        <v>190.78</v>
      </c>
      <c r="R99" s="43">
        <f t="shared" si="34"/>
        <v>148.76276895169124</v>
      </c>
      <c r="S99" s="75">
        <v>1.0793999999999999</v>
      </c>
      <c r="T99" s="76">
        <v>0.9607</v>
      </c>
      <c r="U99" s="75">
        <f t="shared" si="35"/>
        <v>1.0369999999999999</v>
      </c>
      <c r="V99" s="44">
        <f t="shared" si="36"/>
        <v>154.27000000000001</v>
      </c>
      <c r="W99" s="45"/>
      <c r="X99" s="42">
        <v>1910545</v>
      </c>
      <c r="Y99" s="41">
        <f t="shared" si="37"/>
        <v>2229606.0150000001</v>
      </c>
      <c r="Z99" s="43">
        <f t="shared" si="38"/>
        <v>61.702117476131178</v>
      </c>
      <c r="AA99" s="43">
        <v>74.77</v>
      </c>
      <c r="AB99" s="43">
        <f t="shared" si="39"/>
        <v>61.702117476131178</v>
      </c>
      <c r="AC99" s="43">
        <f t="shared" si="40"/>
        <v>0.82947063096720441</v>
      </c>
      <c r="AD99" s="44">
        <f t="shared" si="41"/>
        <v>62.531588107098386</v>
      </c>
      <c r="AE99" s="41"/>
      <c r="AF99" s="42">
        <v>1477754</v>
      </c>
      <c r="AG99" s="41">
        <f t="shared" si="42"/>
        <v>1724538.9180000001</v>
      </c>
      <c r="AH99" s="43">
        <f t="shared" si="43"/>
        <v>47.724890493980908</v>
      </c>
      <c r="AI99" s="43">
        <v>40.72</v>
      </c>
      <c r="AJ99" s="43">
        <f t="shared" si="44"/>
        <v>40.72</v>
      </c>
      <c r="AK99" s="43">
        <f t="shared" si="45"/>
        <v>0</v>
      </c>
      <c r="AL99" s="44">
        <f t="shared" si="46"/>
        <v>40.72</v>
      </c>
      <c r="AM99" s="41"/>
      <c r="AN99" s="42">
        <v>253896</v>
      </c>
      <c r="AO99" s="41">
        <f t="shared" si="47"/>
        <v>296296.63199999998</v>
      </c>
      <c r="AP99" s="44">
        <f t="shared" si="48"/>
        <v>8.1997130759651302</v>
      </c>
      <c r="AQ99" s="41"/>
      <c r="AR99" s="42">
        <v>571134</v>
      </c>
      <c r="AS99" s="41">
        <f t="shared" si="49"/>
        <v>666513.37800000003</v>
      </c>
      <c r="AT99" s="44">
        <f t="shared" si="50"/>
        <v>18.445091407222915</v>
      </c>
      <c r="AU99" s="41"/>
      <c r="AV99" s="46">
        <v>7.8264543099999999</v>
      </c>
      <c r="AW99" s="44">
        <v>0.3</v>
      </c>
      <c r="AX99" s="41"/>
      <c r="AY99" s="47">
        <v>17.670000000000002</v>
      </c>
      <c r="AZ99" s="41"/>
      <c r="BA99" s="47">
        <v>0</v>
      </c>
      <c r="BB99" s="41"/>
      <c r="BC99" s="47">
        <f t="shared" si="29"/>
        <v>309.95999999999998</v>
      </c>
      <c r="BD99" s="41"/>
      <c r="BE99" s="72">
        <v>233.33</v>
      </c>
      <c r="BF99" s="43">
        <f t="shared" si="51"/>
        <v>76.629999999999967</v>
      </c>
      <c r="BG99" s="43">
        <f t="shared" si="52"/>
        <v>-70.129999999999967</v>
      </c>
      <c r="BH99" s="43">
        <f t="shared" si="53"/>
        <v>239.83</v>
      </c>
      <c r="BI99" s="44">
        <f t="shared" si="54"/>
        <v>6.5</v>
      </c>
      <c r="BJ99" s="41"/>
      <c r="BK99" s="72">
        <v>10.79</v>
      </c>
      <c r="BL99" s="43">
        <v>0.88</v>
      </c>
      <c r="BM99" s="43"/>
      <c r="BN99" s="44">
        <f t="shared" si="55"/>
        <v>251.5</v>
      </c>
      <c r="BO99" s="41"/>
      <c r="BP99" s="47">
        <f t="shared" si="30"/>
        <v>6059641</v>
      </c>
    </row>
    <row r="100" spans="1:68" ht="15" x14ac:dyDescent="0.25">
      <c r="A100" s="36" t="s">
        <v>176</v>
      </c>
      <c r="B100" s="37" t="s">
        <v>55</v>
      </c>
      <c r="C100" s="37" t="s">
        <v>52</v>
      </c>
      <c r="D100" s="38">
        <v>21262</v>
      </c>
      <c r="E100" s="37" t="s">
        <v>74</v>
      </c>
      <c r="F100" s="39">
        <v>126</v>
      </c>
      <c r="G100" s="39">
        <v>34459</v>
      </c>
      <c r="H100" s="39">
        <v>43653</v>
      </c>
      <c r="I100" s="39">
        <v>43653</v>
      </c>
      <c r="J100" s="40">
        <v>45990</v>
      </c>
      <c r="K100" s="41"/>
      <c r="L100" s="42">
        <v>5809834</v>
      </c>
      <c r="M100" s="41">
        <f t="shared" si="31"/>
        <v>6780076.2779999999</v>
      </c>
      <c r="N100" s="43">
        <f t="shared" si="32"/>
        <v>155.31753322795683</v>
      </c>
      <c r="O100" s="75">
        <v>1.0255000000000001</v>
      </c>
      <c r="P100" s="43">
        <f t="shared" si="33"/>
        <v>151.45542001751031</v>
      </c>
      <c r="Q100" s="43">
        <v>211.6</v>
      </c>
      <c r="R100" s="43">
        <f t="shared" si="34"/>
        <v>151.45542001751031</v>
      </c>
      <c r="S100" s="75">
        <v>0.98839999999999995</v>
      </c>
      <c r="T100" s="76">
        <v>0.9607</v>
      </c>
      <c r="U100" s="75">
        <f t="shared" si="35"/>
        <v>0.9496</v>
      </c>
      <c r="V100" s="44">
        <f t="shared" si="36"/>
        <v>143.82</v>
      </c>
      <c r="W100" s="45"/>
      <c r="X100" s="42">
        <v>2649671</v>
      </c>
      <c r="Y100" s="41">
        <f t="shared" si="37"/>
        <v>3092166.057</v>
      </c>
      <c r="Z100" s="43">
        <f t="shared" si="38"/>
        <v>70.835132911827372</v>
      </c>
      <c r="AA100" s="43">
        <v>74.77</v>
      </c>
      <c r="AB100" s="43">
        <f t="shared" si="39"/>
        <v>70.835132911827372</v>
      </c>
      <c r="AC100" s="43">
        <f t="shared" si="40"/>
        <v>0</v>
      </c>
      <c r="AD100" s="44">
        <f t="shared" si="41"/>
        <v>70.835132911827372</v>
      </c>
      <c r="AE100" s="41"/>
      <c r="AF100" s="42">
        <v>1662416</v>
      </c>
      <c r="AG100" s="41">
        <f t="shared" si="42"/>
        <v>1940039.4720000001</v>
      </c>
      <c r="AH100" s="43">
        <f t="shared" si="43"/>
        <v>44.442294275307539</v>
      </c>
      <c r="AI100" s="43">
        <v>40.72</v>
      </c>
      <c r="AJ100" s="43">
        <f t="shared" si="44"/>
        <v>40.72</v>
      </c>
      <c r="AK100" s="43">
        <f t="shared" si="45"/>
        <v>0</v>
      </c>
      <c r="AL100" s="44">
        <f t="shared" si="46"/>
        <v>40.72</v>
      </c>
      <c r="AM100" s="41"/>
      <c r="AN100" s="42">
        <v>362071</v>
      </c>
      <c r="AO100" s="41">
        <f t="shared" si="47"/>
        <v>422536.85700000002</v>
      </c>
      <c r="AP100" s="44">
        <f t="shared" si="48"/>
        <v>9.6794460174558452</v>
      </c>
      <c r="AQ100" s="41"/>
      <c r="AR100" s="42">
        <v>794031</v>
      </c>
      <c r="AS100" s="41">
        <f t="shared" si="49"/>
        <v>926634.17700000003</v>
      </c>
      <c r="AT100" s="44">
        <f t="shared" si="50"/>
        <v>21.227273658167825</v>
      </c>
      <c r="AU100" s="41"/>
      <c r="AV100" s="46">
        <v>13.978183659999999</v>
      </c>
      <c r="AW100" s="44">
        <v>0.1</v>
      </c>
      <c r="AX100" s="41"/>
      <c r="AY100" s="47">
        <v>22.619999999999997</v>
      </c>
      <c r="AZ100" s="41"/>
      <c r="BA100" s="47">
        <v>0</v>
      </c>
      <c r="BB100" s="41"/>
      <c r="BC100" s="47">
        <f t="shared" si="29"/>
        <v>322.98</v>
      </c>
      <c r="BD100" s="41"/>
      <c r="BE100" s="72">
        <v>298.88</v>
      </c>
      <c r="BF100" s="43">
        <f t="shared" si="51"/>
        <v>24.100000000000023</v>
      </c>
      <c r="BG100" s="43">
        <f t="shared" si="52"/>
        <v>-17.600000000000023</v>
      </c>
      <c r="BH100" s="43">
        <f t="shared" si="53"/>
        <v>305.38</v>
      </c>
      <c r="BI100" s="44">
        <f t="shared" si="54"/>
        <v>6.5</v>
      </c>
      <c r="BJ100" s="41"/>
      <c r="BK100" s="72">
        <v>13.74</v>
      </c>
      <c r="BL100" s="43">
        <v>5.0199999999999996</v>
      </c>
      <c r="BM100" s="43"/>
      <c r="BN100" s="44">
        <f t="shared" si="55"/>
        <v>324.14</v>
      </c>
      <c r="BO100" s="41"/>
      <c r="BP100" s="47">
        <f t="shared" si="30"/>
        <v>11169540.26</v>
      </c>
    </row>
    <row r="101" spans="1:68" ht="15" x14ac:dyDescent="0.25">
      <c r="A101" s="36" t="s">
        <v>177</v>
      </c>
      <c r="B101" s="37" t="s">
        <v>62</v>
      </c>
      <c r="C101" s="37" t="s">
        <v>52</v>
      </c>
      <c r="D101" s="38">
        <v>20462</v>
      </c>
      <c r="E101" s="37" t="s">
        <v>60</v>
      </c>
      <c r="F101" s="39">
        <v>60</v>
      </c>
      <c r="G101" s="39">
        <v>15071</v>
      </c>
      <c r="H101" s="39">
        <v>17958</v>
      </c>
      <c r="I101" s="39">
        <v>19710</v>
      </c>
      <c r="J101" s="40">
        <v>21900</v>
      </c>
      <c r="K101" s="41"/>
      <c r="L101" s="42">
        <v>1736071</v>
      </c>
      <c r="M101" s="41">
        <f t="shared" si="31"/>
        <v>2025994.8570000001</v>
      </c>
      <c r="N101" s="43">
        <f t="shared" si="32"/>
        <v>102.79020076103501</v>
      </c>
      <c r="O101" s="75">
        <v>1.0530999999999999</v>
      </c>
      <c r="P101" s="43">
        <f t="shared" si="33"/>
        <v>97.60725549428831</v>
      </c>
      <c r="Q101" s="43">
        <v>190.78</v>
      </c>
      <c r="R101" s="43">
        <f t="shared" si="34"/>
        <v>97.60725549428831</v>
      </c>
      <c r="S101" s="75">
        <v>1.0407</v>
      </c>
      <c r="T101" s="76">
        <v>0.9607</v>
      </c>
      <c r="U101" s="75">
        <f t="shared" si="35"/>
        <v>0.99980000000000002</v>
      </c>
      <c r="V101" s="44">
        <f t="shared" si="36"/>
        <v>97.59</v>
      </c>
      <c r="W101" s="45"/>
      <c r="X101" s="42">
        <v>872508</v>
      </c>
      <c r="Y101" s="41">
        <f t="shared" si="37"/>
        <v>1018216.836</v>
      </c>
      <c r="Z101" s="43">
        <f t="shared" si="38"/>
        <v>51.659910502283104</v>
      </c>
      <c r="AA101" s="43">
        <v>74.77</v>
      </c>
      <c r="AB101" s="43">
        <f t="shared" si="39"/>
        <v>51.659910502283104</v>
      </c>
      <c r="AC101" s="43">
        <f t="shared" si="40"/>
        <v>3.340022374429223</v>
      </c>
      <c r="AD101" s="44">
        <f t="shared" si="41"/>
        <v>54.999932876712329</v>
      </c>
      <c r="AE101" s="41"/>
      <c r="AF101" s="42">
        <v>642012</v>
      </c>
      <c r="AG101" s="41">
        <f t="shared" si="42"/>
        <v>749228.00400000007</v>
      </c>
      <c r="AH101" s="43">
        <f t="shared" si="43"/>
        <v>38.012582648401832</v>
      </c>
      <c r="AI101" s="43">
        <v>40.72</v>
      </c>
      <c r="AJ101" s="43">
        <f t="shared" si="44"/>
        <v>38.012582648401832</v>
      </c>
      <c r="AK101" s="43">
        <f t="shared" si="45"/>
        <v>0.67685433789954175</v>
      </c>
      <c r="AL101" s="44">
        <f t="shared" si="46"/>
        <v>38.689436986301374</v>
      </c>
      <c r="AM101" s="41"/>
      <c r="AN101" s="42">
        <v>120835</v>
      </c>
      <c r="AO101" s="41">
        <f t="shared" si="47"/>
        <v>141014.44500000001</v>
      </c>
      <c r="AP101" s="44">
        <f t="shared" si="48"/>
        <v>7.1544619482496197</v>
      </c>
      <c r="AQ101" s="41"/>
      <c r="AR101" s="42">
        <v>343949</v>
      </c>
      <c r="AS101" s="41">
        <f t="shared" si="49"/>
        <v>401388.48300000001</v>
      </c>
      <c r="AT101" s="44">
        <f t="shared" si="50"/>
        <v>20.364712480974124</v>
      </c>
      <c r="AU101" s="41"/>
      <c r="AV101" s="46">
        <v>3.9096000000000002</v>
      </c>
      <c r="AW101" s="44">
        <v>0.02</v>
      </c>
      <c r="AX101" s="41"/>
      <c r="AY101" s="47">
        <v>17.130000000000003</v>
      </c>
      <c r="AZ101" s="41"/>
      <c r="BA101" s="47">
        <v>0</v>
      </c>
      <c r="BB101" s="41"/>
      <c r="BC101" s="47">
        <f t="shared" si="29"/>
        <v>239.86</v>
      </c>
      <c r="BD101" s="41"/>
      <c r="BE101" s="72">
        <v>226.36</v>
      </c>
      <c r="BF101" s="43">
        <f t="shared" si="51"/>
        <v>13.5</v>
      </c>
      <c r="BG101" s="43">
        <f t="shared" si="52"/>
        <v>-7</v>
      </c>
      <c r="BH101" s="43">
        <f t="shared" si="53"/>
        <v>232.86</v>
      </c>
      <c r="BI101" s="44">
        <f t="shared" si="54"/>
        <v>6.5</v>
      </c>
      <c r="BJ101" s="41"/>
      <c r="BK101" s="72">
        <v>10.43</v>
      </c>
      <c r="BL101" s="43">
        <v>4.1500000000000004</v>
      </c>
      <c r="BM101" s="43"/>
      <c r="BN101" s="44">
        <f t="shared" si="55"/>
        <v>247.44000000000003</v>
      </c>
      <c r="BO101" s="41"/>
      <c r="BP101" s="47">
        <f t="shared" si="30"/>
        <v>3729168.24</v>
      </c>
    </row>
    <row r="102" spans="1:68" ht="15" x14ac:dyDescent="0.25">
      <c r="A102" s="36" t="s">
        <v>178</v>
      </c>
      <c r="B102" s="37" t="s">
        <v>55</v>
      </c>
      <c r="C102" s="37" t="s">
        <v>81</v>
      </c>
      <c r="D102" s="38" t="s">
        <v>179</v>
      </c>
      <c r="E102" s="37" t="s">
        <v>77</v>
      </c>
      <c r="F102" s="39">
        <v>160</v>
      </c>
      <c r="G102" s="39">
        <v>41816</v>
      </c>
      <c r="H102" s="39">
        <v>56682</v>
      </c>
      <c r="I102" s="39">
        <v>56682</v>
      </c>
      <c r="J102" s="40">
        <v>58400</v>
      </c>
      <c r="K102" s="41"/>
      <c r="L102" s="42">
        <v>6980603</v>
      </c>
      <c r="M102" s="41">
        <f t="shared" si="31"/>
        <v>8146363.7010000004</v>
      </c>
      <c r="N102" s="43">
        <f t="shared" si="32"/>
        <v>143.72047036096114</v>
      </c>
      <c r="O102" s="75">
        <v>1.0662</v>
      </c>
      <c r="P102" s="43">
        <f t="shared" si="33"/>
        <v>134.79691461354449</v>
      </c>
      <c r="Q102" s="43">
        <v>190.78</v>
      </c>
      <c r="R102" s="43">
        <f t="shared" si="34"/>
        <v>134.79691461354449</v>
      </c>
      <c r="S102" s="75">
        <v>0.97209999999999996</v>
      </c>
      <c r="T102" s="76">
        <v>0.9607</v>
      </c>
      <c r="U102" s="75">
        <f t="shared" si="35"/>
        <v>0.93389999999999995</v>
      </c>
      <c r="V102" s="44">
        <f t="shared" si="36"/>
        <v>125.89</v>
      </c>
      <c r="W102" s="45"/>
      <c r="X102" s="42">
        <v>2882050</v>
      </c>
      <c r="Y102" s="41">
        <f t="shared" si="37"/>
        <v>3363352.35</v>
      </c>
      <c r="Z102" s="43">
        <f t="shared" si="38"/>
        <v>59.337220810839419</v>
      </c>
      <c r="AA102" s="43">
        <v>74.77</v>
      </c>
      <c r="AB102" s="43">
        <f t="shared" si="39"/>
        <v>59.337220810839419</v>
      </c>
      <c r="AC102" s="43">
        <f t="shared" si="40"/>
        <v>1.4206947972901443</v>
      </c>
      <c r="AD102" s="44">
        <f t="shared" si="41"/>
        <v>60.757915608129565</v>
      </c>
      <c r="AE102" s="41"/>
      <c r="AF102" s="42">
        <v>1927713</v>
      </c>
      <c r="AG102" s="41">
        <f t="shared" si="42"/>
        <v>2249641.071</v>
      </c>
      <c r="AH102" s="43">
        <f t="shared" si="43"/>
        <v>39.688808986979993</v>
      </c>
      <c r="AI102" s="43">
        <v>40.72</v>
      </c>
      <c r="AJ102" s="43">
        <f t="shared" si="44"/>
        <v>39.688808986979993</v>
      </c>
      <c r="AK102" s="43">
        <f t="shared" si="45"/>
        <v>0.25779775325500154</v>
      </c>
      <c r="AL102" s="44">
        <f t="shared" si="46"/>
        <v>39.946606740234998</v>
      </c>
      <c r="AM102" s="41"/>
      <c r="AN102" s="42">
        <v>419898</v>
      </c>
      <c r="AO102" s="41">
        <f t="shared" si="47"/>
        <v>490020.96600000001</v>
      </c>
      <c r="AP102" s="44">
        <f t="shared" si="48"/>
        <v>8.6450895522388063</v>
      </c>
      <c r="AQ102" s="41"/>
      <c r="AR102" s="42">
        <v>970346</v>
      </c>
      <c r="AS102" s="41">
        <f t="shared" si="49"/>
        <v>1132393.7820000001</v>
      </c>
      <c r="AT102" s="44">
        <f t="shared" si="50"/>
        <v>19.978013866836037</v>
      </c>
      <c r="AU102" s="41"/>
      <c r="AV102" s="46">
        <v>3.9096000000000002</v>
      </c>
      <c r="AW102" s="44">
        <v>0.12</v>
      </c>
      <c r="AX102" s="41"/>
      <c r="AY102" s="47">
        <v>19.36</v>
      </c>
      <c r="AZ102" s="41"/>
      <c r="BA102" s="47">
        <v>0</v>
      </c>
      <c r="BB102" s="41"/>
      <c r="BC102" s="47">
        <f t="shared" si="29"/>
        <v>278.61</v>
      </c>
      <c r="BD102" s="41"/>
      <c r="BE102" s="72">
        <v>255.69</v>
      </c>
      <c r="BF102" s="43">
        <f t="shared" si="51"/>
        <v>22.920000000000016</v>
      </c>
      <c r="BG102" s="43">
        <f t="shared" si="52"/>
        <v>-16.420000000000016</v>
      </c>
      <c r="BH102" s="43">
        <f t="shared" si="53"/>
        <v>262.19</v>
      </c>
      <c r="BI102" s="44">
        <f t="shared" si="54"/>
        <v>6.5</v>
      </c>
      <c r="BJ102" s="41"/>
      <c r="BK102" s="72">
        <v>11.8</v>
      </c>
      <c r="BL102" s="43">
        <v>3.91</v>
      </c>
      <c r="BM102" s="43"/>
      <c r="BN102" s="44">
        <f t="shared" si="55"/>
        <v>277.90000000000003</v>
      </c>
      <c r="BO102" s="41"/>
      <c r="BP102" s="47">
        <f t="shared" si="30"/>
        <v>11620666.400000002</v>
      </c>
    </row>
    <row r="103" spans="1:68" ht="15" x14ac:dyDescent="0.25">
      <c r="A103" s="36" t="s">
        <v>180</v>
      </c>
      <c r="B103" s="37" t="s">
        <v>58</v>
      </c>
      <c r="C103" s="37" t="s">
        <v>52</v>
      </c>
      <c r="D103" s="38">
        <v>20933</v>
      </c>
      <c r="E103" s="37" t="s">
        <v>53</v>
      </c>
      <c r="F103" s="39">
        <v>120</v>
      </c>
      <c r="G103" s="39">
        <v>26578</v>
      </c>
      <c r="H103" s="39">
        <v>42293</v>
      </c>
      <c r="I103" s="39">
        <v>42293</v>
      </c>
      <c r="J103" s="40">
        <v>43800</v>
      </c>
      <c r="K103" s="41"/>
      <c r="L103" s="42">
        <v>6891799</v>
      </c>
      <c r="M103" s="41">
        <f t="shared" si="31"/>
        <v>8042729.4330000002</v>
      </c>
      <c r="N103" s="43">
        <f t="shared" si="32"/>
        <v>190.16691729127751</v>
      </c>
      <c r="O103" s="75">
        <v>0.92490000000000006</v>
      </c>
      <c r="P103" s="43">
        <f t="shared" si="33"/>
        <v>205.60808443213051</v>
      </c>
      <c r="Q103" s="43">
        <v>190.78</v>
      </c>
      <c r="R103" s="43">
        <f t="shared" si="34"/>
        <v>190.78</v>
      </c>
      <c r="S103" s="75">
        <v>0.89900000000000002</v>
      </c>
      <c r="T103" s="76">
        <v>0.9607</v>
      </c>
      <c r="U103" s="75">
        <f t="shared" si="35"/>
        <v>0.86370000000000002</v>
      </c>
      <c r="V103" s="44">
        <f t="shared" si="36"/>
        <v>164.78</v>
      </c>
      <c r="W103" s="45"/>
      <c r="X103" s="42">
        <v>3073875</v>
      </c>
      <c r="Y103" s="41">
        <f t="shared" si="37"/>
        <v>3587212.125</v>
      </c>
      <c r="Z103" s="43">
        <f t="shared" si="38"/>
        <v>84.818105242002218</v>
      </c>
      <c r="AA103" s="43">
        <v>74.77</v>
      </c>
      <c r="AB103" s="43">
        <f t="shared" si="39"/>
        <v>74.77</v>
      </c>
      <c r="AC103" s="43">
        <f t="shared" si="40"/>
        <v>0</v>
      </c>
      <c r="AD103" s="44">
        <f t="shared" si="41"/>
        <v>74.77</v>
      </c>
      <c r="AE103" s="41"/>
      <c r="AF103" s="42">
        <v>3156518</v>
      </c>
      <c r="AG103" s="41">
        <f t="shared" si="42"/>
        <v>3683656.5060000001</v>
      </c>
      <c r="AH103" s="43">
        <f t="shared" si="43"/>
        <v>87.098491617998249</v>
      </c>
      <c r="AI103" s="43">
        <v>40.72</v>
      </c>
      <c r="AJ103" s="43">
        <f t="shared" si="44"/>
        <v>40.72</v>
      </c>
      <c r="AK103" s="43">
        <f t="shared" si="45"/>
        <v>0</v>
      </c>
      <c r="AL103" s="44">
        <f t="shared" si="46"/>
        <v>40.72</v>
      </c>
      <c r="AM103" s="41"/>
      <c r="AN103" s="42">
        <v>261674</v>
      </c>
      <c r="AO103" s="41">
        <f t="shared" si="47"/>
        <v>305373.55800000002</v>
      </c>
      <c r="AP103" s="44">
        <f t="shared" si="48"/>
        <v>7.2204279195138676</v>
      </c>
      <c r="AQ103" s="41"/>
      <c r="AR103" s="42">
        <v>873329</v>
      </c>
      <c r="AS103" s="41">
        <f t="shared" si="49"/>
        <v>1019174.9430000001</v>
      </c>
      <c r="AT103" s="44">
        <f t="shared" si="50"/>
        <v>24.097958125458117</v>
      </c>
      <c r="AU103" s="41"/>
      <c r="AV103" s="46">
        <v>18.212034599999999</v>
      </c>
      <c r="AW103" s="44">
        <v>0</v>
      </c>
      <c r="AX103" s="41"/>
      <c r="AY103" s="47">
        <v>21.8</v>
      </c>
      <c r="AZ103" s="41"/>
      <c r="BA103" s="47">
        <v>0</v>
      </c>
      <c r="BB103" s="41"/>
      <c r="BC103" s="47">
        <f t="shared" si="29"/>
        <v>351.6</v>
      </c>
      <c r="BD103" s="41"/>
      <c r="BE103" s="72">
        <v>288.24</v>
      </c>
      <c r="BF103" s="43">
        <f t="shared" si="51"/>
        <v>63.360000000000014</v>
      </c>
      <c r="BG103" s="43">
        <f t="shared" si="52"/>
        <v>-56.860000000000014</v>
      </c>
      <c r="BH103" s="43">
        <f t="shared" si="53"/>
        <v>294.74</v>
      </c>
      <c r="BI103" s="44">
        <f t="shared" si="54"/>
        <v>6.5</v>
      </c>
      <c r="BJ103" s="41"/>
      <c r="BK103" s="72">
        <v>13.26</v>
      </c>
      <c r="BL103" s="43">
        <v>0</v>
      </c>
      <c r="BM103" s="43"/>
      <c r="BN103" s="44">
        <f t="shared" si="55"/>
        <v>308</v>
      </c>
      <c r="BO103" s="41"/>
      <c r="BP103" s="47">
        <f t="shared" si="30"/>
        <v>8186024</v>
      </c>
    </row>
    <row r="104" spans="1:68" ht="15" x14ac:dyDescent="0.25">
      <c r="A104" s="36" t="s">
        <v>181</v>
      </c>
      <c r="B104" s="37" t="s">
        <v>116</v>
      </c>
      <c r="C104" s="37" t="s">
        <v>52</v>
      </c>
      <c r="D104" s="38">
        <v>21197</v>
      </c>
      <c r="E104" s="37" t="s">
        <v>74</v>
      </c>
      <c r="F104" s="39">
        <v>120</v>
      </c>
      <c r="G104" s="39">
        <v>32730</v>
      </c>
      <c r="H104" s="39">
        <v>40405</v>
      </c>
      <c r="I104" s="39">
        <v>40405</v>
      </c>
      <c r="J104" s="40">
        <v>43800</v>
      </c>
      <c r="K104" s="41"/>
      <c r="L104" s="42">
        <v>6642378</v>
      </c>
      <c r="M104" s="41">
        <f t="shared" si="31"/>
        <v>7751655.1260000002</v>
      </c>
      <c r="N104" s="43">
        <f t="shared" si="32"/>
        <v>191.84890795693602</v>
      </c>
      <c r="O104" s="75">
        <v>0.98280000000000001</v>
      </c>
      <c r="P104" s="43">
        <f t="shared" si="33"/>
        <v>195.20645905264143</v>
      </c>
      <c r="Q104" s="43">
        <v>211.6</v>
      </c>
      <c r="R104" s="43">
        <f t="shared" si="34"/>
        <v>195.20645905264143</v>
      </c>
      <c r="S104" s="75">
        <v>0.95079999999999998</v>
      </c>
      <c r="T104" s="76">
        <v>0.9607</v>
      </c>
      <c r="U104" s="75">
        <f t="shared" si="35"/>
        <v>0.91339999999999999</v>
      </c>
      <c r="V104" s="44">
        <f t="shared" si="36"/>
        <v>178.3</v>
      </c>
      <c r="W104" s="45"/>
      <c r="X104" s="42">
        <v>2840605</v>
      </c>
      <c r="Y104" s="41">
        <f t="shared" si="37"/>
        <v>3314986.0350000001</v>
      </c>
      <c r="Z104" s="43">
        <f t="shared" si="38"/>
        <v>82.043955822299225</v>
      </c>
      <c r="AA104" s="43">
        <v>74.77</v>
      </c>
      <c r="AB104" s="43">
        <f t="shared" si="39"/>
        <v>74.77</v>
      </c>
      <c r="AC104" s="43">
        <f t="shared" si="40"/>
        <v>0</v>
      </c>
      <c r="AD104" s="44">
        <f t="shared" si="41"/>
        <v>74.77</v>
      </c>
      <c r="AE104" s="41"/>
      <c r="AF104" s="42">
        <v>1982717</v>
      </c>
      <c r="AG104" s="41">
        <f t="shared" si="42"/>
        <v>2313830.7390000001</v>
      </c>
      <c r="AH104" s="43">
        <f t="shared" si="43"/>
        <v>57.265950723920305</v>
      </c>
      <c r="AI104" s="43">
        <v>40.72</v>
      </c>
      <c r="AJ104" s="43">
        <f t="shared" si="44"/>
        <v>40.72</v>
      </c>
      <c r="AK104" s="43">
        <f t="shared" si="45"/>
        <v>0</v>
      </c>
      <c r="AL104" s="44">
        <f t="shared" si="46"/>
        <v>40.72</v>
      </c>
      <c r="AM104" s="41"/>
      <c r="AN104" s="42">
        <v>282261</v>
      </c>
      <c r="AO104" s="41">
        <f t="shared" si="47"/>
        <v>329398.587</v>
      </c>
      <c r="AP104" s="44">
        <f t="shared" si="48"/>
        <v>8.1524214082415547</v>
      </c>
      <c r="AQ104" s="41"/>
      <c r="AR104" s="42">
        <v>735958</v>
      </c>
      <c r="AS104" s="41">
        <f t="shared" si="49"/>
        <v>858862.98600000003</v>
      </c>
      <c r="AT104" s="44">
        <f t="shared" si="50"/>
        <v>21.256354065090957</v>
      </c>
      <c r="AU104" s="41"/>
      <c r="AV104" s="46">
        <v>13.67222222</v>
      </c>
      <c r="AW104" s="44">
        <v>0.13</v>
      </c>
      <c r="AX104" s="41"/>
      <c r="AY104" s="47">
        <v>24.380000000000003</v>
      </c>
      <c r="AZ104" s="41"/>
      <c r="BA104" s="47">
        <v>1.99</v>
      </c>
      <c r="BB104" s="41"/>
      <c r="BC104" s="47">
        <f t="shared" ref="BC104:BC135" si="56">IF(D104&lt;&gt;"",ROUND(V104+AD104+AL104+AP104+AV104+AW104+AY104+BA104+AT104,2),"")</f>
        <v>363.37</v>
      </c>
      <c r="BD104" s="41"/>
      <c r="BE104" s="72">
        <v>324.29000000000002</v>
      </c>
      <c r="BF104" s="43">
        <f t="shared" si="51"/>
        <v>39.079999999999984</v>
      </c>
      <c r="BG104" s="43">
        <f t="shared" si="52"/>
        <v>-32.579999999999984</v>
      </c>
      <c r="BH104" s="43">
        <f t="shared" si="53"/>
        <v>330.79</v>
      </c>
      <c r="BI104" s="44">
        <f t="shared" si="54"/>
        <v>6.5</v>
      </c>
      <c r="BJ104" s="41"/>
      <c r="BK104" s="72">
        <v>14.89</v>
      </c>
      <c r="BL104" s="43">
        <v>3.67</v>
      </c>
      <c r="BM104" s="43"/>
      <c r="BN104" s="44">
        <f t="shared" si="55"/>
        <v>349.35</v>
      </c>
      <c r="BO104" s="41"/>
      <c r="BP104" s="47">
        <f t="shared" ref="BP104:BP135" si="57">BN104*G104</f>
        <v>11434225.5</v>
      </c>
    </row>
    <row r="105" spans="1:68" ht="15" x14ac:dyDescent="0.25">
      <c r="A105" s="36" t="s">
        <v>182</v>
      </c>
      <c r="B105" s="37" t="s">
        <v>51</v>
      </c>
      <c r="C105" s="37" t="s">
        <v>52</v>
      </c>
      <c r="D105" s="38">
        <v>9688</v>
      </c>
      <c r="E105" s="37" t="s">
        <v>74</v>
      </c>
      <c r="F105" s="39">
        <v>190</v>
      </c>
      <c r="G105" s="39">
        <v>48575</v>
      </c>
      <c r="H105" s="39">
        <v>68186</v>
      </c>
      <c r="I105" s="39">
        <v>68186</v>
      </c>
      <c r="J105" s="40">
        <v>69350</v>
      </c>
      <c r="K105" s="41"/>
      <c r="L105" s="42">
        <v>10003594</v>
      </c>
      <c r="M105" s="41">
        <f t="shared" si="31"/>
        <v>11674194.198000001</v>
      </c>
      <c r="N105" s="43">
        <f t="shared" si="32"/>
        <v>171.21101396181035</v>
      </c>
      <c r="O105" s="75">
        <v>1.0343</v>
      </c>
      <c r="P105" s="43">
        <f t="shared" si="33"/>
        <v>165.53322436605467</v>
      </c>
      <c r="Q105" s="43">
        <v>211.6</v>
      </c>
      <c r="R105" s="43">
        <f t="shared" si="34"/>
        <v>165.53322436605467</v>
      </c>
      <c r="S105" s="75">
        <v>0.99099999999999999</v>
      </c>
      <c r="T105" s="76">
        <v>0.9607</v>
      </c>
      <c r="U105" s="75">
        <f t="shared" si="35"/>
        <v>0.95209999999999995</v>
      </c>
      <c r="V105" s="44">
        <f t="shared" si="36"/>
        <v>157.6</v>
      </c>
      <c r="W105" s="45"/>
      <c r="X105" s="42">
        <v>3872749</v>
      </c>
      <c r="Y105" s="41">
        <f t="shared" si="37"/>
        <v>4519498.0830000006</v>
      </c>
      <c r="Z105" s="43">
        <f t="shared" si="38"/>
        <v>66.28190659372892</v>
      </c>
      <c r="AA105" s="43">
        <v>74.77</v>
      </c>
      <c r="AB105" s="43">
        <f t="shared" si="39"/>
        <v>66.28190659372892</v>
      </c>
      <c r="AC105" s="43">
        <f t="shared" si="40"/>
        <v>0</v>
      </c>
      <c r="AD105" s="44">
        <f t="shared" si="41"/>
        <v>66.28190659372892</v>
      </c>
      <c r="AE105" s="41"/>
      <c r="AF105" s="42">
        <v>2395543</v>
      </c>
      <c r="AG105" s="41">
        <f t="shared" si="42"/>
        <v>2795598.6809999999</v>
      </c>
      <c r="AH105" s="43">
        <f t="shared" si="43"/>
        <v>40.99959934590678</v>
      </c>
      <c r="AI105" s="43">
        <v>40.72</v>
      </c>
      <c r="AJ105" s="43">
        <f t="shared" si="44"/>
        <v>40.72</v>
      </c>
      <c r="AK105" s="43">
        <f t="shared" si="45"/>
        <v>0</v>
      </c>
      <c r="AL105" s="44">
        <f t="shared" si="46"/>
        <v>40.72</v>
      </c>
      <c r="AM105" s="41"/>
      <c r="AN105" s="42">
        <v>667582</v>
      </c>
      <c r="AO105" s="41">
        <f t="shared" si="47"/>
        <v>779068.19400000002</v>
      </c>
      <c r="AP105" s="44">
        <f t="shared" si="48"/>
        <v>11.425632739858623</v>
      </c>
      <c r="AQ105" s="41"/>
      <c r="AR105" s="42">
        <v>1251860</v>
      </c>
      <c r="AS105" s="41">
        <f t="shared" si="49"/>
        <v>1460920.62</v>
      </c>
      <c r="AT105" s="44">
        <f t="shared" si="50"/>
        <v>21.425521661338106</v>
      </c>
      <c r="AU105" s="41"/>
      <c r="AV105" s="46">
        <v>6.6861491600000003</v>
      </c>
      <c r="AW105" s="44">
        <v>0.28000000000000003</v>
      </c>
      <c r="AX105" s="41"/>
      <c r="AY105" s="47">
        <v>19.34</v>
      </c>
      <c r="AZ105" s="41"/>
      <c r="BA105" s="47">
        <v>0</v>
      </c>
      <c r="BB105" s="41"/>
      <c r="BC105" s="47">
        <f t="shared" si="56"/>
        <v>323.76</v>
      </c>
      <c r="BD105" s="41"/>
      <c r="BE105" s="72">
        <v>255.4</v>
      </c>
      <c r="BF105" s="43">
        <f t="shared" si="51"/>
        <v>68.359999999999985</v>
      </c>
      <c r="BG105" s="43">
        <f t="shared" si="52"/>
        <v>-61.859999999999985</v>
      </c>
      <c r="BH105" s="43">
        <f t="shared" si="53"/>
        <v>261.89999999999998</v>
      </c>
      <c r="BI105" s="44">
        <f t="shared" si="54"/>
        <v>6.4999999999999716</v>
      </c>
      <c r="BJ105" s="41"/>
      <c r="BK105" s="72">
        <v>11.79</v>
      </c>
      <c r="BL105" s="43">
        <v>13.16</v>
      </c>
      <c r="BM105" s="43"/>
      <c r="BN105" s="44">
        <f t="shared" si="55"/>
        <v>286.85000000000002</v>
      </c>
      <c r="BO105" s="41"/>
      <c r="BP105" s="47">
        <f t="shared" si="57"/>
        <v>13933738.750000002</v>
      </c>
    </row>
    <row r="106" spans="1:68" ht="15" x14ac:dyDescent="0.25">
      <c r="A106" s="36" t="s">
        <v>183</v>
      </c>
      <c r="B106" s="37" t="s">
        <v>97</v>
      </c>
      <c r="C106" s="37" t="s">
        <v>52</v>
      </c>
      <c r="D106" s="38">
        <v>6080</v>
      </c>
      <c r="E106" s="37" t="s">
        <v>74</v>
      </c>
      <c r="F106" s="39">
        <v>144</v>
      </c>
      <c r="G106" s="39">
        <v>29224</v>
      </c>
      <c r="H106" s="39">
        <v>50195</v>
      </c>
      <c r="I106" s="39">
        <v>50195</v>
      </c>
      <c r="J106" s="40">
        <v>52560</v>
      </c>
      <c r="K106" s="41"/>
      <c r="L106" s="42">
        <v>7469489</v>
      </c>
      <c r="M106" s="41">
        <f t="shared" si="31"/>
        <v>8716893.6630000006</v>
      </c>
      <c r="N106" s="43">
        <f t="shared" si="32"/>
        <v>173.66059693196536</v>
      </c>
      <c r="O106" s="75">
        <v>1.1422000000000001</v>
      </c>
      <c r="P106" s="43">
        <f t="shared" si="33"/>
        <v>152.04044557167339</v>
      </c>
      <c r="Q106" s="43">
        <v>211.6</v>
      </c>
      <c r="R106" s="43">
        <f t="shared" si="34"/>
        <v>152.04044557167339</v>
      </c>
      <c r="S106" s="75">
        <v>1.2161</v>
      </c>
      <c r="T106" s="76">
        <v>0.9607</v>
      </c>
      <c r="U106" s="75">
        <f t="shared" si="35"/>
        <v>1.1682999999999999</v>
      </c>
      <c r="V106" s="44">
        <f t="shared" si="36"/>
        <v>177.63</v>
      </c>
      <c r="W106" s="45"/>
      <c r="X106" s="42">
        <v>3190024</v>
      </c>
      <c r="Y106" s="41">
        <f t="shared" si="37"/>
        <v>3722758.0079999999</v>
      </c>
      <c r="Z106" s="43">
        <f t="shared" si="38"/>
        <v>74.165913098914231</v>
      </c>
      <c r="AA106" s="43">
        <v>74.77</v>
      </c>
      <c r="AB106" s="43">
        <f t="shared" si="39"/>
        <v>74.165913098914231</v>
      </c>
      <c r="AC106" s="43">
        <f t="shared" si="40"/>
        <v>0</v>
      </c>
      <c r="AD106" s="44">
        <f t="shared" si="41"/>
        <v>74.165913098914231</v>
      </c>
      <c r="AE106" s="41"/>
      <c r="AF106" s="42">
        <v>1624739</v>
      </c>
      <c r="AG106" s="41">
        <f t="shared" si="42"/>
        <v>1896070.4130000002</v>
      </c>
      <c r="AH106" s="43">
        <f t="shared" si="43"/>
        <v>37.774089311684435</v>
      </c>
      <c r="AI106" s="43">
        <v>40.72</v>
      </c>
      <c r="AJ106" s="43">
        <f t="shared" si="44"/>
        <v>37.774089311684435</v>
      </c>
      <c r="AK106" s="43">
        <f t="shared" si="45"/>
        <v>0.73647767207889103</v>
      </c>
      <c r="AL106" s="44">
        <f t="shared" si="46"/>
        <v>38.510566983763326</v>
      </c>
      <c r="AM106" s="41"/>
      <c r="AN106" s="42">
        <v>674465</v>
      </c>
      <c r="AO106" s="41">
        <f t="shared" si="47"/>
        <v>787100.65500000003</v>
      </c>
      <c r="AP106" s="44">
        <f t="shared" si="48"/>
        <v>15.680857754756451</v>
      </c>
      <c r="AQ106" s="41"/>
      <c r="AR106" s="42">
        <v>746694</v>
      </c>
      <c r="AS106" s="41">
        <f t="shared" si="49"/>
        <v>871391.89800000004</v>
      </c>
      <c r="AT106" s="44">
        <f t="shared" si="50"/>
        <v>17.360133439585617</v>
      </c>
      <c r="AU106" s="41"/>
      <c r="AV106" s="46">
        <v>24.959580580000001</v>
      </c>
      <c r="AW106" s="44">
        <v>0.93</v>
      </c>
      <c r="AX106" s="41"/>
      <c r="AY106" s="47">
        <v>23.020000000000003</v>
      </c>
      <c r="AZ106" s="41"/>
      <c r="BA106" s="47">
        <v>0</v>
      </c>
      <c r="BB106" s="41"/>
      <c r="BC106" s="47">
        <f t="shared" si="56"/>
        <v>372.26</v>
      </c>
      <c r="BD106" s="41"/>
      <c r="BE106" s="72">
        <v>304.18</v>
      </c>
      <c r="BF106" s="43">
        <f t="shared" si="51"/>
        <v>68.079999999999984</v>
      </c>
      <c r="BG106" s="43">
        <f t="shared" si="52"/>
        <v>-61.579999999999984</v>
      </c>
      <c r="BH106" s="43">
        <f t="shared" si="53"/>
        <v>310.68</v>
      </c>
      <c r="BI106" s="44">
        <f t="shared" si="54"/>
        <v>6.5</v>
      </c>
      <c r="BJ106" s="41"/>
      <c r="BK106" s="72">
        <v>13.98</v>
      </c>
      <c r="BL106" s="43">
        <v>34.020000000000003</v>
      </c>
      <c r="BM106" s="43"/>
      <c r="BN106" s="44">
        <f t="shared" si="55"/>
        <v>358.68</v>
      </c>
      <c r="BO106" s="41"/>
      <c r="BP106" s="47">
        <f t="shared" si="57"/>
        <v>10482064.32</v>
      </c>
    </row>
    <row r="107" spans="1:68" ht="15" x14ac:dyDescent="0.25">
      <c r="A107" s="36" t="s">
        <v>184</v>
      </c>
      <c r="B107" s="37" t="s">
        <v>185</v>
      </c>
      <c r="C107" s="37" t="s">
        <v>52</v>
      </c>
      <c r="D107" s="38">
        <v>6999</v>
      </c>
      <c r="E107" s="37" t="s">
        <v>56</v>
      </c>
      <c r="F107" s="39">
        <v>120</v>
      </c>
      <c r="G107" s="39">
        <v>27529</v>
      </c>
      <c r="H107" s="39">
        <v>41942</v>
      </c>
      <c r="I107" s="39">
        <v>41942</v>
      </c>
      <c r="J107" s="40">
        <v>43800</v>
      </c>
      <c r="K107" s="41"/>
      <c r="L107" s="42">
        <v>5463763</v>
      </c>
      <c r="M107" s="41">
        <f t="shared" si="31"/>
        <v>6376211.4210000001</v>
      </c>
      <c r="N107" s="43">
        <f t="shared" si="32"/>
        <v>152.02449623289306</v>
      </c>
      <c r="O107" s="75">
        <v>1.0270999999999999</v>
      </c>
      <c r="P107" s="43">
        <f t="shared" si="33"/>
        <v>148.01333485823491</v>
      </c>
      <c r="Q107" s="43">
        <v>190.78</v>
      </c>
      <c r="R107" s="43">
        <f t="shared" si="34"/>
        <v>148.01333485823491</v>
      </c>
      <c r="S107" s="75">
        <v>0.97699999999999998</v>
      </c>
      <c r="T107" s="76">
        <v>0.9607</v>
      </c>
      <c r="U107" s="75">
        <f t="shared" si="35"/>
        <v>0.93859999999999999</v>
      </c>
      <c r="V107" s="44">
        <f t="shared" si="36"/>
        <v>138.93</v>
      </c>
      <c r="W107" s="45"/>
      <c r="X107" s="42">
        <v>1730251</v>
      </c>
      <c r="Y107" s="41">
        <f t="shared" si="37"/>
        <v>2019202.9170000001</v>
      </c>
      <c r="Z107" s="43">
        <f t="shared" si="38"/>
        <v>48.142742763816699</v>
      </c>
      <c r="AA107" s="43">
        <v>74.77</v>
      </c>
      <c r="AB107" s="43">
        <f t="shared" si="39"/>
        <v>48.142742763816699</v>
      </c>
      <c r="AC107" s="43">
        <f t="shared" si="40"/>
        <v>4.2193143090458243</v>
      </c>
      <c r="AD107" s="44">
        <f t="shared" si="41"/>
        <v>52.362057072862527</v>
      </c>
      <c r="AE107" s="41"/>
      <c r="AF107" s="42">
        <v>1640646</v>
      </c>
      <c r="AG107" s="41">
        <f t="shared" si="42"/>
        <v>1914633.882</v>
      </c>
      <c r="AH107" s="43">
        <f t="shared" si="43"/>
        <v>45.649560869772543</v>
      </c>
      <c r="AI107" s="43">
        <v>40.72</v>
      </c>
      <c r="AJ107" s="43">
        <f t="shared" si="44"/>
        <v>40.72</v>
      </c>
      <c r="AK107" s="43">
        <f t="shared" si="45"/>
        <v>0</v>
      </c>
      <c r="AL107" s="44">
        <f t="shared" si="46"/>
        <v>40.72</v>
      </c>
      <c r="AM107" s="41"/>
      <c r="AN107" s="42">
        <v>198042</v>
      </c>
      <c r="AO107" s="41">
        <f t="shared" si="47"/>
        <v>231115.014</v>
      </c>
      <c r="AP107" s="44">
        <f t="shared" si="48"/>
        <v>5.5103479567021125</v>
      </c>
      <c r="AQ107" s="41"/>
      <c r="AR107" s="42">
        <v>748039</v>
      </c>
      <c r="AS107" s="41">
        <f t="shared" si="49"/>
        <v>872961.51300000004</v>
      </c>
      <c r="AT107" s="44">
        <f t="shared" si="50"/>
        <v>20.813540436793669</v>
      </c>
      <c r="AU107" s="41"/>
      <c r="AV107" s="46">
        <v>19.543157078742887</v>
      </c>
      <c r="AW107" s="44">
        <v>0</v>
      </c>
      <c r="AX107" s="41"/>
      <c r="AY107" s="47">
        <v>18.87</v>
      </c>
      <c r="AZ107" s="41"/>
      <c r="BA107" s="47">
        <v>0</v>
      </c>
      <c r="BB107" s="41"/>
      <c r="BC107" s="47">
        <f t="shared" si="56"/>
        <v>296.75</v>
      </c>
      <c r="BD107" s="41"/>
      <c r="BE107" s="72">
        <v>251.71</v>
      </c>
      <c r="BF107" s="43">
        <f t="shared" si="51"/>
        <v>45.039999999999992</v>
      </c>
      <c r="BG107" s="43">
        <f t="shared" si="52"/>
        <v>-38.539999999999992</v>
      </c>
      <c r="BH107" s="43">
        <f t="shared" si="53"/>
        <v>258.21000000000004</v>
      </c>
      <c r="BI107" s="44">
        <f t="shared" si="54"/>
        <v>6.5000000000000284</v>
      </c>
      <c r="BJ107" s="41"/>
      <c r="BK107" s="72">
        <v>11.62</v>
      </c>
      <c r="BL107" s="43">
        <v>0</v>
      </c>
      <c r="BM107" s="43"/>
      <c r="BN107" s="44">
        <f t="shared" si="55"/>
        <v>269.83000000000004</v>
      </c>
      <c r="BO107" s="41"/>
      <c r="BP107" s="47">
        <f t="shared" si="57"/>
        <v>7428150.0700000012</v>
      </c>
    </row>
    <row r="108" spans="1:68" ht="15" x14ac:dyDescent="0.25">
      <c r="A108" s="36" t="s">
        <v>186</v>
      </c>
      <c r="B108" s="37" t="s">
        <v>79</v>
      </c>
      <c r="C108" s="37" t="s">
        <v>52</v>
      </c>
      <c r="D108" s="38">
        <v>21444</v>
      </c>
      <c r="E108" s="37" t="s">
        <v>56</v>
      </c>
      <c r="F108" s="39">
        <v>89</v>
      </c>
      <c r="G108" s="39">
        <v>18378</v>
      </c>
      <c r="H108" s="39">
        <v>24112</v>
      </c>
      <c r="I108" s="39">
        <v>29482</v>
      </c>
      <c r="J108" s="40">
        <v>32757.983500000002</v>
      </c>
      <c r="K108" s="41"/>
      <c r="L108" s="42">
        <v>3226552</v>
      </c>
      <c r="M108" s="41">
        <f t="shared" si="31"/>
        <v>3765386.1839999999</v>
      </c>
      <c r="N108" s="43">
        <f t="shared" si="32"/>
        <v>127.71813933925785</v>
      </c>
      <c r="O108" s="75">
        <v>0.99019999999999997</v>
      </c>
      <c r="P108" s="43">
        <f t="shared" si="33"/>
        <v>128.98216455186613</v>
      </c>
      <c r="Q108" s="43">
        <v>190.78</v>
      </c>
      <c r="R108" s="43">
        <f t="shared" si="34"/>
        <v>128.98216455186613</v>
      </c>
      <c r="S108" s="75">
        <v>1.02</v>
      </c>
      <c r="T108" s="76">
        <v>0.9607</v>
      </c>
      <c r="U108" s="75">
        <f t="shared" si="35"/>
        <v>0.97989999999999999</v>
      </c>
      <c r="V108" s="44">
        <f t="shared" si="36"/>
        <v>126.39</v>
      </c>
      <c r="W108" s="45"/>
      <c r="X108" s="42">
        <v>1403604</v>
      </c>
      <c r="Y108" s="41">
        <f t="shared" si="37"/>
        <v>1638005.868</v>
      </c>
      <c r="Z108" s="43">
        <f t="shared" si="38"/>
        <v>55.559523370191982</v>
      </c>
      <c r="AA108" s="43">
        <v>74.77</v>
      </c>
      <c r="AB108" s="43">
        <f t="shared" si="39"/>
        <v>55.559523370191982</v>
      </c>
      <c r="AC108" s="43">
        <f t="shared" si="40"/>
        <v>2.3651191574520034</v>
      </c>
      <c r="AD108" s="44">
        <f t="shared" si="41"/>
        <v>57.924642527643982</v>
      </c>
      <c r="AE108" s="41"/>
      <c r="AF108" s="42">
        <v>837108</v>
      </c>
      <c r="AG108" s="41">
        <f t="shared" si="42"/>
        <v>976905.03600000008</v>
      </c>
      <c r="AH108" s="43">
        <f t="shared" si="43"/>
        <v>33.135643307781024</v>
      </c>
      <c r="AI108" s="43">
        <v>40.72</v>
      </c>
      <c r="AJ108" s="43">
        <f t="shared" si="44"/>
        <v>33.135643307781024</v>
      </c>
      <c r="AK108" s="43">
        <f t="shared" si="45"/>
        <v>1.8960891730547438</v>
      </c>
      <c r="AL108" s="44">
        <f t="shared" si="46"/>
        <v>35.031732480835771</v>
      </c>
      <c r="AM108" s="41"/>
      <c r="AN108" s="42">
        <v>214059</v>
      </c>
      <c r="AO108" s="41">
        <f t="shared" si="47"/>
        <v>249806.853</v>
      </c>
      <c r="AP108" s="44">
        <f t="shared" si="48"/>
        <v>8.4731990027813584</v>
      </c>
      <c r="AQ108" s="41"/>
      <c r="AR108" s="42">
        <v>420842</v>
      </c>
      <c r="AS108" s="41">
        <f t="shared" si="49"/>
        <v>491122.614</v>
      </c>
      <c r="AT108" s="44">
        <f t="shared" si="50"/>
        <v>16.658388643918322</v>
      </c>
      <c r="AU108" s="41"/>
      <c r="AV108" s="46">
        <v>17.79546465</v>
      </c>
      <c r="AW108" s="44">
        <v>7.0000000000000007E-2</v>
      </c>
      <c r="AX108" s="41"/>
      <c r="AY108" s="47">
        <v>20.16</v>
      </c>
      <c r="AZ108" s="41"/>
      <c r="BA108" s="47">
        <v>1.29</v>
      </c>
      <c r="BB108" s="41"/>
      <c r="BC108" s="47">
        <f t="shared" si="56"/>
        <v>283.79000000000002</v>
      </c>
      <c r="BD108" s="41"/>
      <c r="BE108" s="72">
        <v>269.11</v>
      </c>
      <c r="BF108" s="43">
        <f t="shared" si="51"/>
        <v>14.680000000000007</v>
      </c>
      <c r="BG108" s="43">
        <f t="shared" si="52"/>
        <v>-8.1800000000000068</v>
      </c>
      <c r="BH108" s="43">
        <f t="shared" si="53"/>
        <v>275.61</v>
      </c>
      <c r="BI108" s="44">
        <f t="shared" si="54"/>
        <v>6.5</v>
      </c>
      <c r="BJ108" s="41"/>
      <c r="BK108" s="72">
        <v>12.4</v>
      </c>
      <c r="BL108" s="43">
        <v>0.51</v>
      </c>
      <c r="BM108" s="43"/>
      <c r="BN108" s="44">
        <f t="shared" si="55"/>
        <v>288.52</v>
      </c>
      <c r="BO108" s="41"/>
      <c r="BP108" s="47">
        <f t="shared" si="57"/>
        <v>5302420.5599999996</v>
      </c>
    </row>
    <row r="109" spans="1:68" ht="15" x14ac:dyDescent="0.25">
      <c r="A109" s="36" t="s">
        <v>187</v>
      </c>
      <c r="B109" s="37" t="s">
        <v>55</v>
      </c>
      <c r="C109" s="37" t="s">
        <v>52</v>
      </c>
      <c r="D109" s="38">
        <v>21428</v>
      </c>
      <c r="E109" s="37" t="s">
        <v>74</v>
      </c>
      <c r="F109" s="39">
        <v>134</v>
      </c>
      <c r="G109" s="39">
        <v>39204</v>
      </c>
      <c r="H109" s="39">
        <v>47282</v>
      </c>
      <c r="I109" s="39">
        <v>47282</v>
      </c>
      <c r="J109" s="40">
        <v>48910</v>
      </c>
      <c r="K109" s="41"/>
      <c r="L109" s="42">
        <v>5818603</v>
      </c>
      <c r="M109" s="41">
        <f t="shared" si="31"/>
        <v>6790309.7010000004</v>
      </c>
      <c r="N109" s="43">
        <f t="shared" si="32"/>
        <v>143.61299651029992</v>
      </c>
      <c r="O109" s="75">
        <v>1.0359</v>
      </c>
      <c r="P109" s="43">
        <f t="shared" si="33"/>
        <v>138.63596535408814</v>
      </c>
      <c r="Q109" s="43">
        <v>211.6</v>
      </c>
      <c r="R109" s="43">
        <f t="shared" si="34"/>
        <v>138.63596535408814</v>
      </c>
      <c r="S109" s="75">
        <v>0.9355</v>
      </c>
      <c r="T109" s="76">
        <v>0.9607</v>
      </c>
      <c r="U109" s="75">
        <f t="shared" si="35"/>
        <v>0.89870000000000005</v>
      </c>
      <c r="V109" s="44">
        <f t="shared" si="36"/>
        <v>124.59</v>
      </c>
      <c r="W109" s="45"/>
      <c r="X109" s="42">
        <v>2709658</v>
      </c>
      <c r="Y109" s="41">
        <f t="shared" si="37"/>
        <v>3162170.8859999999</v>
      </c>
      <c r="Z109" s="43">
        <f t="shared" si="38"/>
        <v>66.878957869802463</v>
      </c>
      <c r="AA109" s="43">
        <v>74.77</v>
      </c>
      <c r="AB109" s="43">
        <f t="shared" si="39"/>
        <v>66.878957869802463</v>
      </c>
      <c r="AC109" s="43">
        <f t="shared" si="40"/>
        <v>0</v>
      </c>
      <c r="AD109" s="44">
        <f t="shared" si="41"/>
        <v>66.878957869802463</v>
      </c>
      <c r="AE109" s="41"/>
      <c r="AF109" s="42">
        <v>1597823</v>
      </c>
      <c r="AG109" s="41">
        <f t="shared" si="42"/>
        <v>1864659.4410000001</v>
      </c>
      <c r="AH109" s="43">
        <f t="shared" si="43"/>
        <v>39.43698322828984</v>
      </c>
      <c r="AI109" s="43">
        <v>40.72</v>
      </c>
      <c r="AJ109" s="43">
        <f t="shared" si="44"/>
        <v>39.43698322828984</v>
      </c>
      <c r="AK109" s="43">
        <f t="shared" si="45"/>
        <v>0.32075419292753971</v>
      </c>
      <c r="AL109" s="44">
        <f t="shared" si="46"/>
        <v>39.757737421217378</v>
      </c>
      <c r="AM109" s="41"/>
      <c r="AN109" s="42">
        <v>345171</v>
      </c>
      <c r="AO109" s="41">
        <f t="shared" si="47"/>
        <v>402814.55700000003</v>
      </c>
      <c r="AP109" s="44">
        <f t="shared" si="48"/>
        <v>8.5194060530434417</v>
      </c>
      <c r="AQ109" s="41"/>
      <c r="AR109" s="42">
        <v>880683</v>
      </c>
      <c r="AS109" s="41">
        <f t="shared" si="49"/>
        <v>1027757.061</v>
      </c>
      <c r="AT109" s="44">
        <f t="shared" si="50"/>
        <v>21.736751004610635</v>
      </c>
      <c r="AU109" s="41"/>
      <c r="AV109" s="46">
        <v>10.52995297</v>
      </c>
      <c r="AW109" s="44">
        <v>0.14000000000000001</v>
      </c>
      <c r="AX109" s="41"/>
      <c r="AY109" s="47">
        <v>20.56</v>
      </c>
      <c r="AZ109" s="41"/>
      <c r="BA109" s="47">
        <v>0</v>
      </c>
      <c r="BB109" s="41"/>
      <c r="BC109" s="47">
        <f t="shared" si="56"/>
        <v>292.70999999999998</v>
      </c>
      <c r="BD109" s="41"/>
      <c r="BE109" s="72">
        <v>271.69</v>
      </c>
      <c r="BF109" s="43">
        <f t="shared" si="51"/>
        <v>21.019999999999982</v>
      </c>
      <c r="BG109" s="43">
        <f t="shared" si="52"/>
        <v>-14.519999999999982</v>
      </c>
      <c r="BH109" s="43">
        <f t="shared" si="53"/>
        <v>278.19</v>
      </c>
      <c r="BI109" s="44">
        <f t="shared" si="54"/>
        <v>6.5</v>
      </c>
      <c r="BJ109" s="41"/>
      <c r="BK109" s="72">
        <v>12.52</v>
      </c>
      <c r="BL109" s="43">
        <v>4.5599999999999996</v>
      </c>
      <c r="BM109" s="43"/>
      <c r="BN109" s="44">
        <f t="shared" si="55"/>
        <v>295.27</v>
      </c>
      <c r="BO109" s="41"/>
      <c r="BP109" s="47">
        <f t="shared" si="57"/>
        <v>11575765.08</v>
      </c>
    </row>
    <row r="110" spans="1:68" ht="15" x14ac:dyDescent="0.25">
      <c r="A110" s="36" t="s">
        <v>188</v>
      </c>
      <c r="B110" s="37" t="s">
        <v>58</v>
      </c>
      <c r="C110" s="37" t="s">
        <v>52</v>
      </c>
      <c r="D110" s="38">
        <v>8417</v>
      </c>
      <c r="E110" s="37" t="s">
        <v>60</v>
      </c>
      <c r="F110" s="39">
        <v>126</v>
      </c>
      <c r="G110" s="39">
        <v>25082</v>
      </c>
      <c r="H110" s="39">
        <v>42300</v>
      </c>
      <c r="I110" s="39">
        <v>42300</v>
      </c>
      <c r="J110" s="40">
        <v>45990</v>
      </c>
      <c r="K110" s="41"/>
      <c r="L110" s="42">
        <v>6285422</v>
      </c>
      <c r="M110" s="41">
        <f t="shared" si="31"/>
        <v>7335087.4740000004</v>
      </c>
      <c r="N110" s="43">
        <f t="shared" si="32"/>
        <v>173.40632326241135</v>
      </c>
      <c r="O110" s="75">
        <v>1.1061000000000001</v>
      </c>
      <c r="P110" s="43">
        <f t="shared" si="33"/>
        <v>156.77273597541935</v>
      </c>
      <c r="Q110" s="43">
        <v>190.78</v>
      </c>
      <c r="R110" s="43">
        <f t="shared" si="34"/>
        <v>156.77273597541935</v>
      </c>
      <c r="S110" s="75">
        <v>1.0255000000000001</v>
      </c>
      <c r="T110" s="76">
        <v>0.9607</v>
      </c>
      <c r="U110" s="75">
        <f t="shared" si="35"/>
        <v>0.98519999999999996</v>
      </c>
      <c r="V110" s="44">
        <f t="shared" si="36"/>
        <v>154.44999999999999</v>
      </c>
      <c r="W110" s="45"/>
      <c r="X110" s="42">
        <v>2311909</v>
      </c>
      <c r="Y110" s="41">
        <f t="shared" si="37"/>
        <v>2697997.8030000003</v>
      </c>
      <c r="Z110" s="43">
        <f t="shared" si="38"/>
        <v>63.782453971631213</v>
      </c>
      <c r="AA110" s="43">
        <v>74.77</v>
      </c>
      <c r="AB110" s="43">
        <f t="shared" si="39"/>
        <v>63.782453971631213</v>
      </c>
      <c r="AC110" s="43">
        <f t="shared" si="40"/>
        <v>0.30938650709219573</v>
      </c>
      <c r="AD110" s="44">
        <f t="shared" si="41"/>
        <v>64.091840478723412</v>
      </c>
      <c r="AE110" s="41"/>
      <c r="AF110" s="42">
        <v>1757762</v>
      </c>
      <c r="AG110" s="41">
        <f t="shared" si="42"/>
        <v>2051308.254</v>
      </c>
      <c r="AH110" s="43">
        <f t="shared" si="43"/>
        <v>48.494284964539006</v>
      </c>
      <c r="AI110" s="43">
        <v>40.72</v>
      </c>
      <c r="AJ110" s="43">
        <f t="shared" si="44"/>
        <v>40.72</v>
      </c>
      <c r="AK110" s="43">
        <f t="shared" si="45"/>
        <v>0</v>
      </c>
      <c r="AL110" s="44">
        <f t="shared" si="46"/>
        <v>40.72</v>
      </c>
      <c r="AM110" s="41"/>
      <c r="AN110" s="42">
        <v>308452</v>
      </c>
      <c r="AO110" s="41">
        <f t="shared" si="47"/>
        <v>359963.484</v>
      </c>
      <c r="AP110" s="44">
        <f t="shared" si="48"/>
        <v>8.5097750354609936</v>
      </c>
      <c r="AQ110" s="41"/>
      <c r="AR110" s="42">
        <v>0</v>
      </c>
      <c r="AS110" s="41">
        <f t="shared" si="49"/>
        <v>0</v>
      </c>
      <c r="AT110" s="44">
        <f t="shared" si="50"/>
        <v>0</v>
      </c>
      <c r="AU110" s="41"/>
      <c r="AV110" s="46">
        <v>6.5416394799999997</v>
      </c>
      <c r="AW110" s="44">
        <v>0.55000000000000004</v>
      </c>
      <c r="AX110" s="41"/>
      <c r="AY110" s="47">
        <v>17.62</v>
      </c>
      <c r="AZ110" s="41"/>
      <c r="BA110" s="47">
        <v>0</v>
      </c>
      <c r="BB110" s="41"/>
      <c r="BC110" s="47">
        <f t="shared" si="56"/>
        <v>292.48</v>
      </c>
      <c r="BD110" s="41"/>
      <c r="BE110" s="72">
        <v>233.09</v>
      </c>
      <c r="BF110" s="43">
        <f t="shared" si="51"/>
        <v>59.390000000000015</v>
      </c>
      <c r="BG110" s="43">
        <f t="shared" si="52"/>
        <v>-52.890000000000015</v>
      </c>
      <c r="BH110" s="43">
        <f t="shared" si="53"/>
        <v>239.59</v>
      </c>
      <c r="BI110" s="44">
        <f t="shared" si="54"/>
        <v>6.5</v>
      </c>
      <c r="BJ110" s="41"/>
      <c r="BK110" s="72">
        <v>10.78</v>
      </c>
      <c r="BL110" s="43">
        <v>2.75</v>
      </c>
      <c r="BM110" s="43"/>
      <c r="BN110" s="44">
        <f t="shared" si="55"/>
        <v>253.12</v>
      </c>
      <c r="BO110" s="41"/>
      <c r="BP110" s="47">
        <f t="shared" si="57"/>
        <v>6348755.8399999999</v>
      </c>
    </row>
    <row r="111" spans="1:68" ht="15" x14ac:dyDescent="0.25">
      <c r="A111" s="36" t="s">
        <v>189</v>
      </c>
      <c r="B111" s="37" t="s">
        <v>58</v>
      </c>
      <c r="C111" s="37" t="s">
        <v>52</v>
      </c>
      <c r="D111" s="38">
        <v>21329</v>
      </c>
      <c r="E111" s="37" t="s">
        <v>135</v>
      </c>
      <c r="F111" s="39">
        <v>98</v>
      </c>
      <c r="G111" s="39">
        <v>18701</v>
      </c>
      <c r="H111" s="39">
        <v>31532</v>
      </c>
      <c r="I111" s="39">
        <v>32193</v>
      </c>
      <c r="J111" s="40">
        <v>35770</v>
      </c>
      <c r="K111" s="41"/>
      <c r="L111" s="42">
        <v>4908681</v>
      </c>
      <c r="M111" s="41">
        <f t="shared" si="31"/>
        <v>5728430.727</v>
      </c>
      <c r="N111" s="43">
        <f t="shared" si="32"/>
        <v>177.94025803746155</v>
      </c>
      <c r="O111" s="75">
        <v>1.0783</v>
      </c>
      <c r="P111" s="43">
        <f t="shared" si="33"/>
        <v>165.01925070709592</v>
      </c>
      <c r="Q111" s="43">
        <v>190.78</v>
      </c>
      <c r="R111" s="43">
        <f t="shared" si="34"/>
        <v>165.01925070709592</v>
      </c>
      <c r="S111" s="75">
        <v>0.94389999999999996</v>
      </c>
      <c r="T111" s="76">
        <v>0.9607</v>
      </c>
      <c r="U111" s="75">
        <f t="shared" si="35"/>
        <v>0.90680000000000005</v>
      </c>
      <c r="V111" s="44">
        <f t="shared" si="36"/>
        <v>149.63999999999999</v>
      </c>
      <c r="W111" s="45"/>
      <c r="X111" s="42">
        <v>2289950</v>
      </c>
      <c r="Y111" s="41">
        <f t="shared" si="37"/>
        <v>2672371.65</v>
      </c>
      <c r="Z111" s="43">
        <f t="shared" si="38"/>
        <v>83.010954244711584</v>
      </c>
      <c r="AA111" s="43">
        <v>74.77</v>
      </c>
      <c r="AB111" s="43">
        <f t="shared" si="39"/>
        <v>74.77</v>
      </c>
      <c r="AC111" s="43">
        <f t="shared" si="40"/>
        <v>0</v>
      </c>
      <c r="AD111" s="44">
        <f t="shared" si="41"/>
        <v>74.77</v>
      </c>
      <c r="AE111" s="41"/>
      <c r="AF111" s="42">
        <v>1273804</v>
      </c>
      <c r="AG111" s="41">
        <f t="shared" si="42"/>
        <v>1486529.2680000002</v>
      </c>
      <c r="AH111" s="43">
        <f t="shared" si="43"/>
        <v>46.175543378995435</v>
      </c>
      <c r="AI111" s="43">
        <v>40.72</v>
      </c>
      <c r="AJ111" s="43">
        <f t="shared" si="44"/>
        <v>40.72</v>
      </c>
      <c r="AK111" s="43">
        <f t="shared" si="45"/>
        <v>0</v>
      </c>
      <c r="AL111" s="44">
        <f t="shared" si="46"/>
        <v>40.72</v>
      </c>
      <c r="AM111" s="41"/>
      <c r="AN111" s="42">
        <v>328788</v>
      </c>
      <c r="AO111" s="41">
        <f t="shared" si="47"/>
        <v>383695.59600000002</v>
      </c>
      <c r="AP111" s="44">
        <f t="shared" si="48"/>
        <v>11.918603298853789</v>
      </c>
      <c r="AQ111" s="41"/>
      <c r="AR111" s="42">
        <v>560561</v>
      </c>
      <c r="AS111" s="41">
        <f t="shared" si="49"/>
        <v>654174.68700000003</v>
      </c>
      <c r="AT111" s="44">
        <f t="shared" si="50"/>
        <v>20.320401546920138</v>
      </c>
      <c r="AU111" s="41"/>
      <c r="AV111" s="46">
        <v>6.8161466700000002</v>
      </c>
      <c r="AW111" s="44">
        <v>0</v>
      </c>
      <c r="AX111" s="41"/>
      <c r="AY111" s="47">
        <v>19.3</v>
      </c>
      <c r="AZ111" s="41"/>
      <c r="BA111" s="47">
        <v>0</v>
      </c>
      <c r="BB111" s="41"/>
      <c r="BC111" s="47">
        <f t="shared" si="56"/>
        <v>323.49</v>
      </c>
      <c r="BD111" s="41"/>
      <c r="BE111" s="72">
        <v>255.16</v>
      </c>
      <c r="BF111" s="43">
        <f t="shared" si="51"/>
        <v>68.330000000000013</v>
      </c>
      <c r="BG111" s="43">
        <f t="shared" si="52"/>
        <v>-61.830000000000013</v>
      </c>
      <c r="BH111" s="43">
        <f t="shared" si="53"/>
        <v>261.65999999999997</v>
      </c>
      <c r="BI111" s="44">
        <f t="shared" si="54"/>
        <v>6.4999999999999716</v>
      </c>
      <c r="BJ111" s="41"/>
      <c r="BK111" s="72">
        <v>11.77</v>
      </c>
      <c r="BL111" s="43">
        <v>3.32</v>
      </c>
      <c r="BM111" s="43"/>
      <c r="BN111" s="44">
        <f t="shared" si="55"/>
        <v>276.74999999999994</v>
      </c>
      <c r="BO111" s="41"/>
      <c r="BP111" s="47">
        <f t="shared" si="57"/>
        <v>5175501.7499999991</v>
      </c>
    </row>
    <row r="112" spans="1:68" ht="15" x14ac:dyDescent="0.25">
      <c r="A112" s="36" t="s">
        <v>190</v>
      </c>
      <c r="B112" s="37" t="s">
        <v>97</v>
      </c>
      <c r="C112" s="37" t="s">
        <v>52</v>
      </c>
      <c r="D112" s="38">
        <v>9407</v>
      </c>
      <c r="E112" s="37" t="s">
        <v>60</v>
      </c>
      <c r="F112" s="39">
        <v>120</v>
      </c>
      <c r="G112" s="39">
        <v>32148</v>
      </c>
      <c r="H112" s="39">
        <v>40251</v>
      </c>
      <c r="I112" s="39">
        <v>40251</v>
      </c>
      <c r="J112" s="40">
        <v>43800</v>
      </c>
      <c r="K112" s="41"/>
      <c r="L112" s="42">
        <v>4714187</v>
      </c>
      <c r="M112" s="41">
        <f t="shared" si="31"/>
        <v>5501456.2290000003</v>
      </c>
      <c r="N112" s="43">
        <f t="shared" si="32"/>
        <v>136.67874659014683</v>
      </c>
      <c r="O112" s="75">
        <v>1.0662</v>
      </c>
      <c r="P112" s="43">
        <f t="shared" si="33"/>
        <v>128.19240910724707</v>
      </c>
      <c r="Q112" s="43">
        <v>190.78</v>
      </c>
      <c r="R112" s="43">
        <f t="shared" si="34"/>
        <v>128.19240910724707</v>
      </c>
      <c r="S112" s="75">
        <v>1.2047000000000001</v>
      </c>
      <c r="T112" s="76">
        <v>0.9607</v>
      </c>
      <c r="U112" s="75">
        <f t="shared" si="35"/>
        <v>1.1574</v>
      </c>
      <c r="V112" s="44">
        <f t="shared" si="36"/>
        <v>148.37</v>
      </c>
      <c r="W112" s="45"/>
      <c r="X112" s="42">
        <v>2194299</v>
      </c>
      <c r="Y112" s="41">
        <f t="shared" si="37"/>
        <v>2560746.9330000002</v>
      </c>
      <c r="Z112" s="43">
        <f t="shared" si="38"/>
        <v>63.61946120593278</v>
      </c>
      <c r="AA112" s="43">
        <v>74.77</v>
      </c>
      <c r="AB112" s="43">
        <f t="shared" si="39"/>
        <v>63.61946120593278</v>
      </c>
      <c r="AC112" s="43">
        <f t="shared" si="40"/>
        <v>0.35013469851680412</v>
      </c>
      <c r="AD112" s="44">
        <f t="shared" si="41"/>
        <v>63.969595904449584</v>
      </c>
      <c r="AE112" s="41"/>
      <c r="AF112" s="42">
        <v>1358517</v>
      </c>
      <c r="AG112" s="41">
        <f t="shared" si="42"/>
        <v>1585389.3390000002</v>
      </c>
      <c r="AH112" s="43">
        <f t="shared" si="43"/>
        <v>39.387576432883662</v>
      </c>
      <c r="AI112" s="43">
        <v>40.72</v>
      </c>
      <c r="AJ112" s="43">
        <f t="shared" si="44"/>
        <v>39.387576432883662</v>
      </c>
      <c r="AK112" s="43">
        <f t="shared" si="45"/>
        <v>0.33310589177908412</v>
      </c>
      <c r="AL112" s="44">
        <f t="shared" si="46"/>
        <v>39.720682324662747</v>
      </c>
      <c r="AM112" s="41"/>
      <c r="AN112" s="42">
        <v>322666</v>
      </c>
      <c r="AO112" s="41">
        <f t="shared" si="47"/>
        <v>376551.22200000001</v>
      </c>
      <c r="AP112" s="44">
        <f t="shared" si="48"/>
        <v>9.3550774390698361</v>
      </c>
      <c r="AQ112" s="41"/>
      <c r="AR112" s="42">
        <v>745726</v>
      </c>
      <c r="AS112" s="41">
        <f t="shared" si="49"/>
        <v>870262.24200000009</v>
      </c>
      <c r="AT112" s="44">
        <f t="shared" si="50"/>
        <v>21.620884996646048</v>
      </c>
      <c r="AU112" s="41"/>
      <c r="AV112" s="46">
        <v>8.4486047600000003</v>
      </c>
      <c r="AW112" s="44">
        <v>0.41</v>
      </c>
      <c r="AX112" s="41"/>
      <c r="AY112" s="47">
        <v>18.71</v>
      </c>
      <c r="AZ112" s="41"/>
      <c r="BA112" s="47">
        <v>0</v>
      </c>
      <c r="BB112" s="41"/>
      <c r="BC112" s="47">
        <f t="shared" si="56"/>
        <v>310.60000000000002</v>
      </c>
      <c r="BD112" s="41"/>
      <c r="BE112" s="72">
        <v>247.72</v>
      </c>
      <c r="BF112" s="43">
        <f t="shared" si="51"/>
        <v>62.880000000000024</v>
      </c>
      <c r="BG112" s="43">
        <f t="shared" si="52"/>
        <v>-56.380000000000024</v>
      </c>
      <c r="BH112" s="43">
        <f t="shared" si="53"/>
        <v>254.22</v>
      </c>
      <c r="BI112" s="44">
        <f t="shared" si="54"/>
        <v>6.5</v>
      </c>
      <c r="BJ112" s="41"/>
      <c r="BK112" s="72">
        <v>11.44</v>
      </c>
      <c r="BL112" s="43">
        <v>29.09</v>
      </c>
      <c r="BM112" s="43"/>
      <c r="BN112" s="44">
        <f t="shared" si="55"/>
        <v>294.75</v>
      </c>
      <c r="BO112" s="41"/>
      <c r="BP112" s="47">
        <f t="shared" si="57"/>
        <v>9475623</v>
      </c>
    </row>
    <row r="113" spans="1:68" ht="15" x14ac:dyDescent="0.25">
      <c r="A113" s="36" t="s">
        <v>191</v>
      </c>
      <c r="B113" s="37" t="s">
        <v>97</v>
      </c>
      <c r="C113" s="37" t="s">
        <v>52</v>
      </c>
      <c r="D113" s="38">
        <v>21056</v>
      </c>
      <c r="E113" s="37" t="s">
        <v>60</v>
      </c>
      <c r="F113" s="39">
        <v>120</v>
      </c>
      <c r="G113" s="39">
        <v>28935</v>
      </c>
      <c r="H113" s="39">
        <v>36931</v>
      </c>
      <c r="I113" s="39">
        <v>39420</v>
      </c>
      <c r="J113" s="40">
        <v>43800</v>
      </c>
      <c r="K113" s="41"/>
      <c r="L113" s="42">
        <v>4171163</v>
      </c>
      <c r="M113" s="41">
        <f t="shared" si="31"/>
        <v>4867747.2209999999</v>
      </c>
      <c r="N113" s="43">
        <f t="shared" si="32"/>
        <v>123.48420144596651</v>
      </c>
      <c r="O113" s="75">
        <v>1.0466</v>
      </c>
      <c r="P113" s="43">
        <f t="shared" si="33"/>
        <v>117.9860514484679</v>
      </c>
      <c r="Q113" s="43">
        <v>190.78</v>
      </c>
      <c r="R113" s="43">
        <f t="shared" si="34"/>
        <v>117.9860514484679</v>
      </c>
      <c r="S113" s="75">
        <v>1.2514000000000001</v>
      </c>
      <c r="T113" s="76">
        <v>0.9607</v>
      </c>
      <c r="U113" s="75">
        <f t="shared" si="35"/>
        <v>1.2021999999999999</v>
      </c>
      <c r="V113" s="44">
        <f t="shared" si="36"/>
        <v>141.84</v>
      </c>
      <c r="W113" s="45"/>
      <c r="X113" s="42">
        <v>1810228</v>
      </c>
      <c r="Y113" s="41">
        <f t="shared" si="37"/>
        <v>2112536.0759999999</v>
      </c>
      <c r="Z113" s="43">
        <f t="shared" si="38"/>
        <v>53.590463622526634</v>
      </c>
      <c r="AA113" s="43">
        <v>74.77</v>
      </c>
      <c r="AB113" s="43">
        <f t="shared" si="39"/>
        <v>53.590463622526634</v>
      </c>
      <c r="AC113" s="43">
        <f t="shared" si="40"/>
        <v>2.8573840943683404</v>
      </c>
      <c r="AD113" s="44">
        <f t="shared" si="41"/>
        <v>56.447847716894977</v>
      </c>
      <c r="AE113" s="41"/>
      <c r="AF113" s="42">
        <v>1441882</v>
      </c>
      <c r="AG113" s="41">
        <f t="shared" si="42"/>
        <v>1682676.294</v>
      </c>
      <c r="AH113" s="43">
        <f t="shared" si="43"/>
        <v>42.685852207001524</v>
      </c>
      <c r="AI113" s="43">
        <v>40.72</v>
      </c>
      <c r="AJ113" s="43">
        <f t="shared" si="44"/>
        <v>40.72</v>
      </c>
      <c r="AK113" s="43">
        <f t="shared" si="45"/>
        <v>0</v>
      </c>
      <c r="AL113" s="44">
        <f t="shared" si="46"/>
        <v>40.72</v>
      </c>
      <c r="AM113" s="41"/>
      <c r="AN113" s="42">
        <v>280813</v>
      </c>
      <c r="AO113" s="41">
        <f t="shared" si="47"/>
        <v>327708.77100000001</v>
      </c>
      <c r="AP113" s="44">
        <f t="shared" si="48"/>
        <v>8.3132615677321162</v>
      </c>
      <c r="AQ113" s="41"/>
      <c r="AR113" s="42">
        <v>674322</v>
      </c>
      <c r="AS113" s="41">
        <f t="shared" si="49"/>
        <v>786933.77399999998</v>
      </c>
      <c r="AT113" s="44">
        <f t="shared" si="50"/>
        <v>19.962805022831049</v>
      </c>
      <c r="AU113" s="41"/>
      <c r="AV113" s="46">
        <v>6.3308472800000004</v>
      </c>
      <c r="AW113" s="44">
        <v>0.27</v>
      </c>
      <c r="AX113" s="41"/>
      <c r="AY113" s="47">
        <v>18.630000000000003</v>
      </c>
      <c r="AZ113" s="41"/>
      <c r="BA113" s="47">
        <v>0</v>
      </c>
      <c r="BB113" s="41"/>
      <c r="BC113" s="47">
        <f t="shared" si="56"/>
        <v>292.51</v>
      </c>
      <c r="BD113" s="41"/>
      <c r="BE113" s="72">
        <v>246.29</v>
      </c>
      <c r="BF113" s="43">
        <f t="shared" si="51"/>
        <v>46.22</v>
      </c>
      <c r="BG113" s="43">
        <f t="shared" si="52"/>
        <v>-39.72</v>
      </c>
      <c r="BH113" s="43">
        <f t="shared" si="53"/>
        <v>252.79</v>
      </c>
      <c r="BI113" s="44">
        <f t="shared" si="54"/>
        <v>6.5</v>
      </c>
      <c r="BJ113" s="41"/>
      <c r="BK113" s="72">
        <v>11.38</v>
      </c>
      <c r="BL113" s="43">
        <v>25.54</v>
      </c>
      <c r="BM113" s="43"/>
      <c r="BN113" s="44">
        <f t="shared" si="55"/>
        <v>289.71000000000004</v>
      </c>
      <c r="BO113" s="41"/>
      <c r="BP113" s="47">
        <f t="shared" si="57"/>
        <v>8382758.8500000015</v>
      </c>
    </row>
    <row r="114" spans="1:68" ht="15" x14ac:dyDescent="0.25">
      <c r="A114" s="36" t="s">
        <v>192</v>
      </c>
      <c r="B114" s="37" t="s">
        <v>58</v>
      </c>
      <c r="C114" s="37" t="s">
        <v>52</v>
      </c>
      <c r="D114" s="38">
        <v>20511</v>
      </c>
      <c r="E114" s="37" t="s">
        <v>56</v>
      </c>
      <c r="F114" s="39">
        <v>94</v>
      </c>
      <c r="G114" s="39">
        <v>22327</v>
      </c>
      <c r="H114" s="39">
        <v>32585</v>
      </c>
      <c r="I114" s="39">
        <v>32585</v>
      </c>
      <c r="J114" s="40">
        <v>34310</v>
      </c>
      <c r="K114" s="41"/>
      <c r="L114" s="42">
        <v>4157767</v>
      </c>
      <c r="M114" s="41">
        <f t="shared" si="31"/>
        <v>4852114.0890000006</v>
      </c>
      <c r="N114" s="43">
        <f t="shared" si="32"/>
        <v>148.90637069203623</v>
      </c>
      <c r="O114" s="75">
        <v>1.0058</v>
      </c>
      <c r="P114" s="43">
        <f t="shared" si="33"/>
        <v>148.04769406645082</v>
      </c>
      <c r="Q114" s="43">
        <v>190.78</v>
      </c>
      <c r="R114" s="43">
        <f t="shared" si="34"/>
        <v>148.04769406645082</v>
      </c>
      <c r="S114" s="75">
        <v>1.0524</v>
      </c>
      <c r="T114" s="76">
        <v>0.9607</v>
      </c>
      <c r="U114" s="75">
        <f t="shared" si="35"/>
        <v>1.0109999999999999</v>
      </c>
      <c r="V114" s="44">
        <f t="shared" si="36"/>
        <v>149.68</v>
      </c>
      <c r="W114" s="45"/>
      <c r="X114" s="42">
        <v>1808837</v>
      </c>
      <c r="Y114" s="41">
        <f t="shared" si="37"/>
        <v>2110912.7790000001</v>
      </c>
      <c r="Z114" s="43">
        <f t="shared" si="38"/>
        <v>64.781733282185058</v>
      </c>
      <c r="AA114" s="43">
        <v>74.77</v>
      </c>
      <c r="AB114" s="43">
        <f t="shared" si="39"/>
        <v>64.781733282185058</v>
      </c>
      <c r="AC114" s="43">
        <f t="shared" si="40"/>
        <v>5.9566679453734395E-2</v>
      </c>
      <c r="AD114" s="44">
        <f t="shared" si="41"/>
        <v>64.841299961638796</v>
      </c>
      <c r="AE114" s="41"/>
      <c r="AF114" s="42">
        <v>1857477</v>
      </c>
      <c r="AG114" s="41">
        <f t="shared" si="42"/>
        <v>2167675.659</v>
      </c>
      <c r="AH114" s="43">
        <f t="shared" si="43"/>
        <v>66.52372745128126</v>
      </c>
      <c r="AI114" s="43">
        <v>40.72</v>
      </c>
      <c r="AJ114" s="43">
        <f t="shared" si="44"/>
        <v>40.72</v>
      </c>
      <c r="AK114" s="43">
        <f t="shared" si="45"/>
        <v>0</v>
      </c>
      <c r="AL114" s="44">
        <f t="shared" si="46"/>
        <v>40.72</v>
      </c>
      <c r="AM114" s="41"/>
      <c r="AN114" s="42">
        <v>360877</v>
      </c>
      <c r="AO114" s="41">
        <f t="shared" si="47"/>
        <v>421143.45900000003</v>
      </c>
      <c r="AP114" s="44">
        <f t="shared" si="48"/>
        <v>12.924457848703392</v>
      </c>
      <c r="AQ114" s="41"/>
      <c r="AR114" s="42">
        <v>592710</v>
      </c>
      <c r="AS114" s="41">
        <f t="shared" si="49"/>
        <v>691692.57000000007</v>
      </c>
      <c r="AT114" s="44">
        <f t="shared" si="50"/>
        <v>21.227330673622834</v>
      </c>
      <c r="AU114" s="41"/>
      <c r="AV114" s="46">
        <v>18.320832840000001</v>
      </c>
      <c r="AW114" s="44">
        <v>0</v>
      </c>
      <c r="AX114" s="41"/>
      <c r="AY114" s="47">
        <v>21.380000000000003</v>
      </c>
      <c r="AZ114" s="41"/>
      <c r="BA114" s="47">
        <v>1.52</v>
      </c>
      <c r="BB114" s="41"/>
      <c r="BC114" s="47">
        <f t="shared" si="56"/>
        <v>330.61</v>
      </c>
      <c r="BD114" s="41"/>
      <c r="BE114" s="72">
        <v>284</v>
      </c>
      <c r="BF114" s="43">
        <f t="shared" si="51"/>
        <v>46.610000000000014</v>
      </c>
      <c r="BG114" s="43">
        <f t="shared" si="52"/>
        <v>-40.110000000000014</v>
      </c>
      <c r="BH114" s="43">
        <f t="shared" si="53"/>
        <v>290.5</v>
      </c>
      <c r="BI114" s="44">
        <f t="shared" si="54"/>
        <v>6.5</v>
      </c>
      <c r="BJ114" s="41"/>
      <c r="BK114" s="72">
        <v>13.07</v>
      </c>
      <c r="BL114" s="43">
        <v>6.23</v>
      </c>
      <c r="BM114" s="43"/>
      <c r="BN114" s="44">
        <f t="shared" si="55"/>
        <v>309.8</v>
      </c>
      <c r="BO114" s="41"/>
      <c r="BP114" s="47">
        <f t="shared" si="57"/>
        <v>6916904.6000000006</v>
      </c>
    </row>
    <row r="115" spans="1:68" ht="15" x14ac:dyDescent="0.25">
      <c r="A115" s="36" t="s">
        <v>193</v>
      </c>
      <c r="B115" s="37" t="s">
        <v>194</v>
      </c>
      <c r="C115" s="37" t="s">
        <v>52</v>
      </c>
      <c r="D115" s="38">
        <v>1198</v>
      </c>
      <c r="E115" s="37" t="s">
        <v>56</v>
      </c>
      <c r="F115" s="39">
        <v>357</v>
      </c>
      <c r="G115" s="39">
        <v>86511</v>
      </c>
      <c r="H115" s="39">
        <v>122625</v>
      </c>
      <c r="I115" s="39">
        <v>122625</v>
      </c>
      <c r="J115" s="40">
        <v>132761.9975</v>
      </c>
      <c r="K115" s="41"/>
      <c r="L115" s="42">
        <v>20111627</v>
      </c>
      <c r="M115" s="41">
        <f t="shared" si="31"/>
        <v>23470268.709000003</v>
      </c>
      <c r="N115" s="43">
        <f t="shared" si="32"/>
        <v>191.39872545565751</v>
      </c>
      <c r="O115" s="75">
        <v>0.9919</v>
      </c>
      <c r="P115" s="43">
        <f t="shared" si="33"/>
        <v>192.96171534999246</v>
      </c>
      <c r="Q115" s="43">
        <v>190.78</v>
      </c>
      <c r="R115" s="43">
        <f t="shared" si="34"/>
        <v>190.78</v>
      </c>
      <c r="S115" s="75">
        <v>1.0084</v>
      </c>
      <c r="T115" s="76">
        <v>0.9607</v>
      </c>
      <c r="U115" s="75">
        <f t="shared" si="35"/>
        <v>0.96879999999999999</v>
      </c>
      <c r="V115" s="44">
        <f t="shared" si="36"/>
        <v>184.83</v>
      </c>
      <c r="W115" s="45"/>
      <c r="X115" s="42">
        <v>9666438</v>
      </c>
      <c r="Y115" s="41">
        <f t="shared" si="37"/>
        <v>11280733.146</v>
      </c>
      <c r="Z115" s="43">
        <f t="shared" si="38"/>
        <v>91.993746348623844</v>
      </c>
      <c r="AA115" s="43">
        <v>74.77</v>
      </c>
      <c r="AB115" s="43">
        <f t="shared" si="39"/>
        <v>74.77</v>
      </c>
      <c r="AC115" s="43">
        <f t="shared" si="40"/>
        <v>0</v>
      </c>
      <c r="AD115" s="44">
        <f t="shared" si="41"/>
        <v>74.77</v>
      </c>
      <c r="AE115" s="41"/>
      <c r="AF115" s="42">
        <v>4189760</v>
      </c>
      <c r="AG115" s="41">
        <f t="shared" si="42"/>
        <v>4889449.92</v>
      </c>
      <c r="AH115" s="43">
        <f t="shared" si="43"/>
        <v>39.873189969418959</v>
      </c>
      <c r="AI115" s="43">
        <v>40.72</v>
      </c>
      <c r="AJ115" s="43">
        <f t="shared" si="44"/>
        <v>39.873189969418959</v>
      </c>
      <c r="AK115" s="43">
        <f t="shared" si="45"/>
        <v>0.21170250764525989</v>
      </c>
      <c r="AL115" s="44">
        <f t="shared" si="46"/>
        <v>40.084892477064216</v>
      </c>
      <c r="AM115" s="41"/>
      <c r="AN115" s="42">
        <v>285766</v>
      </c>
      <c r="AO115" s="41">
        <f t="shared" si="47"/>
        <v>333488.92200000002</v>
      </c>
      <c r="AP115" s="44">
        <f t="shared" si="48"/>
        <v>2.7195834617737007</v>
      </c>
      <c r="AQ115" s="41"/>
      <c r="AR115" s="42">
        <v>1718490</v>
      </c>
      <c r="AS115" s="41">
        <f t="shared" si="49"/>
        <v>2005477.83</v>
      </c>
      <c r="AT115" s="44">
        <f t="shared" si="50"/>
        <v>16.354559266055045</v>
      </c>
      <c r="AU115" s="41"/>
      <c r="AV115" s="46">
        <v>7.8613083499999998</v>
      </c>
      <c r="AW115" s="44">
        <v>0</v>
      </c>
      <c r="AX115" s="41"/>
      <c r="AY115" s="47">
        <v>20.060000000000002</v>
      </c>
      <c r="AZ115" s="41"/>
      <c r="BA115" s="47">
        <v>0</v>
      </c>
      <c r="BB115" s="41"/>
      <c r="BC115" s="47">
        <f t="shared" si="56"/>
        <v>346.68</v>
      </c>
      <c r="BD115" s="41"/>
      <c r="BE115" s="72">
        <v>265.32</v>
      </c>
      <c r="BF115" s="43">
        <f t="shared" si="51"/>
        <v>81.360000000000014</v>
      </c>
      <c r="BG115" s="43">
        <f t="shared" si="52"/>
        <v>-74.860000000000014</v>
      </c>
      <c r="BH115" s="43">
        <f t="shared" si="53"/>
        <v>271.82</v>
      </c>
      <c r="BI115" s="44">
        <f t="shared" si="54"/>
        <v>6.5</v>
      </c>
      <c r="BJ115" s="41"/>
      <c r="BK115" s="72">
        <v>12.23</v>
      </c>
      <c r="BL115" s="43">
        <v>0</v>
      </c>
      <c r="BM115" s="43"/>
      <c r="BN115" s="44">
        <f t="shared" si="55"/>
        <v>284.05</v>
      </c>
      <c r="BO115" s="41"/>
      <c r="BP115" s="47">
        <f t="shared" si="57"/>
        <v>24573449.550000001</v>
      </c>
    </row>
    <row r="116" spans="1:68" ht="15" x14ac:dyDescent="0.25">
      <c r="A116" s="36" t="s">
        <v>195</v>
      </c>
      <c r="B116" s="37" t="s">
        <v>55</v>
      </c>
      <c r="C116" s="37" t="s">
        <v>52</v>
      </c>
      <c r="D116" s="38">
        <v>10207</v>
      </c>
      <c r="E116" s="37" t="s">
        <v>74</v>
      </c>
      <c r="F116" s="39">
        <v>154</v>
      </c>
      <c r="G116" s="39">
        <v>36260</v>
      </c>
      <c r="H116" s="39">
        <v>47407</v>
      </c>
      <c r="I116" s="39">
        <v>50589</v>
      </c>
      <c r="J116" s="40">
        <v>56210</v>
      </c>
      <c r="K116" s="41"/>
      <c r="L116" s="42">
        <v>7203767</v>
      </c>
      <c r="M116" s="41">
        <f t="shared" si="31"/>
        <v>8406796.0889999997</v>
      </c>
      <c r="N116" s="43">
        <f t="shared" si="32"/>
        <v>166.17834092391627</v>
      </c>
      <c r="O116" s="75">
        <v>1.0528</v>
      </c>
      <c r="P116" s="43">
        <f t="shared" si="33"/>
        <v>157.84416881071076</v>
      </c>
      <c r="Q116" s="43">
        <v>211.6</v>
      </c>
      <c r="R116" s="43">
        <f t="shared" si="34"/>
        <v>157.84416881071076</v>
      </c>
      <c r="S116" s="75">
        <v>1.012</v>
      </c>
      <c r="T116" s="76">
        <v>0.9607</v>
      </c>
      <c r="U116" s="75">
        <f t="shared" si="35"/>
        <v>0.97219999999999995</v>
      </c>
      <c r="V116" s="44">
        <f t="shared" si="36"/>
        <v>153.46</v>
      </c>
      <c r="W116" s="45"/>
      <c r="X116" s="42">
        <v>2784313</v>
      </c>
      <c r="Y116" s="41">
        <f t="shared" si="37"/>
        <v>3249293.2710000002</v>
      </c>
      <c r="Z116" s="43">
        <f t="shared" si="38"/>
        <v>64.229244914902452</v>
      </c>
      <c r="AA116" s="43">
        <v>74.77</v>
      </c>
      <c r="AB116" s="43">
        <f t="shared" si="39"/>
        <v>64.229244914902452</v>
      </c>
      <c r="AC116" s="43">
        <f t="shared" si="40"/>
        <v>0.197688771274386</v>
      </c>
      <c r="AD116" s="44">
        <f t="shared" si="41"/>
        <v>64.426933686176838</v>
      </c>
      <c r="AE116" s="41"/>
      <c r="AF116" s="42">
        <v>1642034</v>
      </c>
      <c r="AG116" s="41">
        <f t="shared" si="42"/>
        <v>1916253.6780000001</v>
      </c>
      <c r="AH116" s="43">
        <f t="shared" si="43"/>
        <v>37.878860582340039</v>
      </c>
      <c r="AI116" s="43">
        <v>40.72</v>
      </c>
      <c r="AJ116" s="43">
        <f t="shared" si="44"/>
        <v>37.878860582340039</v>
      </c>
      <c r="AK116" s="43">
        <f t="shared" si="45"/>
        <v>0.71028485441499001</v>
      </c>
      <c r="AL116" s="44">
        <f t="shared" si="46"/>
        <v>38.589145436755032</v>
      </c>
      <c r="AM116" s="41"/>
      <c r="AN116" s="42">
        <v>450967</v>
      </c>
      <c r="AO116" s="41">
        <f t="shared" si="47"/>
        <v>526278.48900000006</v>
      </c>
      <c r="AP116" s="44">
        <f t="shared" si="48"/>
        <v>10.403022178734508</v>
      </c>
      <c r="AQ116" s="41"/>
      <c r="AR116" s="42">
        <v>857490</v>
      </c>
      <c r="AS116" s="41">
        <f t="shared" si="49"/>
        <v>1000690.8300000001</v>
      </c>
      <c r="AT116" s="44">
        <f t="shared" si="50"/>
        <v>19.780798790250845</v>
      </c>
      <c r="AU116" s="41"/>
      <c r="AV116" s="46">
        <v>13.06655647</v>
      </c>
      <c r="AW116" s="44">
        <v>0.89</v>
      </c>
      <c r="AX116" s="41"/>
      <c r="AY116" s="47">
        <v>20.93</v>
      </c>
      <c r="AZ116" s="41"/>
      <c r="BA116" s="47">
        <v>0</v>
      </c>
      <c r="BB116" s="41"/>
      <c r="BC116" s="47">
        <f t="shared" si="56"/>
        <v>321.55</v>
      </c>
      <c r="BD116" s="41"/>
      <c r="BE116" s="72">
        <v>277.29000000000002</v>
      </c>
      <c r="BF116" s="43">
        <f t="shared" si="51"/>
        <v>44.259999999999991</v>
      </c>
      <c r="BG116" s="43">
        <f t="shared" si="52"/>
        <v>-37.759999999999991</v>
      </c>
      <c r="BH116" s="43">
        <f t="shared" si="53"/>
        <v>283.79000000000002</v>
      </c>
      <c r="BI116" s="44">
        <f t="shared" si="54"/>
        <v>6.5</v>
      </c>
      <c r="BJ116" s="41"/>
      <c r="BK116" s="72">
        <v>12.77</v>
      </c>
      <c r="BL116" s="43">
        <v>1.39</v>
      </c>
      <c r="BM116" s="43"/>
      <c r="BN116" s="44">
        <f t="shared" si="55"/>
        <v>297.95</v>
      </c>
      <c r="BO116" s="41"/>
      <c r="BP116" s="47">
        <f t="shared" si="57"/>
        <v>10803667</v>
      </c>
    </row>
    <row r="117" spans="1:68" ht="15" x14ac:dyDescent="0.25">
      <c r="A117" s="36" t="s">
        <v>196</v>
      </c>
      <c r="B117" s="37" t="s">
        <v>58</v>
      </c>
      <c r="C117" s="37" t="s">
        <v>306</v>
      </c>
      <c r="D117" s="38">
        <v>91447</v>
      </c>
      <c r="E117" s="37" t="s">
        <v>56</v>
      </c>
      <c r="F117" s="39">
        <v>43</v>
      </c>
      <c r="G117" s="39">
        <v>13939</v>
      </c>
      <c r="H117" s="39">
        <v>14471</v>
      </c>
      <c r="I117" s="39">
        <v>14471</v>
      </c>
      <c r="J117" s="40">
        <v>15695</v>
      </c>
      <c r="K117" s="41"/>
      <c r="L117" s="42">
        <v>485618</v>
      </c>
      <c r="M117" s="41">
        <f t="shared" si="31"/>
        <v>566716.20600000001</v>
      </c>
      <c r="N117" s="43">
        <f t="shared" si="32"/>
        <v>39.162200677216504</v>
      </c>
      <c r="O117" s="75">
        <v>0.59460000000000002</v>
      </c>
      <c r="P117" s="43">
        <f t="shared" si="33"/>
        <v>65.863102383478818</v>
      </c>
      <c r="Q117" s="43">
        <v>190.78</v>
      </c>
      <c r="R117" s="43">
        <f t="shared" si="34"/>
        <v>65.863102383478818</v>
      </c>
      <c r="S117" s="75">
        <v>0.63790000000000002</v>
      </c>
      <c r="T117" s="76">
        <v>0.9607</v>
      </c>
      <c r="U117" s="75">
        <f t="shared" si="35"/>
        <v>0.61280000000000001</v>
      </c>
      <c r="V117" s="44">
        <f t="shared" si="36"/>
        <v>40.36</v>
      </c>
      <c r="W117" s="45"/>
      <c r="X117" s="42">
        <v>398492</v>
      </c>
      <c r="Y117" s="41">
        <f t="shared" si="37"/>
        <v>465040.16399999999</v>
      </c>
      <c r="Z117" s="43">
        <f t="shared" si="38"/>
        <v>32.136007463202269</v>
      </c>
      <c r="AA117" s="43">
        <v>74.77</v>
      </c>
      <c r="AB117" s="43">
        <f t="shared" si="39"/>
        <v>32.136007463202269</v>
      </c>
      <c r="AC117" s="43">
        <f t="shared" si="40"/>
        <v>8.2209981341994318</v>
      </c>
      <c r="AD117" s="44">
        <f t="shared" si="41"/>
        <v>40.357005597401702</v>
      </c>
      <c r="AE117" s="41"/>
      <c r="AF117" s="42">
        <v>243660</v>
      </c>
      <c r="AG117" s="41">
        <f t="shared" si="42"/>
        <v>284351.22000000003</v>
      </c>
      <c r="AH117" s="43">
        <f t="shared" si="43"/>
        <v>19.649728422361967</v>
      </c>
      <c r="AI117" s="43">
        <v>40.72</v>
      </c>
      <c r="AJ117" s="43">
        <f t="shared" si="44"/>
        <v>19.649728422361967</v>
      </c>
      <c r="AK117" s="43">
        <f t="shared" si="45"/>
        <v>5.2675678944095079</v>
      </c>
      <c r="AL117" s="44">
        <f t="shared" si="46"/>
        <v>24.917296316771477</v>
      </c>
      <c r="AM117" s="41"/>
      <c r="AN117" s="42">
        <v>62139</v>
      </c>
      <c r="AO117" s="41">
        <f t="shared" si="47"/>
        <v>72516.213000000003</v>
      </c>
      <c r="AP117" s="44">
        <f t="shared" si="48"/>
        <v>5.011140418768572</v>
      </c>
      <c r="AQ117" s="41"/>
      <c r="AR117" s="42">
        <v>301763</v>
      </c>
      <c r="AS117" s="41">
        <f t="shared" si="49"/>
        <v>352157.42100000003</v>
      </c>
      <c r="AT117" s="44">
        <f t="shared" si="50"/>
        <v>24.335389468592361</v>
      </c>
      <c r="AU117" s="41"/>
      <c r="AV117" s="46">
        <v>3.9096000000000002</v>
      </c>
      <c r="AW117" s="44">
        <v>0.02</v>
      </c>
      <c r="AX117" s="41"/>
      <c r="AY117" s="47">
        <v>10.559999999999999</v>
      </c>
      <c r="AZ117" s="41"/>
      <c r="BA117" s="47">
        <v>0</v>
      </c>
      <c r="BB117" s="41"/>
      <c r="BC117" s="47">
        <f t="shared" si="56"/>
        <v>149.47</v>
      </c>
      <c r="BD117" s="41"/>
      <c r="BE117" s="72">
        <v>139.74</v>
      </c>
      <c r="BF117" s="43">
        <f t="shared" si="51"/>
        <v>9.7299999999999898</v>
      </c>
      <c r="BG117" s="43">
        <f t="shared" si="52"/>
        <v>-3.2299999999999898</v>
      </c>
      <c r="BH117" s="43">
        <f t="shared" si="53"/>
        <v>146.24</v>
      </c>
      <c r="BI117" s="44">
        <f t="shared" si="54"/>
        <v>6.5</v>
      </c>
      <c r="BJ117" s="41"/>
      <c r="BK117" s="72">
        <v>6.58</v>
      </c>
      <c r="BL117" s="43">
        <v>0</v>
      </c>
      <c r="BM117" s="43"/>
      <c r="BN117" s="44">
        <f t="shared" si="55"/>
        <v>152.82000000000002</v>
      </c>
      <c r="BO117" s="41"/>
      <c r="BP117" s="47">
        <f t="shared" si="57"/>
        <v>2130157.9800000004</v>
      </c>
    </row>
    <row r="118" spans="1:68" ht="15" x14ac:dyDescent="0.25">
      <c r="A118" s="36" t="s">
        <v>197</v>
      </c>
      <c r="B118" s="37" t="s">
        <v>58</v>
      </c>
      <c r="C118" s="37" t="s">
        <v>52</v>
      </c>
      <c r="D118" s="38">
        <v>9894</v>
      </c>
      <c r="E118" s="37" t="s">
        <v>135</v>
      </c>
      <c r="F118" s="39">
        <v>119</v>
      </c>
      <c r="G118" s="39">
        <v>29344</v>
      </c>
      <c r="H118" s="39">
        <v>40500</v>
      </c>
      <c r="I118" s="39">
        <v>40500</v>
      </c>
      <c r="J118" s="40">
        <v>43435</v>
      </c>
      <c r="K118" s="41"/>
      <c r="L118" s="42">
        <v>4895058</v>
      </c>
      <c r="M118" s="41">
        <f t="shared" si="31"/>
        <v>5712532.6859999998</v>
      </c>
      <c r="N118" s="43">
        <f t="shared" si="32"/>
        <v>141.05018977777777</v>
      </c>
      <c r="O118" s="75">
        <v>1.0428999999999999</v>
      </c>
      <c r="P118" s="43">
        <f t="shared" si="33"/>
        <v>135.24804849724592</v>
      </c>
      <c r="Q118" s="43">
        <v>190.78</v>
      </c>
      <c r="R118" s="43">
        <f t="shared" si="34"/>
        <v>135.24804849724592</v>
      </c>
      <c r="S118" s="75">
        <v>1.1007</v>
      </c>
      <c r="T118" s="76">
        <v>0.9607</v>
      </c>
      <c r="U118" s="75">
        <f t="shared" si="35"/>
        <v>1.0573999999999999</v>
      </c>
      <c r="V118" s="44">
        <f t="shared" si="36"/>
        <v>143.01</v>
      </c>
      <c r="W118" s="45"/>
      <c r="X118" s="42">
        <v>1970455</v>
      </c>
      <c r="Y118" s="41">
        <f t="shared" si="37"/>
        <v>2299520.9849999999</v>
      </c>
      <c r="Z118" s="43">
        <f t="shared" si="38"/>
        <v>56.778295925925924</v>
      </c>
      <c r="AA118" s="43">
        <v>74.77</v>
      </c>
      <c r="AB118" s="43">
        <f t="shared" si="39"/>
        <v>56.778295925925924</v>
      </c>
      <c r="AC118" s="43">
        <f t="shared" si="40"/>
        <v>2.0604260185185179</v>
      </c>
      <c r="AD118" s="44">
        <f t="shared" si="41"/>
        <v>58.838721944444444</v>
      </c>
      <c r="AE118" s="41"/>
      <c r="AF118" s="42">
        <v>1659822</v>
      </c>
      <c r="AG118" s="41">
        <f t="shared" si="42"/>
        <v>1937012.274</v>
      </c>
      <c r="AH118" s="43">
        <f t="shared" si="43"/>
        <v>47.827463555555553</v>
      </c>
      <c r="AI118" s="43">
        <v>40.72</v>
      </c>
      <c r="AJ118" s="43">
        <f t="shared" si="44"/>
        <v>40.72</v>
      </c>
      <c r="AK118" s="43">
        <f t="shared" si="45"/>
        <v>0</v>
      </c>
      <c r="AL118" s="44">
        <f t="shared" si="46"/>
        <v>40.72</v>
      </c>
      <c r="AM118" s="41"/>
      <c r="AN118" s="42">
        <v>139629</v>
      </c>
      <c r="AO118" s="41">
        <f t="shared" si="47"/>
        <v>162947.04300000001</v>
      </c>
      <c r="AP118" s="44">
        <f t="shared" si="48"/>
        <v>4.0233837777777781</v>
      </c>
      <c r="AQ118" s="41"/>
      <c r="AR118" s="42">
        <v>773201</v>
      </c>
      <c r="AS118" s="41">
        <f t="shared" si="49"/>
        <v>902325.56700000004</v>
      </c>
      <c r="AT118" s="44">
        <f t="shared" si="50"/>
        <v>22.279643629629632</v>
      </c>
      <c r="AU118" s="41"/>
      <c r="AV118" s="46">
        <v>6.4813516800000004</v>
      </c>
      <c r="AW118" s="44">
        <v>0</v>
      </c>
      <c r="AX118" s="41"/>
      <c r="AY118" s="47">
        <v>17.86</v>
      </c>
      <c r="AZ118" s="41"/>
      <c r="BA118" s="47">
        <v>0</v>
      </c>
      <c r="BB118" s="41"/>
      <c r="BC118" s="47">
        <f t="shared" si="56"/>
        <v>293.20999999999998</v>
      </c>
      <c r="BD118" s="41"/>
      <c r="BE118" s="72">
        <v>236.51</v>
      </c>
      <c r="BF118" s="43">
        <f t="shared" si="51"/>
        <v>56.699999999999989</v>
      </c>
      <c r="BG118" s="43">
        <f t="shared" si="52"/>
        <v>-50.199999999999989</v>
      </c>
      <c r="BH118" s="43">
        <f t="shared" si="53"/>
        <v>243.01</v>
      </c>
      <c r="BI118" s="44">
        <f t="shared" si="54"/>
        <v>6.5</v>
      </c>
      <c r="BJ118" s="41"/>
      <c r="BK118" s="72">
        <v>10.94</v>
      </c>
      <c r="BL118" s="43">
        <v>0</v>
      </c>
      <c r="BM118" s="43"/>
      <c r="BN118" s="44">
        <f t="shared" si="55"/>
        <v>253.95</v>
      </c>
      <c r="BO118" s="41"/>
      <c r="BP118" s="47">
        <f t="shared" si="57"/>
        <v>7451908.7999999998</v>
      </c>
    </row>
    <row r="119" spans="1:68" ht="15" x14ac:dyDescent="0.25">
      <c r="A119" s="36" t="s">
        <v>198</v>
      </c>
      <c r="B119" s="37" t="s">
        <v>58</v>
      </c>
      <c r="C119" s="37" t="s">
        <v>52</v>
      </c>
      <c r="D119" s="38">
        <v>8847</v>
      </c>
      <c r="E119" s="37" t="s">
        <v>60</v>
      </c>
      <c r="F119" s="39">
        <v>89</v>
      </c>
      <c r="G119" s="39">
        <v>12617</v>
      </c>
      <c r="H119" s="39">
        <v>28614</v>
      </c>
      <c r="I119" s="39">
        <v>29237</v>
      </c>
      <c r="J119" s="40">
        <v>32485</v>
      </c>
      <c r="K119" s="41"/>
      <c r="L119" s="42">
        <v>5035741</v>
      </c>
      <c r="M119" s="41">
        <f t="shared" si="31"/>
        <v>5876709.7470000004</v>
      </c>
      <c r="N119" s="43">
        <f t="shared" si="32"/>
        <v>201.00248818278212</v>
      </c>
      <c r="O119" s="75">
        <v>1.1706000000000001</v>
      </c>
      <c r="P119" s="43">
        <f t="shared" si="33"/>
        <v>171.70894257883316</v>
      </c>
      <c r="Q119" s="43">
        <v>190.78</v>
      </c>
      <c r="R119" s="43">
        <f t="shared" si="34"/>
        <v>171.70894257883316</v>
      </c>
      <c r="S119" s="75">
        <v>0.98040000000000005</v>
      </c>
      <c r="T119" s="76">
        <v>0.9607</v>
      </c>
      <c r="U119" s="75">
        <f t="shared" si="35"/>
        <v>0.94189999999999996</v>
      </c>
      <c r="V119" s="44">
        <f t="shared" si="36"/>
        <v>161.72999999999999</v>
      </c>
      <c r="W119" s="45"/>
      <c r="X119" s="42">
        <v>1776081</v>
      </c>
      <c r="Y119" s="41">
        <f t="shared" si="37"/>
        <v>2072686.527</v>
      </c>
      <c r="Z119" s="43">
        <f t="shared" si="38"/>
        <v>70.892585662003626</v>
      </c>
      <c r="AA119" s="43">
        <v>74.77</v>
      </c>
      <c r="AB119" s="43">
        <f t="shared" si="39"/>
        <v>70.892585662003626</v>
      </c>
      <c r="AC119" s="43">
        <f t="shared" si="40"/>
        <v>0</v>
      </c>
      <c r="AD119" s="44">
        <f t="shared" si="41"/>
        <v>70.892585662003626</v>
      </c>
      <c r="AE119" s="41"/>
      <c r="AF119" s="42">
        <v>1558446</v>
      </c>
      <c r="AG119" s="41">
        <f t="shared" si="42"/>
        <v>1818706.4820000001</v>
      </c>
      <c r="AH119" s="43">
        <f t="shared" si="43"/>
        <v>62.20564633854363</v>
      </c>
      <c r="AI119" s="43">
        <v>40.72</v>
      </c>
      <c r="AJ119" s="43">
        <f t="shared" si="44"/>
        <v>40.72</v>
      </c>
      <c r="AK119" s="43">
        <f t="shared" si="45"/>
        <v>0</v>
      </c>
      <c r="AL119" s="44">
        <f t="shared" si="46"/>
        <v>40.72</v>
      </c>
      <c r="AM119" s="41"/>
      <c r="AN119" s="42">
        <v>112761</v>
      </c>
      <c r="AO119" s="41">
        <f t="shared" si="47"/>
        <v>131592.087</v>
      </c>
      <c r="AP119" s="44">
        <f t="shared" si="48"/>
        <v>4.5008751581899649</v>
      </c>
      <c r="AQ119" s="41"/>
      <c r="AR119" s="42">
        <v>454025</v>
      </c>
      <c r="AS119" s="41">
        <f t="shared" si="49"/>
        <v>529847.17500000005</v>
      </c>
      <c r="AT119" s="44">
        <f t="shared" si="50"/>
        <v>18.122487772343266</v>
      </c>
      <c r="AU119" s="41"/>
      <c r="AV119" s="46">
        <v>21.565569740000001</v>
      </c>
      <c r="AW119" s="44">
        <v>0</v>
      </c>
      <c r="AX119" s="41"/>
      <c r="AY119" s="47">
        <v>21.79</v>
      </c>
      <c r="AZ119" s="41"/>
      <c r="BA119" s="47">
        <v>0</v>
      </c>
      <c r="BB119" s="41"/>
      <c r="BC119" s="47">
        <f t="shared" si="56"/>
        <v>339.32</v>
      </c>
      <c r="BD119" s="41"/>
      <c r="BE119" s="72">
        <v>290</v>
      </c>
      <c r="BF119" s="43">
        <f t="shared" si="51"/>
        <v>49.319999999999993</v>
      </c>
      <c r="BG119" s="43">
        <f t="shared" si="52"/>
        <v>-42.819999999999993</v>
      </c>
      <c r="BH119" s="43">
        <f t="shared" si="53"/>
        <v>296.5</v>
      </c>
      <c r="BI119" s="44">
        <f t="shared" si="54"/>
        <v>6.5</v>
      </c>
      <c r="BJ119" s="41"/>
      <c r="BK119" s="72">
        <v>13.34</v>
      </c>
      <c r="BL119" s="43">
        <v>0</v>
      </c>
      <c r="BM119" s="43"/>
      <c r="BN119" s="44">
        <f t="shared" si="55"/>
        <v>309.83999999999997</v>
      </c>
      <c r="BO119" s="41"/>
      <c r="BP119" s="47">
        <f t="shared" si="57"/>
        <v>3909251.28</v>
      </c>
    </row>
    <row r="120" spans="1:68" ht="15" x14ac:dyDescent="0.25">
      <c r="A120" s="36" t="s">
        <v>199</v>
      </c>
      <c r="B120" s="37" t="s">
        <v>149</v>
      </c>
      <c r="C120" s="37" t="s">
        <v>52</v>
      </c>
      <c r="D120" s="38">
        <v>8995</v>
      </c>
      <c r="E120" s="37" t="s">
        <v>56</v>
      </c>
      <c r="F120" s="39">
        <v>130</v>
      </c>
      <c r="G120" s="39">
        <v>30880</v>
      </c>
      <c r="H120" s="39">
        <v>36977</v>
      </c>
      <c r="I120" s="39">
        <v>42705</v>
      </c>
      <c r="J120" s="40">
        <v>47450</v>
      </c>
      <c r="K120" s="41"/>
      <c r="L120" s="42">
        <v>4186333</v>
      </c>
      <c r="M120" s="41">
        <f t="shared" si="31"/>
        <v>4885450.6110000005</v>
      </c>
      <c r="N120" s="43">
        <f t="shared" si="32"/>
        <v>114.39996747453461</v>
      </c>
      <c r="O120" s="75">
        <v>1.0066999999999999</v>
      </c>
      <c r="P120" s="43">
        <f t="shared" si="33"/>
        <v>113.63858892871224</v>
      </c>
      <c r="Q120" s="43">
        <v>190.78</v>
      </c>
      <c r="R120" s="43">
        <f t="shared" si="34"/>
        <v>113.63858892871224</v>
      </c>
      <c r="S120" s="75">
        <v>1.0781000000000001</v>
      </c>
      <c r="T120" s="76">
        <v>0.9607</v>
      </c>
      <c r="U120" s="75">
        <f t="shared" si="35"/>
        <v>1.0357000000000001</v>
      </c>
      <c r="V120" s="44">
        <f t="shared" si="36"/>
        <v>117.7</v>
      </c>
      <c r="W120" s="45"/>
      <c r="X120" s="42">
        <v>1781963</v>
      </c>
      <c r="Y120" s="41">
        <f t="shared" si="37"/>
        <v>2079550.821</v>
      </c>
      <c r="Z120" s="43">
        <f t="shared" si="38"/>
        <v>48.695722304179839</v>
      </c>
      <c r="AA120" s="43">
        <v>74.77</v>
      </c>
      <c r="AB120" s="43">
        <f t="shared" si="39"/>
        <v>48.695722304179839</v>
      </c>
      <c r="AC120" s="43">
        <f t="shared" si="40"/>
        <v>4.0810694239550394</v>
      </c>
      <c r="AD120" s="44">
        <f t="shared" si="41"/>
        <v>52.776791728134882</v>
      </c>
      <c r="AE120" s="41"/>
      <c r="AF120" s="42">
        <v>1135469</v>
      </c>
      <c r="AG120" s="41">
        <f t="shared" si="42"/>
        <v>1325092.3230000001</v>
      </c>
      <c r="AH120" s="43">
        <f t="shared" si="43"/>
        <v>31.028973726729895</v>
      </c>
      <c r="AI120" s="43">
        <v>40.72</v>
      </c>
      <c r="AJ120" s="43">
        <f t="shared" si="44"/>
        <v>31.028973726729895</v>
      </c>
      <c r="AK120" s="43">
        <f t="shared" si="45"/>
        <v>2.4227565683175261</v>
      </c>
      <c r="AL120" s="44">
        <f t="shared" si="46"/>
        <v>33.451730295047419</v>
      </c>
      <c r="AM120" s="41"/>
      <c r="AN120" s="42">
        <v>383858</v>
      </c>
      <c r="AO120" s="41">
        <f t="shared" si="47"/>
        <v>447962.28600000002</v>
      </c>
      <c r="AP120" s="44">
        <f t="shared" si="48"/>
        <v>10.489691745697225</v>
      </c>
      <c r="AQ120" s="41"/>
      <c r="AR120" s="42">
        <v>698264</v>
      </c>
      <c r="AS120" s="41">
        <f t="shared" si="49"/>
        <v>814874.08799999999</v>
      </c>
      <c r="AT120" s="44">
        <f t="shared" si="50"/>
        <v>19.081467931155601</v>
      </c>
      <c r="AU120" s="41"/>
      <c r="AV120" s="46">
        <v>5.129979916865163</v>
      </c>
      <c r="AW120" s="44">
        <v>0.08</v>
      </c>
      <c r="AX120" s="41"/>
      <c r="AY120" s="47">
        <v>17.45</v>
      </c>
      <c r="AZ120" s="41"/>
      <c r="BA120" s="47">
        <v>0</v>
      </c>
      <c r="BB120" s="41"/>
      <c r="BC120" s="47">
        <f t="shared" si="56"/>
        <v>256.16000000000003</v>
      </c>
      <c r="BD120" s="41"/>
      <c r="BE120" s="72">
        <v>230.6</v>
      </c>
      <c r="BF120" s="43">
        <f t="shared" si="51"/>
        <v>25.560000000000031</v>
      </c>
      <c r="BG120" s="43">
        <f t="shared" si="52"/>
        <v>-19.060000000000031</v>
      </c>
      <c r="BH120" s="43">
        <f t="shared" si="53"/>
        <v>237.1</v>
      </c>
      <c r="BI120" s="44">
        <f t="shared" si="54"/>
        <v>6.5</v>
      </c>
      <c r="BJ120" s="41"/>
      <c r="BK120" s="72">
        <v>10.67</v>
      </c>
      <c r="BL120" s="43">
        <v>0.69</v>
      </c>
      <c r="BM120" s="43"/>
      <c r="BN120" s="44">
        <f t="shared" si="55"/>
        <v>248.45999999999998</v>
      </c>
      <c r="BO120" s="41"/>
      <c r="BP120" s="47">
        <f t="shared" si="57"/>
        <v>7672444.7999999998</v>
      </c>
    </row>
    <row r="121" spans="1:68" ht="15" x14ac:dyDescent="0.25">
      <c r="A121" s="36" t="s">
        <v>200</v>
      </c>
      <c r="B121" s="37" t="s">
        <v>58</v>
      </c>
      <c r="C121" s="37" t="s">
        <v>52</v>
      </c>
      <c r="D121" s="38">
        <v>7047</v>
      </c>
      <c r="E121" s="37" t="s">
        <v>56</v>
      </c>
      <c r="F121" s="39">
        <v>58</v>
      </c>
      <c r="G121" s="39">
        <v>11934</v>
      </c>
      <c r="H121" s="39">
        <v>19890</v>
      </c>
      <c r="I121" s="39">
        <v>19890</v>
      </c>
      <c r="J121" s="40">
        <v>21170</v>
      </c>
      <c r="K121" s="41"/>
      <c r="L121" s="42">
        <v>2515694</v>
      </c>
      <c r="M121" s="41">
        <f t="shared" si="31"/>
        <v>2935814.898</v>
      </c>
      <c r="N121" s="43">
        <f t="shared" si="32"/>
        <v>147.60255897435897</v>
      </c>
      <c r="O121" s="75">
        <v>1.0602</v>
      </c>
      <c r="P121" s="43">
        <f t="shared" si="33"/>
        <v>139.22142895147988</v>
      </c>
      <c r="Q121" s="43">
        <v>190.78</v>
      </c>
      <c r="R121" s="43">
        <f t="shared" si="34"/>
        <v>139.22142895147988</v>
      </c>
      <c r="S121" s="75">
        <v>0.91200000000000003</v>
      </c>
      <c r="T121" s="76">
        <v>0.9607</v>
      </c>
      <c r="U121" s="75">
        <f t="shared" si="35"/>
        <v>0.87619999999999998</v>
      </c>
      <c r="V121" s="44">
        <f t="shared" si="36"/>
        <v>121.99</v>
      </c>
      <c r="W121" s="45"/>
      <c r="X121" s="42">
        <v>1335784</v>
      </c>
      <c r="Y121" s="41">
        <f t="shared" si="37"/>
        <v>1558859.9280000001</v>
      </c>
      <c r="Z121" s="43">
        <f t="shared" si="38"/>
        <v>78.374053695324292</v>
      </c>
      <c r="AA121" s="43">
        <v>74.77</v>
      </c>
      <c r="AB121" s="43">
        <f t="shared" si="39"/>
        <v>74.77</v>
      </c>
      <c r="AC121" s="43">
        <f t="shared" si="40"/>
        <v>0</v>
      </c>
      <c r="AD121" s="44">
        <f t="shared" si="41"/>
        <v>74.77</v>
      </c>
      <c r="AE121" s="41"/>
      <c r="AF121" s="42">
        <v>775653</v>
      </c>
      <c r="AG121" s="41">
        <f t="shared" si="42"/>
        <v>905187.05099999998</v>
      </c>
      <c r="AH121" s="43">
        <f t="shared" si="43"/>
        <v>45.509655656108599</v>
      </c>
      <c r="AI121" s="43">
        <v>40.72</v>
      </c>
      <c r="AJ121" s="43">
        <f t="shared" si="44"/>
        <v>40.72</v>
      </c>
      <c r="AK121" s="43">
        <f t="shared" si="45"/>
        <v>0</v>
      </c>
      <c r="AL121" s="44">
        <f t="shared" si="46"/>
        <v>40.72</v>
      </c>
      <c r="AM121" s="41"/>
      <c r="AN121" s="42">
        <v>167839</v>
      </c>
      <c r="AO121" s="41">
        <f t="shared" si="47"/>
        <v>195868.11300000001</v>
      </c>
      <c r="AP121" s="44">
        <f t="shared" si="48"/>
        <v>9.8475672699849177</v>
      </c>
      <c r="AQ121" s="41"/>
      <c r="AR121" s="42">
        <v>374883</v>
      </c>
      <c r="AS121" s="41">
        <f t="shared" si="49"/>
        <v>437488.46100000001</v>
      </c>
      <c r="AT121" s="44">
        <f t="shared" si="50"/>
        <v>21.995397737556562</v>
      </c>
      <c r="AU121" s="41"/>
      <c r="AV121" s="46">
        <v>5.5868891999999999</v>
      </c>
      <c r="AW121" s="44">
        <v>1.2</v>
      </c>
      <c r="AX121" s="41"/>
      <c r="AY121" s="47">
        <v>18.399999999999999</v>
      </c>
      <c r="AZ121" s="41"/>
      <c r="BA121" s="47">
        <v>0</v>
      </c>
      <c r="BB121" s="41"/>
      <c r="BC121" s="47">
        <f t="shared" si="56"/>
        <v>294.51</v>
      </c>
      <c r="BD121" s="41"/>
      <c r="BE121" s="72">
        <v>243.26</v>
      </c>
      <c r="BF121" s="43">
        <f t="shared" si="51"/>
        <v>51.25</v>
      </c>
      <c r="BG121" s="43">
        <f t="shared" si="52"/>
        <v>-44.75</v>
      </c>
      <c r="BH121" s="43">
        <f t="shared" si="53"/>
        <v>249.76</v>
      </c>
      <c r="BI121" s="44">
        <f t="shared" si="54"/>
        <v>6.5</v>
      </c>
      <c r="BJ121" s="41"/>
      <c r="BK121" s="72">
        <v>11.24</v>
      </c>
      <c r="BL121" s="43">
        <v>0</v>
      </c>
      <c r="BM121" s="43"/>
      <c r="BN121" s="44">
        <f t="shared" si="55"/>
        <v>261</v>
      </c>
      <c r="BO121" s="41"/>
      <c r="BP121" s="47">
        <f t="shared" si="57"/>
        <v>3114774</v>
      </c>
    </row>
    <row r="122" spans="1:68" ht="15" x14ac:dyDescent="0.25">
      <c r="A122" s="36" t="s">
        <v>201</v>
      </c>
      <c r="B122" s="37" t="s">
        <v>55</v>
      </c>
      <c r="C122" s="37" t="s">
        <v>52</v>
      </c>
      <c r="D122" s="38">
        <v>9472</v>
      </c>
      <c r="E122" s="37" t="s">
        <v>53</v>
      </c>
      <c r="F122" s="39">
        <v>150</v>
      </c>
      <c r="G122" s="39">
        <v>40798</v>
      </c>
      <c r="H122" s="39">
        <v>51948</v>
      </c>
      <c r="I122" s="39">
        <v>51948</v>
      </c>
      <c r="J122" s="40">
        <v>54750</v>
      </c>
      <c r="K122" s="41"/>
      <c r="L122" s="42">
        <v>6209752</v>
      </c>
      <c r="M122" s="41">
        <f t="shared" si="31"/>
        <v>7246780.5839999998</v>
      </c>
      <c r="N122" s="43">
        <f t="shared" si="32"/>
        <v>139.50066574266575</v>
      </c>
      <c r="O122" s="75">
        <v>0.91810000000000003</v>
      </c>
      <c r="P122" s="43">
        <f t="shared" si="33"/>
        <v>151.9449577852802</v>
      </c>
      <c r="Q122" s="43">
        <v>190.78</v>
      </c>
      <c r="R122" s="43">
        <f t="shared" si="34"/>
        <v>151.9449577852802</v>
      </c>
      <c r="S122" s="75">
        <v>0.93069999999999997</v>
      </c>
      <c r="T122" s="76">
        <v>0.9607</v>
      </c>
      <c r="U122" s="75">
        <f t="shared" si="35"/>
        <v>0.89410000000000001</v>
      </c>
      <c r="V122" s="44">
        <f t="shared" si="36"/>
        <v>135.85</v>
      </c>
      <c r="W122" s="45"/>
      <c r="X122" s="42">
        <v>2488147</v>
      </c>
      <c r="Y122" s="41">
        <f t="shared" si="37"/>
        <v>2903667.5490000001</v>
      </c>
      <c r="Z122" s="43">
        <f t="shared" si="38"/>
        <v>55.895656213906214</v>
      </c>
      <c r="AA122" s="43">
        <v>74.77</v>
      </c>
      <c r="AB122" s="43">
        <f t="shared" si="39"/>
        <v>55.895656213906214</v>
      </c>
      <c r="AC122" s="43">
        <f t="shared" si="40"/>
        <v>2.2810859465234454</v>
      </c>
      <c r="AD122" s="44">
        <f t="shared" si="41"/>
        <v>58.176742160429662</v>
      </c>
      <c r="AE122" s="41"/>
      <c r="AF122" s="42">
        <v>1578225</v>
      </c>
      <c r="AG122" s="41">
        <f t="shared" si="42"/>
        <v>1841788.575</v>
      </c>
      <c r="AH122" s="43">
        <f t="shared" si="43"/>
        <v>35.454465523215525</v>
      </c>
      <c r="AI122" s="43">
        <v>40.72</v>
      </c>
      <c r="AJ122" s="43">
        <f t="shared" si="44"/>
        <v>35.454465523215525</v>
      </c>
      <c r="AK122" s="43">
        <f t="shared" si="45"/>
        <v>1.3163836191961185</v>
      </c>
      <c r="AL122" s="44">
        <f t="shared" si="46"/>
        <v>36.770849142411642</v>
      </c>
      <c r="AM122" s="41"/>
      <c r="AN122" s="42">
        <v>203539</v>
      </c>
      <c r="AO122" s="41">
        <f t="shared" si="47"/>
        <v>237530.01300000001</v>
      </c>
      <c r="AP122" s="44">
        <f t="shared" si="48"/>
        <v>4.5724573227073231</v>
      </c>
      <c r="AQ122" s="41"/>
      <c r="AR122" s="42">
        <v>1001624</v>
      </c>
      <c r="AS122" s="41">
        <f t="shared" si="49"/>
        <v>1168895.2080000001</v>
      </c>
      <c r="AT122" s="44">
        <f t="shared" si="50"/>
        <v>22.501255255255256</v>
      </c>
      <c r="AU122" s="41"/>
      <c r="AV122" s="46">
        <v>5.3954540800000004</v>
      </c>
      <c r="AW122" s="44">
        <v>0.09</v>
      </c>
      <c r="AX122" s="41"/>
      <c r="AY122" s="47">
        <v>17.940000000000001</v>
      </c>
      <c r="AZ122" s="41"/>
      <c r="BA122" s="47">
        <v>0</v>
      </c>
      <c r="BB122" s="41"/>
      <c r="BC122" s="47">
        <f t="shared" si="56"/>
        <v>281.3</v>
      </c>
      <c r="BD122" s="41"/>
      <c r="BE122" s="72">
        <v>237.2</v>
      </c>
      <c r="BF122" s="43">
        <f t="shared" si="51"/>
        <v>44.100000000000023</v>
      </c>
      <c r="BG122" s="43">
        <f t="shared" si="52"/>
        <v>-37.600000000000023</v>
      </c>
      <c r="BH122" s="43">
        <f t="shared" si="53"/>
        <v>243.7</v>
      </c>
      <c r="BI122" s="44">
        <f t="shared" si="54"/>
        <v>6.5</v>
      </c>
      <c r="BJ122" s="41"/>
      <c r="BK122" s="72">
        <v>10.97</v>
      </c>
      <c r="BL122" s="43">
        <v>4</v>
      </c>
      <c r="BM122" s="43"/>
      <c r="BN122" s="44">
        <f t="shared" si="55"/>
        <v>258.66999999999996</v>
      </c>
      <c r="BO122" s="41"/>
      <c r="BP122" s="47">
        <f t="shared" si="57"/>
        <v>10553218.659999998</v>
      </c>
    </row>
    <row r="123" spans="1:68" ht="15" x14ac:dyDescent="0.25">
      <c r="A123" s="36" t="s">
        <v>202</v>
      </c>
      <c r="B123" s="37" t="s">
        <v>97</v>
      </c>
      <c r="C123" s="37" t="s">
        <v>52</v>
      </c>
      <c r="D123" s="38">
        <v>10561</v>
      </c>
      <c r="E123" s="37" t="s">
        <v>56</v>
      </c>
      <c r="F123" s="39">
        <v>120</v>
      </c>
      <c r="G123" s="39">
        <v>29487</v>
      </c>
      <c r="H123" s="39">
        <v>42440</v>
      </c>
      <c r="I123" s="39">
        <v>42440</v>
      </c>
      <c r="J123" s="40">
        <v>43800</v>
      </c>
      <c r="K123" s="41"/>
      <c r="L123" s="42">
        <v>5549654</v>
      </c>
      <c r="M123" s="41">
        <f t="shared" si="31"/>
        <v>6476446.2180000003</v>
      </c>
      <c r="N123" s="43">
        <f t="shared" si="32"/>
        <v>152.60240852968897</v>
      </c>
      <c r="O123" s="75">
        <v>1.1632</v>
      </c>
      <c r="P123" s="43">
        <f t="shared" si="33"/>
        <v>131.19189178962256</v>
      </c>
      <c r="Q123" s="43">
        <v>190.78</v>
      </c>
      <c r="R123" s="43">
        <f t="shared" si="34"/>
        <v>131.19189178962256</v>
      </c>
      <c r="S123" s="75">
        <v>1.3246</v>
      </c>
      <c r="T123" s="76">
        <v>0.9607</v>
      </c>
      <c r="U123" s="75">
        <f t="shared" si="35"/>
        <v>1.2725</v>
      </c>
      <c r="V123" s="44">
        <f t="shared" si="36"/>
        <v>166.94</v>
      </c>
      <c r="W123" s="45"/>
      <c r="X123" s="42">
        <v>2514988</v>
      </c>
      <c r="Y123" s="41">
        <f t="shared" si="37"/>
        <v>2934990.9960000003</v>
      </c>
      <c r="Z123" s="43">
        <f t="shared" si="38"/>
        <v>69.156244015080119</v>
      </c>
      <c r="AA123" s="43">
        <v>74.77</v>
      </c>
      <c r="AB123" s="43">
        <f t="shared" si="39"/>
        <v>69.156244015080119</v>
      </c>
      <c r="AC123" s="43">
        <f t="shared" si="40"/>
        <v>0</v>
      </c>
      <c r="AD123" s="44">
        <f t="shared" si="41"/>
        <v>69.156244015080119</v>
      </c>
      <c r="AE123" s="41"/>
      <c r="AF123" s="42">
        <v>1354346</v>
      </c>
      <c r="AG123" s="41">
        <f t="shared" si="42"/>
        <v>1580521.7820000001</v>
      </c>
      <c r="AH123" s="43">
        <f t="shared" si="43"/>
        <v>37.24132379830349</v>
      </c>
      <c r="AI123" s="43">
        <v>40.72</v>
      </c>
      <c r="AJ123" s="43">
        <f t="shared" si="44"/>
        <v>37.24132379830349</v>
      </c>
      <c r="AK123" s="43">
        <f t="shared" si="45"/>
        <v>0.86966905042412712</v>
      </c>
      <c r="AL123" s="44">
        <f t="shared" si="46"/>
        <v>38.110992848727619</v>
      </c>
      <c r="AM123" s="41"/>
      <c r="AN123" s="42">
        <v>411252</v>
      </c>
      <c r="AO123" s="41">
        <f t="shared" si="47"/>
        <v>479931.08400000003</v>
      </c>
      <c r="AP123" s="44">
        <f t="shared" si="48"/>
        <v>11.308460980207352</v>
      </c>
      <c r="AQ123" s="41"/>
      <c r="AR123" s="42">
        <v>678378</v>
      </c>
      <c r="AS123" s="41">
        <f t="shared" si="49"/>
        <v>791667.12600000005</v>
      </c>
      <c r="AT123" s="44">
        <f t="shared" si="50"/>
        <v>18.653796559849201</v>
      </c>
      <c r="AU123" s="41"/>
      <c r="AV123" s="46">
        <v>11.94000507</v>
      </c>
      <c r="AW123" s="44">
        <v>0.63</v>
      </c>
      <c r="AX123" s="41"/>
      <c r="AY123" s="47">
        <v>20.85</v>
      </c>
      <c r="AZ123" s="41"/>
      <c r="BA123" s="47">
        <v>0</v>
      </c>
      <c r="BB123" s="41"/>
      <c r="BC123" s="47">
        <f t="shared" si="56"/>
        <v>337.59</v>
      </c>
      <c r="BD123" s="41"/>
      <c r="BE123" s="72">
        <v>275.68</v>
      </c>
      <c r="BF123" s="43">
        <f t="shared" si="51"/>
        <v>61.909999999999968</v>
      </c>
      <c r="BG123" s="43">
        <f t="shared" si="52"/>
        <v>-55.409999999999968</v>
      </c>
      <c r="BH123" s="43">
        <f t="shared" si="53"/>
        <v>282.18</v>
      </c>
      <c r="BI123" s="44">
        <f t="shared" si="54"/>
        <v>6.5</v>
      </c>
      <c r="BJ123" s="41"/>
      <c r="BK123" s="72">
        <v>12.7</v>
      </c>
      <c r="BL123" s="43">
        <v>31.59</v>
      </c>
      <c r="BM123" s="43"/>
      <c r="BN123" s="44">
        <f t="shared" si="55"/>
        <v>326.46999999999997</v>
      </c>
      <c r="BO123" s="41"/>
      <c r="BP123" s="47">
        <f t="shared" si="57"/>
        <v>9626620.8899999987</v>
      </c>
    </row>
    <row r="124" spans="1:68" ht="15" x14ac:dyDescent="0.25">
      <c r="A124" s="36" t="s">
        <v>203</v>
      </c>
      <c r="B124" s="37" t="s">
        <v>58</v>
      </c>
      <c r="C124" s="37" t="s">
        <v>52</v>
      </c>
      <c r="D124" s="38">
        <v>9928</v>
      </c>
      <c r="E124" s="37" t="s">
        <v>56</v>
      </c>
      <c r="F124" s="39">
        <v>85</v>
      </c>
      <c r="G124" s="39">
        <v>20723</v>
      </c>
      <c r="H124" s="39">
        <v>25553</v>
      </c>
      <c r="I124" s="39">
        <v>27923</v>
      </c>
      <c r="J124" s="40">
        <v>31025</v>
      </c>
      <c r="K124" s="41"/>
      <c r="L124" s="42">
        <v>3614513</v>
      </c>
      <c r="M124" s="41">
        <f t="shared" si="31"/>
        <v>4218136.6710000001</v>
      </c>
      <c r="N124" s="43">
        <f t="shared" si="32"/>
        <v>151.06316194534972</v>
      </c>
      <c r="O124" s="75">
        <v>0.85760000000000003</v>
      </c>
      <c r="P124" s="43">
        <f t="shared" si="33"/>
        <v>176.14641085045443</v>
      </c>
      <c r="Q124" s="43">
        <v>190.78</v>
      </c>
      <c r="R124" s="43">
        <f t="shared" si="34"/>
        <v>176.14641085045443</v>
      </c>
      <c r="S124" s="75">
        <v>1.0524</v>
      </c>
      <c r="T124" s="76">
        <v>0.9607</v>
      </c>
      <c r="U124" s="75">
        <f t="shared" si="35"/>
        <v>1.0109999999999999</v>
      </c>
      <c r="V124" s="44">
        <f t="shared" si="36"/>
        <v>178.08</v>
      </c>
      <c r="W124" s="45"/>
      <c r="X124" s="42">
        <v>1652565</v>
      </c>
      <c r="Y124" s="41">
        <f t="shared" si="37"/>
        <v>1928543.355</v>
      </c>
      <c r="Z124" s="43">
        <f t="shared" si="38"/>
        <v>69.066481216201694</v>
      </c>
      <c r="AA124" s="43">
        <v>74.77</v>
      </c>
      <c r="AB124" s="43">
        <f t="shared" si="39"/>
        <v>69.066481216201694</v>
      </c>
      <c r="AC124" s="43">
        <f t="shared" si="40"/>
        <v>0</v>
      </c>
      <c r="AD124" s="44">
        <f t="shared" si="41"/>
        <v>69.066481216201694</v>
      </c>
      <c r="AE124" s="41"/>
      <c r="AF124" s="42">
        <v>1294170</v>
      </c>
      <c r="AG124" s="41">
        <f t="shared" si="42"/>
        <v>1510296.3900000001</v>
      </c>
      <c r="AH124" s="43">
        <f t="shared" si="43"/>
        <v>54.087898506607459</v>
      </c>
      <c r="AI124" s="43">
        <v>40.72</v>
      </c>
      <c r="AJ124" s="43">
        <f t="shared" si="44"/>
        <v>40.72</v>
      </c>
      <c r="AK124" s="43">
        <f t="shared" si="45"/>
        <v>0</v>
      </c>
      <c r="AL124" s="44">
        <f t="shared" si="46"/>
        <v>40.72</v>
      </c>
      <c r="AM124" s="41"/>
      <c r="AN124" s="42">
        <v>199885</v>
      </c>
      <c r="AO124" s="41">
        <f t="shared" si="47"/>
        <v>233265.79500000001</v>
      </c>
      <c r="AP124" s="44">
        <f t="shared" si="48"/>
        <v>8.3538944597643532</v>
      </c>
      <c r="AQ124" s="41"/>
      <c r="AR124" s="42">
        <v>481106</v>
      </c>
      <c r="AS124" s="41">
        <f t="shared" si="49"/>
        <v>561450.70200000005</v>
      </c>
      <c r="AT124" s="44">
        <f t="shared" si="50"/>
        <v>20.107105325359026</v>
      </c>
      <c r="AU124" s="41"/>
      <c r="AV124" s="46">
        <v>3.9096000000000002</v>
      </c>
      <c r="AW124" s="44">
        <v>0</v>
      </c>
      <c r="AX124" s="41"/>
      <c r="AY124" s="47">
        <v>20.490000000000002</v>
      </c>
      <c r="AZ124" s="41"/>
      <c r="BA124" s="47">
        <v>0</v>
      </c>
      <c r="BB124" s="41"/>
      <c r="BC124" s="47">
        <f t="shared" si="56"/>
        <v>340.73</v>
      </c>
      <c r="BD124" s="41"/>
      <c r="BE124" s="72">
        <v>271.02</v>
      </c>
      <c r="BF124" s="43">
        <f t="shared" si="51"/>
        <v>69.710000000000036</v>
      </c>
      <c r="BG124" s="43">
        <f t="shared" si="52"/>
        <v>-63.210000000000036</v>
      </c>
      <c r="BH124" s="43">
        <f t="shared" si="53"/>
        <v>277.52</v>
      </c>
      <c r="BI124" s="44">
        <f t="shared" si="54"/>
        <v>6.5</v>
      </c>
      <c r="BJ124" s="41"/>
      <c r="BK124" s="72">
        <v>12.49</v>
      </c>
      <c r="BL124" s="43">
        <v>0</v>
      </c>
      <c r="BM124" s="43"/>
      <c r="BN124" s="44">
        <f t="shared" si="55"/>
        <v>290.01</v>
      </c>
      <c r="BO124" s="41"/>
      <c r="BP124" s="47">
        <f t="shared" si="57"/>
        <v>6009877.2299999995</v>
      </c>
    </row>
    <row r="125" spans="1:68" ht="15" x14ac:dyDescent="0.25">
      <c r="A125" s="36" t="s">
        <v>204</v>
      </c>
      <c r="B125" s="37" t="s">
        <v>58</v>
      </c>
      <c r="C125" s="37" t="s">
        <v>52</v>
      </c>
      <c r="D125" s="38">
        <v>9332</v>
      </c>
      <c r="E125" s="37" t="s">
        <v>60</v>
      </c>
      <c r="F125" s="39">
        <v>60</v>
      </c>
      <c r="G125" s="39">
        <v>11656</v>
      </c>
      <c r="H125" s="39">
        <v>18803</v>
      </c>
      <c r="I125" s="39">
        <v>19710</v>
      </c>
      <c r="J125" s="40">
        <v>21900</v>
      </c>
      <c r="K125" s="41"/>
      <c r="L125" s="42">
        <v>2799236</v>
      </c>
      <c r="M125" s="41">
        <f t="shared" si="31"/>
        <v>3266708.412</v>
      </c>
      <c r="N125" s="43">
        <f t="shared" si="32"/>
        <v>165.73863074581431</v>
      </c>
      <c r="O125" s="75">
        <v>1.1404000000000001</v>
      </c>
      <c r="P125" s="43">
        <f t="shared" si="33"/>
        <v>145.33376950702763</v>
      </c>
      <c r="Q125" s="43">
        <v>190.78</v>
      </c>
      <c r="R125" s="43">
        <f t="shared" si="34"/>
        <v>145.33376950702763</v>
      </c>
      <c r="S125" s="75">
        <v>1.1223000000000001</v>
      </c>
      <c r="T125" s="76">
        <v>0.9607</v>
      </c>
      <c r="U125" s="75">
        <f t="shared" si="35"/>
        <v>1.0782</v>
      </c>
      <c r="V125" s="44">
        <f t="shared" si="36"/>
        <v>156.69999999999999</v>
      </c>
      <c r="W125" s="45"/>
      <c r="X125" s="42">
        <v>1374307</v>
      </c>
      <c r="Y125" s="41">
        <f t="shared" si="37"/>
        <v>1603816.2690000001</v>
      </c>
      <c r="Z125" s="43">
        <f t="shared" si="38"/>
        <v>81.370688432267883</v>
      </c>
      <c r="AA125" s="43">
        <v>74.77</v>
      </c>
      <c r="AB125" s="43">
        <f t="shared" si="39"/>
        <v>74.77</v>
      </c>
      <c r="AC125" s="43">
        <f t="shared" si="40"/>
        <v>0</v>
      </c>
      <c r="AD125" s="44">
        <f t="shared" si="41"/>
        <v>74.77</v>
      </c>
      <c r="AE125" s="41"/>
      <c r="AF125" s="42">
        <v>883528</v>
      </c>
      <c r="AG125" s="41">
        <f t="shared" si="42"/>
        <v>1031077.176</v>
      </c>
      <c r="AH125" s="43">
        <f t="shared" si="43"/>
        <v>52.31238843226788</v>
      </c>
      <c r="AI125" s="43">
        <v>40.72</v>
      </c>
      <c r="AJ125" s="43">
        <f t="shared" si="44"/>
        <v>40.72</v>
      </c>
      <c r="AK125" s="43">
        <f t="shared" si="45"/>
        <v>0</v>
      </c>
      <c r="AL125" s="44">
        <f t="shared" si="46"/>
        <v>40.72</v>
      </c>
      <c r="AM125" s="41"/>
      <c r="AN125" s="42">
        <v>119374</v>
      </c>
      <c r="AO125" s="41">
        <f t="shared" si="47"/>
        <v>139309.45800000001</v>
      </c>
      <c r="AP125" s="44">
        <f t="shared" si="48"/>
        <v>7.067958295281584</v>
      </c>
      <c r="AQ125" s="41"/>
      <c r="AR125" s="42">
        <v>347524</v>
      </c>
      <c r="AS125" s="41">
        <f t="shared" si="49"/>
        <v>405560.50800000003</v>
      </c>
      <c r="AT125" s="44">
        <f t="shared" si="50"/>
        <v>20.57638295281583</v>
      </c>
      <c r="AU125" s="41"/>
      <c r="AV125" s="46">
        <v>10.496397760000001</v>
      </c>
      <c r="AW125" s="44">
        <v>0</v>
      </c>
      <c r="AX125" s="41"/>
      <c r="AY125" s="47">
        <v>17.009999999999998</v>
      </c>
      <c r="AZ125" s="41"/>
      <c r="BA125" s="47">
        <v>0</v>
      </c>
      <c r="BB125" s="41"/>
      <c r="BC125" s="47">
        <f t="shared" si="56"/>
        <v>327.33999999999997</v>
      </c>
      <c r="BD125" s="41"/>
      <c r="BE125" s="72">
        <v>262.42</v>
      </c>
      <c r="BF125" s="43">
        <f t="shared" si="51"/>
        <v>64.919999999999959</v>
      </c>
      <c r="BG125" s="43">
        <f t="shared" si="52"/>
        <v>-58.419999999999959</v>
      </c>
      <c r="BH125" s="43">
        <f t="shared" si="53"/>
        <v>268.92</v>
      </c>
      <c r="BI125" s="44">
        <f t="shared" si="54"/>
        <v>6.5</v>
      </c>
      <c r="BJ125" s="41"/>
      <c r="BK125" s="72">
        <v>12.1</v>
      </c>
      <c r="BL125" s="43">
        <v>0</v>
      </c>
      <c r="BM125" s="43"/>
      <c r="BN125" s="44">
        <f t="shared" si="55"/>
        <v>281.02000000000004</v>
      </c>
      <c r="BO125" s="41"/>
      <c r="BP125" s="47">
        <f t="shared" si="57"/>
        <v>3275569.1200000006</v>
      </c>
    </row>
    <row r="126" spans="1:68" ht="15" x14ac:dyDescent="0.25">
      <c r="A126" s="36" t="s">
        <v>205</v>
      </c>
      <c r="B126" s="37" t="s">
        <v>55</v>
      </c>
      <c r="C126" s="37" t="s">
        <v>52</v>
      </c>
      <c r="D126" s="38">
        <v>10157</v>
      </c>
      <c r="E126" s="37" t="s">
        <v>56</v>
      </c>
      <c r="F126" s="39">
        <v>120</v>
      </c>
      <c r="G126" s="39">
        <v>19290</v>
      </c>
      <c r="H126" s="39">
        <v>39537</v>
      </c>
      <c r="I126" s="39">
        <v>39537</v>
      </c>
      <c r="J126" s="40">
        <v>43800</v>
      </c>
      <c r="K126" s="41"/>
      <c r="L126" s="42">
        <v>6709260</v>
      </c>
      <c r="M126" s="41">
        <f t="shared" si="31"/>
        <v>7829706.4199999999</v>
      </c>
      <c r="N126" s="43">
        <f t="shared" si="32"/>
        <v>198.03491463692237</v>
      </c>
      <c r="O126" s="75">
        <v>1.2327999999999999</v>
      </c>
      <c r="P126" s="43">
        <f t="shared" si="33"/>
        <v>160.6383149228767</v>
      </c>
      <c r="Q126" s="43">
        <v>190.78</v>
      </c>
      <c r="R126" s="43">
        <f t="shared" si="34"/>
        <v>160.6383149228767</v>
      </c>
      <c r="S126" s="75">
        <v>1.0109999999999999</v>
      </c>
      <c r="T126" s="76">
        <v>0.9607</v>
      </c>
      <c r="U126" s="75">
        <f t="shared" si="35"/>
        <v>0.97130000000000005</v>
      </c>
      <c r="V126" s="44">
        <f t="shared" si="36"/>
        <v>156.03</v>
      </c>
      <c r="W126" s="45"/>
      <c r="X126" s="42">
        <v>3195590</v>
      </c>
      <c r="Y126" s="41">
        <f t="shared" si="37"/>
        <v>3729253.5300000003</v>
      </c>
      <c r="Z126" s="43">
        <f t="shared" si="38"/>
        <v>94.32312846194705</v>
      </c>
      <c r="AA126" s="43">
        <v>74.77</v>
      </c>
      <c r="AB126" s="43">
        <f t="shared" si="39"/>
        <v>74.77</v>
      </c>
      <c r="AC126" s="43">
        <f t="shared" si="40"/>
        <v>0</v>
      </c>
      <c r="AD126" s="44">
        <f t="shared" si="41"/>
        <v>74.77</v>
      </c>
      <c r="AE126" s="41"/>
      <c r="AF126" s="42">
        <v>1713815</v>
      </c>
      <c r="AG126" s="41">
        <f t="shared" si="42"/>
        <v>2000022.105</v>
      </c>
      <c r="AH126" s="43">
        <f t="shared" si="43"/>
        <v>50.586086577130281</v>
      </c>
      <c r="AI126" s="43">
        <v>40.72</v>
      </c>
      <c r="AJ126" s="43">
        <f t="shared" si="44"/>
        <v>40.72</v>
      </c>
      <c r="AK126" s="43">
        <f t="shared" si="45"/>
        <v>0</v>
      </c>
      <c r="AL126" s="44">
        <f t="shared" si="46"/>
        <v>40.72</v>
      </c>
      <c r="AM126" s="41"/>
      <c r="AN126" s="42">
        <v>323256</v>
      </c>
      <c r="AO126" s="41">
        <f t="shared" si="47"/>
        <v>377239.75200000004</v>
      </c>
      <c r="AP126" s="44">
        <f t="shared" si="48"/>
        <v>9.5414359207830657</v>
      </c>
      <c r="AQ126" s="41"/>
      <c r="AR126" s="42">
        <v>491153</v>
      </c>
      <c r="AS126" s="41">
        <f t="shared" si="49"/>
        <v>573175.55099999998</v>
      </c>
      <c r="AT126" s="44">
        <f t="shared" si="50"/>
        <v>14.497193793155777</v>
      </c>
      <c r="AU126" s="41"/>
      <c r="AV126" s="46">
        <v>5.1304160300000001</v>
      </c>
      <c r="AW126" s="44">
        <v>0.2</v>
      </c>
      <c r="AX126" s="41"/>
      <c r="AY126" s="47">
        <v>20.310000000000002</v>
      </c>
      <c r="AZ126" s="41"/>
      <c r="BA126" s="47">
        <v>0</v>
      </c>
      <c r="BB126" s="41"/>
      <c r="BC126" s="47">
        <f t="shared" si="56"/>
        <v>321.2</v>
      </c>
      <c r="BD126" s="41"/>
      <c r="BE126" s="72">
        <v>268.17</v>
      </c>
      <c r="BF126" s="43">
        <f t="shared" si="51"/>
        <v>53.029999999999973</v>
      </c>
      <c r="BG126" s="43">
        <f t="shared" si="52"/>
        <v>-46.529999999999973</v>
      </c>
      <c r="BH126" s="43">
        <f t="shared" si="53"/>
        <v>274.67</v>
      </c>
      <c r="BI126" s="44">
        <f t="shared" si="54"/>
        <v>6.5</v>
      </c>
      <c r="BJ126" s="41"/>
      <c r="BK126" s="72">
        <v>12.36</v>
      </c>
      <c r="BL126" s="43">
        <v>2.82</v>
      </c>
      <c r="BM126" s="43"/>
      <c r="BN126" s="44">
        <f t="shared" si="55"/>
        <v>289.85000000000002</v>
      </c>
      <c r="BO126" s="41"/>
      <c r="BP126" s="47">
        <f t="shared" si="57"/>
        <v>5591206.5</v>
      </c>
    </row>
    <row r="127" spans="1:68" ht="15" x14ac:dyDescent="0.25">
      <c r="A127" s="36" t="s">
        <v>206</v>
      </c>
      <c r="B127" s="37" t="s">
        <v>51</v>
      </c>
      <c r="C127" s="37" t="s">
        <v>52</v>
      </c>
      <c r="D127" s="38">
        <v>8391</v>
      </c>
      <c r="E127" s="37" t="s">
        <v>64</v>
      </c>
      <c r="F127" s="39">
        <v>100</v>
      </c>
      <c r="G127" s="39">
        <v>22135</v>
      </c>
      <c r="H127" s="39">
        <v>30057</v>
      </c>
      <c r="I127" s="39">
        <v>32850</v>
      </c>
      <c r="J127" s="40">
        <v>36500</v>
      </c>
      <c r="K127" s="41"/>
      <c r="L127" s="42">
        <v>3739586</v>
      </c>
      <c r="M127" s="41">
        <f t="shared" si="31"/>
        <v>4364096.8619999997</v>
      </c>
      <c r="N127" s="43">
        <f t="shared" si="32"/>
        <v>132.84921954337898</v>
      </c>
      <c r="O127" s="75">
        <v>1.0545</v>
      </c>
      <c r="P127" s="43">
        <f t="shared" si="33"/>
        <v>125.98313849538073</v>
      </c>
      <c r="Q127" s="43">
        <v>190.78</v>
      </c>
      <c r="R127" s="43">
        <f t="shared" si="34"/>
        <v>125.98313849538073</v>
      </c>
      <c r="S127" s="75">
        <v>1.0196000000000001</v>
      </c>
      <c r="T127" s="76">
        <v>0.9607</v>
      </c>
      <c r="U127" s="75">
        <f t="shared" si="35"/>
        <v>0.97950000000000004</v>
      </c>
      <c r="V127" s="44">
        <f t="shared" si="36"/>
        <v>123.4</v>
      </c>
      <c r="W127" s="45"/>
      <c r="X127" s="42">
        <v>1507119</v>
      </c>
      <c r="Y127" s="41">
        <f t="shared" si="37"/>
        <v>1758807.8730000001</v>
      </c>
      <c r="Z127" s="43">
        <f t="shared" si="38"/>
        <v>53.540574520547949</v>
      </c>
      <c r="AA127" s="43">
        <v>74.77</v>
      </c>
      <c r="AB127" s="43">
        <f t="shared" si="39"/>
        <v>53.540574520547949</v>
      </c>
      <c r="AC127" s="43">
        <f t="shared" si="40"/>
        <v>2.8698563698630117</v>
      </c>
      <c r="AD127" s="44">
        <f t="shared" si="41"/>
        <v>56.410430890410964</v>
      </c>
      <c r="AE127" s="41"/>
      <c r="AF127" s="42">
        <v>1186897</v>
      </c>
      <c r="AG127" s="41">
        <f t="shared" si="42"/>
        <v>1385108.7990000001</v>
      </c>
      <c r="AH127" s="43">
        <f t="shared" si="43"/>
        <v>42.164651415525121</v>
      </c>
      <c r="AI127" s="43">
        <v>40.72</v>
      </c>
      <c r="AJ127" s="43">
        <f t="shared" si="44"/>
        <v>40.72</v>
      </c>
      <c r="AK127" s="43">
        <f t="shared" si="45"/>
        <v>0</v>
      </c>
      <c r="AL127" s="44">
        <f t="shared" si="46"/>
        <v>40.72</v>
      </c>
      <c r="AM127" s="41"/>
      <c r="AN127" s="42">
        <v>199612</v>
      </c>
      <c r="AO127" s="41">
        <f t="shared" si="47"/>
        <v>232947.204</v>
      </c>
      <c r="AP127" s="44">
        <f t="shared" si="48"/>
        <v>7.0912390867579909</v>
      </c>
      <c r="AQ127" s="41"/>
      <c r="AR127" s="42">
        <v>537608</v>
      </c>
      <c r="AS127" s="41">
        <f t="shared" si="49"/>
        <v>627388.53599999996</v>
      </c>
      <c r="AT127" s="44">
        <f t="shared" si="50"/>
        <v>19.098585570776255</v>
      </c>
      <c r="AU127" s="41"/>
      <c r="AV127" s="46">
        <v>9.39841704</v>
      </c>
      <c r="AW127" s="44">
        <v>0.3</v>
      </c>
      <c r="AX127" s="41"/>
      <c r="AY127" s="47">
        <v>18.630000000000003</v>
      </c>
      <c r="AZ127" s="41"/>
      <c r="BA127" s="47">
        <v>0</v>
      </c>
      <c r="BB127" s="41"/>
      <c r="BC127" s="47">
        <f t="shared" si="56"/>
        <v>275.05</v>
      </c>
      <c r="BD127" s="41"/>
      <c r="BE127" s="72">
        <v>246.52</v>
      </c>
      <c r="BF127" s="43">
        <f t="shared" si="51"/>
        <v>28.53</v>
      </c>
      <c r="BG127" s="43">
        <f t="shared" si="52"/>
        <v>-22.03</v>
      </c>
      <c r="BH127" s="43">
        <f t="shared" si="53"/>
        <v>253.02</v>
      </c>
      <c r="BI127" s="44">
        <f t="shared" si="54"/>
        <v>6.5</v>
      </c>
      <c r="BJ127" s="41"/>
      <c r="BK127" s="72">
        <v>11.39</v>
      </c>
      <c r="BL127" s="43">
        <v>7.57</v>
      </c>
      <c r="BM127" s="43"/>
      <c r="BN127" s="44">
        <f t="shared" si="55"/>
        <v>271.98</v>
      </c>
      <c r="BO127" s="41"/>
      <c r="BP127" s="47">
        <f t="shared" si="57"/>
        <v>6020277.3000000007</v>
      </c>
    </row>
    <row r="128" spans="1:68" ht="15" x14ac:dyDescent="0.25">
      <c r="A128" s="36" t="s">
        <v>207</v>
      </c>
      <c r="B128" s="37" t="s">
        <v>208</v>
      </c>
      <c r="C128" s="37" t="s">
        <v>52</v>
      </c>
      <c r="D128" s="38">
        <v>5645</v>
      </c>
      <c r="E128" s="37" t="s">
        <v>74</v>
      </c>
      <c r="F128" s="39">
        <v>202</v>
      </c>
      <c r="G128" s="39">
        <v>42363</v>
      </c>
      <c r="H128" s="39">
        <v>67737</v>
      </c>
      <c r="I128" s="39">
        <v>67737</v>
      </c>
      <c r="J128" s="40">
        <v>73730</v>
      </c>
      <c r="K128" s="41"/>
      <c r="L128" s="42">
        <v>15220655</v>
      </c>
      <c r="M128" s="41">
        <f t="shared" si="31"/>
        <v>17762504.385000002</v>
      </c>
      <c r="N128" s="43">
        <f t="shared" si="32"/>
        <v>262.22750321094827</v>
      </c>
      <c r="O128" s="75">
        <v>1.0577000000000001</v>
      </c>
      <c r="P128" s="43">
        <f t="shared" si="33"/>
        <v>247.92238178211994</v>
      </c>
      <c r="Q128" s="43">
        <v>211.6</v>
      </c>
      <c r="R128" s="43">
        <f t="shared" si="34"/>
        <v>211.6</v>
      </c>
      <c r="S128" s="75">
        <v>0.98319999999999996</v>
      </c>
      <c r="T128" s="76">
        <v>0.9607</v>
      </c>
      <c r="U128" s="75">
        <f t="shared" si="35"/>
        <v>0.9446</v>
      </c>
      <c r="V128" s="44">
        <f t="shared" si="36"/>
        <v>199.88</v>
      </c>
      <c r="W128" s="45"/>
      <c r="X128" s="42">
        <v>5983886</v>
      </c>
      <c r="Y128" s="41">
        <f t="shared" si="37"/>
        <v>6983194.9620000003</v>
      </c>
      <c r="Z128" s="43">
        <f t="shared" si="38"/>
        <v>103.09277000752913</v>
      </c>
      <c r="AA128" s="43">
        <v>74.77</v>
      </c>
      <c r="AB128" s="43">
        <f t="shared" si="39"/>
        <v>74.77</v>
      </c>
      <c r="AC128" s="43">
        <f t="shared" si="40"/>
        <v>0</v>
      </c>
      <c r="AD128" s="44">
        <f t="shared" si="41"/>
        <v>74.77</v>
      </c>
      <c r="AE128" s="41"/>
      <c r="AF128" s="42">
        <v>3485489</v>
      </c>
      <c r="AG128" s="41">
        <f t="shared" si="42"/>
        <v>4067565.6630000002</v>
      </c>
      <c r="AH128" s="43">
        <f t="shared" si="43"/>
        <v>60.049391957128307</v>
      </c>
      <c r="AI128" s="43">
        <v>40.72</v>
      </c>
      <c r="AJ128" s="43">
        <f t="shared" si="44"/>
        <v>40.72</v>
      </c>
      <c r="AK128" s="43">
        <f t="shared" si="45"/>
        <v>0</v>
      </c>
      <c r="AL128" s="44">
        <f t="shared" si="46"/>
        <v>40.72</v>
      </c>
      <c r="AM128" s="41"/>
      <c r="AN128" s="42">
        <v>394704</v>
      </c>
      <c r="AO128" s="41">
        <f t="shared" si="47"/>
        <v>460619.56800000003</v>
      </c>
      <c r="AP128" s="44">
        <f t="shared" si="48"/>
        <v>6.8001176314274332</v>
      </c>
      <c r="AQ128" s="41"/>
      <c r="AR128" s="42">
        <v>918217</v>
      </c>
      <c r="AS128" s="41">
        <f t="shared" si="49"/>
        <v>1071559.2390000001</v>
      </c>
      <c r="AT128" s="44">
        <f t="shared" si="50"/>
        <v>15.819407989724967</v>
      </c>
      <c r="AU128" s="41"/>
      <c r="AV128" s="46">
        <v>16.47324321</v>
      </c>
      <c r="AW128" s="44">
        <v>0</v>
      </c>
      <c r="AX128" s="41"/>
      <c r="AY128" s="47">
        <v>22.310000000000002</v>
      </c>
      <c r="AZ128" s="41"/>
      <c r="BA128" s="47">
        <v>0</v>
      </c>
      <c r="BB128" s="41"/>
      <c r="BC128" s="47">
        <f t="shared" si="56"/>
        <v>376.77</v>
      </c>
      <c r="BD128" s="41"/>
      <c r="BE128" s="72">
        <v>304.68</v>
      </c>
      <c r="BF128" s="43">
        <f t="shared" si="51"/>
        <v>72.089999999999975</v>
      </c>
      <c r="BG128" s="43">
        <f t="shared" si="52"/>
        <v>-65.589999999999975</v>
      </c>
      <c r="BH128" s="43">
        <f t="shared" si="53"/>
        <v>311.18</v>
      </c>
      <c r="BI128" s="44">
        <f t="shared" si="54"/>
        <v>6.5</v>
      </c>
      <c r="BJ128" s="41"/>
      <c r="BK128" s="72">
        <v>14</v>
      </c>
      <c r="BL128" s="43">
        <v>0</v>
      </c>
      <c r="BM128" s="43"/>
      <c r="BN128" s="44">
        <f t="shared" si="55"/>
        <v>325.18</v>
      </c>
      <c r="BO128" s="41"/>
      <c r="BP128" s="47">
        <f t="shared" si="57"/>
        <v>13775600.34</v>
      </c>
    </row>
    <row r="129" spans="1:68" ht="15" x14ac:dyDescent="0.25">
      <c r="A129" s="36" t="s">
        <v>209</v>
      </c>
      <c r="B129" s="37" t="s">
        <v>58</v>
      </c>
      <c r="C129" s="37" t="s">
        <v>52</v>
      </c>
      <c r="D129" s="38">
        <v>10488</v>
      </c>
      <c r="E129" s="37" t="s">
        <v>64</v>
      </c>
      <c r="F129" s="39">
        <v>120</v>
      </c>
      <c r="G129" s="39">
        <v>28361</v>
      </c>
      <c r="H129" s="39">
        <v>38227</v>
      </c>
      <c r="I129" s="39">
        <v>39420</v>
      </c>
      <c r="J129" s="40">
        <v>43800</v>
      </c>
      <c r="K129" s="41"/>
      <c r="L129" s="42">
        <v>3962424</v>
      </c>
      <c r="M129" s="41">
        <f t="shared" si="31"/>
        <v>4624148.8080000002</v>
      </c>
      <c r="N129" s="43">
        <f t="shared" si="32"/>
        <v>117.30463744292238</v>
      </c>
      <c r="O129" s="75">
        <v>0.89690000000000003</v>
      </c>
      <c r="P129" s="43">
        <f t="shared" si="33"/>
        <v>130.78898142816632</v>
      </c>
      <c r="Q129" s="43">
        <v>190.78</v>
      </c>
      <c r="R129" s="43">
        <f t="shared" si="34"/>
        <v>130.78898142816632</v>
      </c>
      <c r="S129" s="75">
        <v>0.91110000000000002</v>
      </c>
      <c r="T129" s="76">
        <v>0.9607</v>
      </c>
      <c r="U129" s="75">
        <f t="shared" si="35"/>
        <v>0.87529999999999997</v>
      </c>
      <c r="V129" s="44">
        <f t="shared" si="36"/>
        <v>114.48</v>
      </c>
      <c r="W129" s="45"/>
      <c r="X129" s="42">
        <v>1566291</v>
      </c>
      <c r="Y129" s="41">
        <f t="shared" si="37"/>
        <v>1827861.5970000001</v>
      </c>
      <c r="Z129" s="43">
        <f t="shared" si="38"/>
        <v>46.368888812785393</v>
      </c>
      <c r="AA129" s="43">
        <v>74.77</v>
      </c>
      <c r="AB129" s="43">
        <f t="shared" si="39"/>
        <v>46.368888812785393</v>
      </c>
      <c r="AC129" s="43">
        <f t="shared" si="40"/>
        <v>4.6627777968036508</v>
      </c>
      <c r="AD129" s="44">
        <f t="shared" si="41"/>
        <v>51.031666609589045</v>
      </c>
      <c r="AE129" s="41"/>
      <c r="AF129" s="42">
        <v>1083034</v>
      </c>
      <c r="AG129" s="41">
        <f t="shared" si="42"/>
        <v>1263900.6780000001</v>
      </c>
      <c r="AH129" s="43">
        <f t="shared" si="43"/>
        <v>32.062422070015224</v>
      </c>
      <c r="AI129" s="43">
        <v>40.72</v>
      </c>
      <c r="AJ129" s="43">
        <f t="shared" si="44"/>
        <v>32.062422070015224</v>
      </c>
      <c r="AK129" s="43">
        <f t="shared" si="45"/>
        <v>2.1643944824961938</v>
      </c>
      <c r="AL129" s="44">
        <f t="shared" si="46"/>
        <v>34.226816552511416</v>
      </c>
      <c r="AM129" s="41"/>
      <c r="AN129" s="42">
        <v>177561</v>
      </c>
      <c r="AO129" s="41">
        <f t="shared" si="47"/>
        <v>207213.68700000001</v>
      </c>
      <c r="AP129" s="44">
        <f t="shared" si="48"/>
        <v>5.2565623287671235</v>
      </c>
      <c r="AQ129" s="41"/>
      <c r="AR129" s="42">
        <v>697780</v>
      </c>
      <c r="AS129" s="41">
        <f t="shared" si="49"/>
        <v>814309.26</v>
      </c>
      <c r="AT129" s="44">
        <f t="shared" si="50"/>
        <v>20.657261796042619</v>
      </c>
      <c r="AU129" s="41"/>
      <c r="AV129" s="46">
        <v>3.9096000000000002</v>
      </c>
      <c r="AW129" s="44">
        <v>0.15</v>
      </c>
      <c r="AX129" s="41"/>
      <c r="AY129" s="47">
        <v>16.240000000000002</v>
      </c>
      <c r="AZ129" s="41"/>
      <c r="BA129" s="47">
        <v>0</v>
      </c>
      <c r="BB129" s="41"/>
      <c r="BC129" s="47">
        <f t="shared" si="56"/>
        <v>245.95</v>
      </c>
      <c r="BD129" s="41"/>
      <c r="BE129" s="72">
        <v>214.67</v>
      </c>
      <c r="BF129" s="43">
        <f t="shared" si="51"/>
        <v>31.28</v>
      </c>
      <c r="BG129" s="43">
        <f t="shared" si="52"/>
        <v>-24.78</v>
      </c>
      <c r="BH129" s="43">
        <f t="shared" si="53"/>
        <v>221.17</v>
      </c>
      <c r="BI129" s="44">
        <f t="shared" si="54"/>
        <v>6.5</v>
      </c>
      <c r="BJ129" s="41"/>
      <c r="BK129" s="72">
        <v>9.9499999999999993</v>
      </c>
      <c r="BL129" s="43">
        <v>1.24</v>
      </c>
      <c r="BM129" s="43"/>
      <c r="BN129" s="44">
        <f t="shared" si="55"/>
        <v>232.35999999999999</v>
      </c>
      <c r="BO129" s="41"/>
      <c r="BP129" s="47">
        <f t="shared" si="57"/>
        <v>6589961.96</v>
      </c>
    </row>
    <row r="130" spans="1:68" ht="15" x14ac:dyDescent="0.25">
      <c r="A130" s="36" t="s">
        <v>210</v>
      </c>
      <c r="B130" s="37" t="s">
        <v>156</v>
      </c>
      <c r="C130" s="37" t="s">
        <v>52</v>
      </c>
      <c r="D130" s="38">
        <v>9266</v>
      </c>
      <c r="E130" s="37" t="s">
        <v>77</v>
      </c>
      <c r="F130" s="39">
        <v>148</v>
      </c>
      <c r="G130" s="39">
        <v>29278</v>
      </c>
      <c r="H130" s="39">
        <v>47470</v>
      </c>
      <c r="I130" s="39">
        <v>48618</v>
      </c>
      <c r="J130" s="40">
        <v>54020</v>
      </c>
      <c r="K130" s="41"/>
      <c r="L130" s="42">
        <v>7090268</v>
      </c>
      <c r="M130" s="41">
        <f t="shared" si="31"/>
        <v>8274342.7560000001</v>
      </c>
      <c r="N130" s="43">
        <f t="shared" si="32"/>
        <v>170.19093249413797</v>
      </c>
      <c r="O130" s="75">
        <v>1.0851999999999999</v>
      </c>
      <c r="P130" s="43">
        <f t="shared" si="33"/>
        <v>156.82909371004237</v>
      </c>
      <c r="Q130" s="43">
        <v>190.78</v>
      </c>
      <c r="R130" s="43">
        <f t="shared" si="34"/>
        <v>156.82909371004237</v>
      </c>
      <c r="S130" s="75">
        <v>1.1585000000000001</v>
      </c>
      <c r="T130" s="76">
        <v>0.9607</v>
      </c>
      <c r="U130" s="75">
        <f t="shared" si="35"/>
        <v>1.113</v>
      </c>
      <c r="V130" s="44">
        <f t="shared" si="36"/>
        <v>174.55</v>
      </c>
      <c r="W130" s="45"/>
      <c r="X130" s="42">
        <v>2479587</v>
      </c>
      <c r="Y130" s="41">
        <f t="shared" si="37"/>
        <v>2893678.0290000001</v>
      </c>
      <c r="Z130" s="43">
        <f t="shared" si="38"/>
        <v>59.518656238430211</v>
      </c>
      <c r="AA130" s="43">
        <v>74.77</v>
      </c>
      <c r="AB130" s="43">
        <f t="shared" si="39"/>
        <v>59.518656238430211</v>
      </c>
      <c r="AC130" s="43">
        <f t="shared" si="40"/>
        <v>1.3753359403924463</v>
      </c>
      <c r="AD130" s="44">
        <f t="shared" si="41"/>
        <v>60.893992178822657</v>
      </c>
      <c r="AE130" s="41"/>
      <c r="AF130" s="42">
        <v>1261353</v>
      </c>
      <c r="AG130" s="41">
        <f t="shared" si="42"/>
        <v>1471998.9510000001</v>
      </c>
      <c r="AH130" s="43">
        <f t="shared" si="43"/>
        <v>30.276830618289523</v>
      </c>
      <c r="AI130" s="43">
        <v>40.72</v>
      </c>
      <c r="AJ130" s="43">
        <f t="shared" si="44"/>
        <v>30.276830618289523</v>
      </c>
      <c r="AK130" s="43">
        <f t="shared" si="45"/>
        <v>2.610792345427619</v>
      </c>
      <c r="AL130" s="44">
        <f t="shared" si="46"/>
        <v>32.887622963717142</v>
      </c>
      <c r="AM130" s="41"/>
      <c r="AN130" s="42">
        <v>316740</v>
      </c>
      <c r="AO130" s="41">
        <f t="shared" si="47"/>
        <v>369635.58</v>
      </c>
      <c r="AP130" s="44">
        <f t="shared" si="48"/>
        <v>7.6028544983339508</v>
      </c>
      <c r="AQ130" s="41"/>
      <c r="AR130" s="42">
        <v>815282</v>
      </c>
      <c r="AS130" s="41">
        <f t="shared" si="49"/>
        <v>951434.09400000004</v>
      </c>
      <c r="AT130" s="44">
        <f t="shared" si="50"/>
        <v>19.56958521535234</v>
      </c>
      <c r="AU130" s="41"/>
      <c r="AV130" s="46">
        <v>8.7984285599999996</v>
      </c>
      <c r="AW130" s="44">
        <v>0.97</v>
      </c>
      <c r="AX130" s="41"/>
      <c r="AY130" s="47">
        <v>18.899999999999999</v>
      </c>
      <c r="AZ130" s="41"/>
      <c r="BA130" s="47">
        <v>0</v>
      </c>
      <c r="BB130" s="41"/>
      <c r="BC130" s="47">
        <f t="shared" si="56"/>
        <v>324.17</v>
      </c>
      <c r="BD130" s="41"/>
      <c r="BE130" s="72">
        <v>249.8</v>
      </c>
      <c r="BF130" s="43">
        <f t="shared" si="51"/>
        <v>74.37</v>
      </c>
      <c r="BG130" s="43">
        <f t="shared" si="52"/>
        <v>-67.87</v>
      </c>
      <c r="BH130" s="43">
        <f t="shared" si="53"/>
        <v>256.3</v>
      </c>
      <c r="BI130" s="44">
        <f t="shared" si="54"/>
        <v>6.5</v>
      </c>
      <c r="BJ130" s="41"/>
      <c r="BK130" s="72">
        <v>11.53</v>
      </c>
      <c r="BL130" s="43">
        <v>3.77</v>
      </c>
      <c r="BM130" s="43"/>
      <c r="BN130" s="44">
        <f t="shared" si="55"/>
        <v>271.59999999999997</v>
      </c>
      <c r="BO130" s="41"/>
      <c r="BP130" s="47">
        <f t="shared" si="57"/>
        <v>7951904.7999999989</v>
      </c>
    </row>
    <row r="131" spans="1:68" ht="15" x14ac:dyDescent="0.25">
      <c r="A131" s="36" t="s">
        <v>211</v>
      </c>
      <c r="B131" s="37" t="s">
        <v>116</v>
      </c>
      <c r="C131" s="37" t="s">
        <v>52</v>
      </c>
      <c r="D131" s="38">
        <v>10397</v>
      </c>
      <c r="E131" s="37" t="s">
        <v>60</v>
      </c>
      <c r="F131" s="39">
        <v>180</v>
      </c>
      <c r="G131" s="39">
        <v>47882</v>
      </c>
      <c r="H131" s="39">
        <v>57990</v>
      </c>
      <c r="I131" s="39">
        <v>59130</v>
      </c>
      <c r="J131" s="40">
        <v>65700</v>
      </c>
      <c r="K131" s="41"/>
      <c r="L131" s="42">
        <v>8230426</v>
      </c>
      <c r="M131" s="41">
        <f t="shared" si="31"/>
        <v>9604907.1420000009</v>
      </c>
      <c r="N131" s="43">
        <f t="shared" si="32"/>
        <v>162.43712399797059</v>
      </c>
      <c r="O131" s="75">
        <v>0.97099999999999997</v>
      </c>
      <c r="P131" s="43">
        <f t="shared" si="33"/>
        <v>167.28849021418188</v>
      </c>
      <c r="Q131" s="43">
        <v>190.78</v>
      </c>
      <c r="R131" s="43">
        <f t="shared" si="34"/>
        <v>167.28849021418188</v>
      </c>
      <c r="S131" s="75">
        <v>0.93989999999999996</v>
      </c>
      <c r="T131" s="76">
        <v>0.9607</v>
      </c>
      <c r="U131" s="75">
        <f t="shared" si="35"/>
        <v>0.90300000000000002</v>
      </c>
      <c r="V131" s="44">
        <f t="shared" si="36"/>
        <v>151.06</v>
      </c>
      <c r="W131" s="45"/>
      <c r="X131" s="42">
        <v>3390223</v>
      </c>
      <c r="Y131" s="41">
        <f t="shared" si="37"/>
        <v>3956390.2409999999</v>
      </c>
      <c r="Z131" s="43">
        <f t="shared" si="38"/>
        <v>66.910032825976657</v>
      </c>
      <c r="AA131" s="43">
        <v>74.77</v>
      </c>
      <c r="AB131" s="43">
        <f t="shared" si="39"/>
        <v>66.910032825976657</v>
      </c>
      <c r="AC131" s="43">
        <f t="shared" si="40"/>
        <v>0</v>
      </c>
      <c r="AD131" s="44">
        <f t="shared" si="41"/>
        <v>66.910032825976657</v>
      </c>
      <c r="AE131" s="41"/>
      <c r="AF131" s="42">
        <v>2040460</v>
      </c>
      <c r="AG131" s="41">
        <f t="shared" si="42"/>
        <v>2381216.8200000003</v>
      </c>
      <c r="AH131" s="43">
        <f t="shared" si="43"/>
        <v>40.270874682902082</v>
      </c>
      <c r="AI131" s="43">
        <v>40.72</v>
      </c>
      <c r="AJ131" s="43">
        <f t="shared" si="44"/>
        <v>40.270874682902082</v>
      </c>
      <c r="AK131" s="43">
        <f t="shared" si="45"/>
        <v>0.11228132927447909</v>
      </c>
      <c r="AL131" s="44">
        <f t="shared" si="46"/>
        <v>40.383156012176563</v>
      </c>
      <c r="AM131" s="41"/>
      <c r="AN131" s="42">
        <v>388620</v>
      </c>
      <c r="AO131" s="41">
        <f t="shared" si="47"/>
        <v>453519.54000000004</v>
      </c>
      <c r="AP131" s="44">
        <f t="shared" si="48"/>
        <v>7.6698721461187223</v>
      </c>
      <c r="AQ131" s="41"/>
      <c r="AR131" s="42">
        <v>1098126</v>
      </c>
      <c r="AS131" s="41">
        <f t="shared" si="49"/>
        <v>1281513.0420000001</v>
      </c>
      <c r="AT131" s="44">
        <f t="shared" si="50"/>
        <v>21.672806392694067</v>
      </c>
      <c r="AU131" s="41"/>
      <c r="AV131" s="46">
        <v>3.9096000000000002</v>
      </c>
      <c r="AW131" s="44">
        <v>0.19</v>
      </c>
      <c r="AX131" s="41"/>
      <c r="AY131" s="47">
        <v>20.350000000000001</v>
      </c>
      <c r="AZ131" s="41"/>
      <c r="BA131" s="47">
        <v>0</v>
      </c>
      <c r="BB131" s="41"/>
      <c r="BC131" s="47">
        <f t="shared" si="56"/>
        <v>312.14999999999998</v>
      </c>
      <c r="BD131" s="41"/>
      <c r="BE131" s="72">
        <v>268.77999999999997</v>
      </c>
      <c r="BF131" s="43">
        <f t="shared" si="51"/>
        <v>43.370000000000005</v>
      </c>
      <c r="BG131" s="43">
        <f t="shared" si="52"/>
        <v>-36.870000000000005</v>
      </c>
      <c r="BH131" s="43">
        <f t="shared" si="53"/>
        <v>275.27999999999997</v>
      </c>
      <c r="BI131" s="44">
        <f t="shared" si="54"/>
        <v>6.5</v>
      </c>
      <c r="BJ131" s="41"/>
      <c r="BK131" s="72">
        <v>12.39</v>
      </c>
      <c r="BL131" s="43">
        <v>2.78</v>
      </c>
      <c r="BM131" s="43"/>
      <c r="BN131" s="44">
        <f t="shared" si="55"/>
        <v>290.44999999999993</v>
      </c>
      <c r="BO131" s="41"/>
      <c r="BP131" s="47">
        <f t="shared" si="57"/>
        <v>13907326.899999997</v>
      </c>
    </row>
    <row r="132" spans="1:68" ht="15" x14ac:dyDescent="0.25">
      <c r="A132" s="36" t="s">
        <v>212</v>
      </c>
      <c r="B132" s="37" t="s">
        <v>89</v>
      </c>
      <c r="C132" s="37" t="s">
        <v>81</v>
      </c>
      <c r="D132" s="38" t="s">
        <v>213</v>
      </c>
      <c r="E132" s="37" t="s">
        <v>60</v>
      </c>
      <c r="F132" s="39">
        <v>91</v>
      </c>
      <c r="G132" s="39">
        <v>19444</v>
      </c>
      <c r="H132" s="39">
        <v>29398</v>
      </c>
      <c r="I132" s="39">
        <v>29894</v>
      </c>
      <c r="J132" s="40">
        <v>33215</v>
      </c>
      <c r="K132" s="41"/>
      <c r="L132" s="42">
        <v>4380137</v>
      </c>
      <c r="M132" s="41">
        <f t="shared" si="31"/>
        <v>5111619.8789999997</v>
      </c>
      <c r="N132" s="43">
        <f t="shared" si="32"/>
        <v>170.99149926406636</v>
      </c>
      <c r="O132" s="75">
        <v>0.92090000000000005</v>
      </c>
      <c r="P132" s="43">
        <f t="shared" si="33"/>
        <v>185.67868309704241</v>
      </c>
      <c r="Q132" s="43">
        <v>190.78</v>
      </c>
      <c r="R132" s="43">
        <f t="shared" si="34"/>
        <v>185.67868309704241</v>
      </c>
      <c r="S132" s="75">
        <v>0.88839999999999997</v>
      </c>
      <c r="T132" s="76">
        <v>0.9607</v>
      </c>
      <c r="U132" s="75">
        <f t="shared" si="35"/>
        <v>0.85350000000000004</v>
      </c>
      <c r="V132" s="44">
        <f t="shared" si="36"/>
        <v>158.47999999999999</v>
      </c>
      <c r="W132" s="45"/>
      <c r="X132" s="42">
        <v>1877073</v>
      </c>
      <c r="Y132" s="41">
        <f t="shared" si="37"/>
        <v>2190544.1910000001</v>
      </c>
      <c r="Z132" s="43">
        <f t="shared" si="38"/>
        <v>73.277051950224134</v>
      </c>
      <c r="AA132" s="43">
        <v>74.77</v>
      </c>
      <c r="AB132" s="43">
        <f t="shared" si="39"/>
        <v>73.277051950224134</v>
      </c>
      <c r="AC132" s="43">
        <f t="shared" si="40"/>
        <v>0</v>
      </c>
      <c r="AD132" s="44">
        <f t="shared" si="41"/>
        <v>73.277051950224134</v>
      </c>
      <c r="AE132" s="41"/>
      <c r="AF132" s="42">
        <v>1794369</v>
      </c>
      <c r="AG132" s="41">
        <f t="shared" si="42"/>
        <v>2094028.6230000001</v>
      </c>
      <c r="AH132" s="43">
        <f t="shared" si="43"/>
        <v>70.048458653910487</v>
      </c>
      <c r="AI132" s="43">
        <v>40.72</v>
      </c>
      <c r="AJ132" s="43">
        <f t="shared" si="44"/>
        <v>40.72</v>
      </c>
      <c r="AK132" s="43">
        <f t="shared" si="45"/>
        <v>0</v>
      </c>
      <c r="AL132" s="44">
        <f t="shared" si="46"/>
        <v>40.72</v>
      </c>
      <c r="AM132" s="41"/>
      <c r="AN132" s="42">
        <v>136248</v>
      </c>
      <c r="AO132" s="41">
        <f t="shared" si="47"/>
        <v>159001.416</v>
      </c>
      <c r="AP132" s="44">
        <f t="shared" si="48"/>
        <v>5.3188404362079345</v>
      </c>
      <c r="AQ132" s="41"/>
      <c r="AR132" s="42">
        <v>552237</v>
      </c>
      <c r="AS132" s="41">
        <f t="shared" si="49"/>
        <v>644460.57900000003</v>
      </c>
      <c r="AT132" s="44">
        <f t="shared" si="50"/>
        <v>21.558191576905067</v>
      </c>
      <c r="AU132" s="41"/>
      <c r="AV132" s="46">
        <v>20.5154</v>
      </c>
      <c r="AW132" s="44">
        <v>0</v>
      </c>
      <c r="AX132" s="41"/>
      <c r="AY132" s="47">
        <v>20.64</v>
      </c>
      <c r="AZ132" s="41"/>
      <c r="BA132" s="47">
        <v>0</v>
      </c>
      <c r="BB132" s="41"/>
      <c r="BC132" s="47">
        <f t="shared" si="56"/>
        <v>340.51</v>
      </c>
      <c r="BD132" s="41"/>
      <c r="BE132" s="72">
        <v>272.98</v>
      </c>
      <c r="BF132" s="43">
        <f t="shared" si="51"/>
        <v>67.529999999999973</v>
      </c>
      <c r="BG132" s="43">
        <f t="shared" si="52"/>
        <v>-61.029999999999973</v>
      </c>
      <c r="BH132" s="43">
        <f t="shared" si="53"/>
        <v>279.48</v>
      </c>
      <c r="BI132" s="44">
        <f t="shared" si="54"/>
        <v>6.5</v>
      </c>
      <c r="BJ132" s="41"/>
      <c r="BK132" s="72">
        <v>12.58</v>
      </c>
      <c r="BL132" s="43">
        <v>1.27</v>
      </c>
      <c r="BM132" s="43"/>
      <c r="BN132" s="44">
        <f t="shared" si="55"/>
        <v>293.33</v>
      </c>
      <c r="BO132" s="41"/>
      <c r="BP132" s="47">
        <f t="shared" si="57"/>
        <v>5703508.5199999996</v>
      </c>
    </row>
    <row r="133" spans="1:68" ht="15" x14ac:dyDescent="0.25">
      <c r="A133" s="36" t="s">
        <v>214</v>
      </c>
      <c r="B133" s="37" t="s">
        <v>55</v>
      </c>
      <c r="C133" s="37" t="s">
        <v>52</v>
      </c>
      <c r="D133" s="38">
        <v>10835</v>
      </c>
      <c r="E133" s="37" t="s">
        <v>74</v>
      </c>
      <c r="F133" s="39">
        <v>145</v>
      </c>
      <c r="G133" s="39">
        <v>45698</v>
      </c>
      <c r="H133" s="39">
        <v>50984</v>
      </c>
      <c r="I133" s="39">
        <v>50984</v>
      </c>
      <c r="J133" s="40">
        <v>52925</v>
      </c>
      <c r="K133" s="41"/>
      <c r="L133" s="42">
        <v>6214286</v>
      </c>
      <c r="M133" s="41">
        <f t="shared" si="31"/>
        <v>7252071.7620000001</v>
      </c>
      <c r="N133" s="43">
        <f t="shared" si="32"/>
        <v>142.24211050525656</v>
      </c>
      <c r="O133" s="75">
        <v>0.95530000000000004</v>
      </c>
      <c r="P133" s="43">
        <f t="shared" si="33"/>
        <v>148.89784413823568</v>
      </c>
      <c r="Q133" s="43">
        <v>211.6</v>
      </c>
      <c r="R133" s="43">
        <f t="shared" si="34"/>
        <v>148.89784413823568</v>
      </c>
      <c r="S133" s="75">
        <v>1.0528</v>
      </c>
      <c r="T133" s="76">
        <v>0.9607</v>
      </c>
      <c r="U133" s="75">
        <f t="shared" si="35"/>
        <v>1.0114000000000001</v>
      </c>
      <c r="V133" s="44">
        <f t="shared" si="36"/>
        <v>150.6</v>
      </c>
      <c r="W133" s="45"/>
      <c r="X133" s="42">
        <v>3367737</v>
      </c>
      <c r="Y133" s="41">
        <f t="shared" si="37"/>
        <v>3930149.0789999999</v>
      </c>
      <c r="Z133" s="43">
        <f t="shared" si="38"/>
        <v>77.08593046838223</v>
      </c>
      <c r="AA133" s="43">
        <v>74.77</v>
      </c>
      <c r="AB133" s="43">
        <f t="shared" si="39"/>
        <v>74.77</v>
      </c>
      <c r="AC133" s="43">
        <f t="shared" si="40"/>
        <v>0</v>
      </c>
      <c r="AD133" s="44">
        <f t="shared" si="41"/>
        <v>74.77</v>
      </c>
      <c r="AE133" s="41"/>
      <c r="AF133" s="42">
        <v>1638779</v>
      </c>
      <c r="AG133" s="41">
        <f t="shared" si="42"/>
        <v>1912455.0930000001</v>
      </c>
      <c r="AH133" s="43">
        <f t="shared" si="43"/>
        <v>37.510887592185789</v>
      </c>
      <c r="AI133" s="43">
        <v>40.72</v>
      </c>
      <c r="AJ133" s="43">
        <f t="shared" si="44"/>
        <v>37.510887592185789</v>
      </c>
      <c r="AK133" s="43">
        <f t="shared" si="45"/>
        <v>0.80227810195355254</v>
      </c>
      <c r="AL133" s="44">
        <f t="shared" si="46"/>
        <v>38.313165694139343</v>
      </c>
      <c r="AM133" s="41"/>
      <c r="AN133" s="42">
        <v>473799</v>
      </c>
      <c r="AO133" s="41">
        <f t="shared" si="47"/>
        <v>552923.43299999996</v>
      </c>
      <c r="AP133" s="44">
        <f t="shared" si="48"/>
        <v>10.845038306135258</v>
      </c>
      <c r="AQ133" s="41"/>
      <c r="AR133" s="42">
        <v>987709</v>
      </c>
      <c r="AS133" s="41">
        <f t="shared" si="49"/>
        <v>1152656.4029999999</v>
      </c>
      <c r="AT133" s="44">
        <f t="shared" si="50"/>
        <v>22.608198709399026</v>
      </c>
      <c r="AU133" s="41"/>
      <c r="AV133" s="46">
        <v>3.9096000000000002</v>
      </c>
      <c r="AW133" s="44">
        <v>0.12</v>
      </c>
      <c r="AX133" s="41"/>
      <c r="AY133" s="47">
        <v>21.439999999999998</v>
      </c>
      <c r="AZ133" s="41"/>
      <c r="BA133" s="47">
        <v>0</v>
      </c>
      <c r="BB133" s="41"/>
      <c r="BC133" s="47">
        <f t="shared" si="56"/>
        <v>322.61</v>
      </c>
      <c r="BD133" s="41"/>
      <c r="BE133" s="72">
        <v>283.26</v>
      </c>
      <c r="BF133" s="43">
        <f t="shared" si="51"/>
        <v>39.350000000000023</v>
      </c>
      <c r="BG133" s="43">
        <f t="shared" si="52"/>
        <v>-32.850000000000023</v>
      </c>
      <c r="BH133" s="43">
        <f t="shared" si="53"/>
        <v>289.76</v>
      </c>
      <c r="BI133" s="44">
        <f t="shared" si="54"/>
        <v>6.5</v>
      </c>
      <c r="BJ133" s="41"/>
      <c r="BK133" s="72">
        <v>13.04</v>
      </c>
      <c r="BL133" s="43">
        <v>4.55</v>
      </c>
      <c r="BM133" s="43"/>
      <c r="BN133" s="44">
        <f t="shared" si="55"/>
        <v>307.35000000000002</v>
      </c>
      <c r="BO133" s="41"/>
      <c r="BP133" s="47">
        <f t="shared" si="57"/>
        <v>14045280.300000001</v>
      </c>
    </row>
    <row r="134" spans="1:68" ht="15" x14ac:dyDescent="0.25">
      <c r="A134" s="36" t="s">
        <v>215</v>
      </c>
      <c r="B134" s="37" t="s">
        <v>58</v>
      </c>
      <c r="C134" s="37" t="s">
        <v>52</v>
      </c>
      <c r="D134" s="38">
        <v>8599</v>
      </c>
      <c r="E134" s="37" t="s">
        <v>64</v>
      </c>
      <c r="F134" s="39">
        <v>120</v>
      </c>
      <c r="G134" s="39">
        <v>22980</v>
      </c>
      <c r="H134" s="39">
        <v>41168</v>
      </c>
      <c r="I134" s="39">
        <v>41168</v>
      </c>
      <c r="J134" s="40">
        <v>43800</v>
      </c>
      <c r="K134" s="41"/>
      <c r="L134" s="42">
        <v>4164753</v>
      </c>
      <c r="M134" s="41">
        <f t="shared" si="31"/>
        <v>4860266.7510000002</v>
      </c>
      <c r="N134" s="43">
        <f t="shared" si="32"/>
        <v>118.05933615915275</v>
      </c>
      <c r="O134" s="75">
        <v>1.0583</v>
      </c>
      <c r="P134" s="43">
        <f t="shared" si="33"/>
        <v>111.55564221785198</v>
      </c>
      <c r="Q134" s="43">
        <v>190.78</v>
      </c>
      <c r="R134" s="43">
        <f t="shared" si="34"/>
        <v>111.55564221785198</v>
      </c>
      <c r="S134" s="75">
        <v>1.0387</v>
      </c>
      <c r="T134" s="76">
        <v>0.9607</v>
      </c>
      <c r="U134" s="75">
        <f t="shared" si="35"/>
        <v>0.99790000000000001</v>
      </c>
      <c r="V134" s="44">
        <f t="shared" si="36"/>
        <v>111.32</v>
      </c>
      <c r="W134" s="45"/>
      <c r="X134" s="42">
        <v>1876849</v>
      </c>
      <c r="Y134" s="41">
        <f t="shared" si="37"/>
        <v>2190282.7830000003</v>
      </c>
      <c r="Z134" s="43">
        <f t="shared" si="38"/>
        <v>53.203526598328807</v>
      </c>
      <c r="AA134" s="43">
        <v>74.77</v>
      </c>
      <c r="AB134" s="43">
        <f t="shared" si="39"/>
        <v>53.203526598328807</v>
      </c>
      <c r="AC134" s="43">
        <f t="shared" si="40"/>
        <v>2.9541183504177972</v>
      </c>
      <c r="AD134" s="44">
        <f t="shared" si="41"/>
        <v>56.157644948746608</v>
      </c>
      <c r="AE134" s="41"/>
      <c r="AF134" s="42">
        <v>1290039</v>
      </c>
      <c r="AG134" s="41">
        <f t="shared" si="42"/>
        <v>1505475.513</v>
      </c>
      <c r="AH134" s="43">
        <f t="shared" si="43"/>
        <v>36.569070953167511</v>
      </c>
      <c r="AI134" s="43">
        <v>40.72</v>
      </c>
      <c r="AJ134" s="43">
        <f t="shared" si="44"/>
        <v>36.569070953167511</v>
      </c>
      <c r="AK134" s="43">
        <f t="shared" si="45"/>
        <v>1.0377322617081219</v>
      </c>
      <c r="AL134" s="44">
        <f t="shared" si="46"/>
        <v>37.606803214875633</v>
      </c>
      <c r="AM134" s="41"/>
      <c r="AN134" s="42">
        <v>245878</v>
      </c>
      <c r="AO134" s="41">
        <f t="shared" si="47"/>
        <v>286939.62599999999</v>
      </c>
      <c r="AP134" s="44">
        <f t="shared" si="48"/>
        <v>6.969967596191216</v>
      </c>
      <c r="AQ134" s="41"/>
      <c r="AR134" s="42">
        <v>628793</v>
      </c>
      <c r="AS134" s="41">
        <f t="shared" si="49"/>
        <v>733801.43099999998</v>
      </c>
      <c r="AT134" s="44">
        <f t="shared" si="50"/>
        <v>17.824558662067624</v>
      </c>
      <c r="AU134" s="41"/>
      <c r="AV134" s="46">
        <v>3.9096000000000002</v>
      </c>
      <c r="AW134" s="44">
        <v>0</v>
      </c>
      <c r="AX134" s="41"/>
      <c r="AY134" s="47">
        <v>14.79</v>
      </c>
      <c r="AZ134" s="41"/>
      <c r="BA134" s="47">
        <v>0</v>
      </c>
      <c r="BB134" s="41"/>
      <c r="BC134" s="47">
        <f t="shared" si="56"/>
        <v>248.58</v>
      </c>
      <c r="BD134" s="41"/>
      <c r="BE134" s="72">
        <v>195.48</v>
      </c>
      <c r="BF134" s="43">
        <f t="shared" si="51"/>
        <v>53.100000000000023</v>
      </c>
      <c r="BG134" s="43">
        <f t="shared" si="52"/>
        <v>-46.600000000000023</v>
      </c>
      <c r="BH134" s="43">
        <f t="shared" si="53"/>
        <v>201.98</v>
      </c>
      <c r="BI134" s="44">
        <f t="shared" si="54"/>
        <v>6.5</v>
      </c>
      <c r="BJ134" s="41"/>
      <c r="BK134" s="72">
        <v>9.09</v>
      </c>
      <c r="BL134" s="43">
        <v>2.6</v>
      </c>
      <c r="BM134" s="43"/>
      <c r="BN134" s="44">
        <f t="shared" si="55"/>
        <v>213.67</v>
      </c>
      <c r="BO134" s="41"/>
      <c r="BP134" s="47">
        <f t="shared" si="57"/>
        <v>4910136.5999999996</v>
      </c>
    </row>
    <row r="135" spans="1:68" ht="15" x14ac:dyDescent="0.25">
      <c r="A135" s="36" t="s">
        <v>216</v>
      </c>
      <c r="B135" s="37" t="s">
        <v>58</v>
      </c>
      <c r="C135" s="37" t="s">
        <v>52</v>
      </c>
      <c r="D135" s="38">
        <v>2865</v>
      </c>
      <c r="E135" s="37" t="s">
        <v>74</v>
      </c>
      <c r="F135" s="39">
        <v>60</v>
      </c>
      <c r="G135" s="39">
        <v>14697</v>
      </c>
      <c r="H135" s="39">
        <v>21453</v>
      </c>
      <c r="I135" s="39">
        <v>21453</v>
      </c>
      <c r="J135" s="40">
        <v>21900</v>
      </c>
      <c r="K135" s="41"/>
      <c r="L135" s="42">
        <v>2996903</v>
      </c>
      <c r="M135" s="41">
        <f t="shared" si="31"/>
        <v>3497385.801</v>
      </c>
      <c r="N135" s="43">
        <f t="shared" si="32"/>
        <v>163.02548832331144</v>
      </c>
      <c r="O135" s="75">
        <v>1.0690999999999999</v>
      </c>
      <c r="P135" s="43">
        <f t="shared" si="33"/>
        <v>152.48853084212089</v>
      </c>
      <c r="Q135" s="43">
        <v>211.6</v>
      </c>
      <c r="R135" s="43">
        <f t="shared" si="34"/>
        <v>152.48853084212089</v>
      </c>
      <c r="S135" s="75">
        <v>0.99080000000000001</v>
      </c>
      <c r="T135" s="76">
        <v>0.9607</v>
      </c>
      <c r="U135" s="75">
        <f t="shared" si="35"/>
        <v>0.95189999999999997</v>
      </c>
      <c r="V135" s="44">
        <f t="shared" si="36"/>
        <v>145.15</v>
      </c>
      <c r="W135" s="45"/>
      <c r="X135" s="42">
        <v>1543499</v>
      </c>
      <c r="Y135" s="41">
        <f t="shared" si="37"/>
        <v>1801263.3330000001</v>
      </c>
      <c r="Z135" s="43">
        <f t="shared" si="38"/>
        <v>83.963237449307798</v>
      </c>
      <c r="AA135" s="43">
        <v>74.77</v>
      </c>
      <c r="AB135" s="43">
        <f t="shared" si="39"/>
        <v>74.77</v>
      </c>
      <c r="AC135" s="43">
        <f t="shared" si="40"/>
        <v>0</v>
      </c>
      <c r="AD135" s="44">
        <f t="shared" si="41"/>
        <v>74.77</v>
      </c>
      <c r="AE135" s="41"/>
      <c r="AF135" s="42">
        <v>1078580</v>
      </c>
      <c r="AG135" s="41">
        <f t="shared" si="42"/>
        <v>1258702.8600000001</v>
      </c>
      <c r="AH135" s="43">
        <f t="shared" si="43"/>
        <v>58.672580058733047</v>
      </c>
      <c r="AI135" s="43">
        <v>40.72</v>
      </c>
      <c r="AJ135" s="43">
        <f t="shared" si="44"/>
        <v>40.72</v>
      </c>
      <c r="AK135" s="43">
        <f t="shared" si="45"/>
        <v>0</v>
      </c>
      <c r="AL135" s="44">
        <f t="shared" si="46"/>
        <v>40.72</v>
      </c>
      <c r="AM135" s="41"/>
      <c r="AN135" s="42">
        <v>148481</v>
      </c>
      <c r="AO135" s="41">
        <f t="shared" si="47"/>
        <v>173277.32700000002</v>
      </c>
      <c r="AP135" s="44">
        <f t="shared" si="48"/>
        <v>8.0770674031603988</v>
      </c>
      <c r="AQ135" s="41"/>
      <c r="AR135" s="42">
        <v>406443</v>
      </c>
      <c r="AS135" s="41">
        <f t="shared" si="49"/>
        <v>474318.98100000003</v>
      </c>
      <c r="AT135" s="44">
        <f t="shared" si="50"/>
        <v>22.109680743951895</v>
      </c>
      <c r="AU135" s="41"/>
      <c r="AV135" s="46">
        <v>3.9096000000000002</v>
      </c>
      <c r="AW135" s="44">
        <v>0</v>
      </c>
      <c r="AX135" s="41"/>
      <c r="AY135" s="47">
        <v>19.34</v>
      </c>
      <c r="AZ135" s="41"/>
      <c r="BA135" s="47">
        <v>0</v>
      </c>
      <c r="BB135" s="41"/>
      <c r="BC135" s="47">
        <f t="shared" si="56"/>
        <v>314.08</v>
      </c>
      <c r="BD135" s="41"/>
      <c r="BE135" s="72">
        <v>255.35</v>
      </c>
      <c r="BF135" s="43">
        <f t="shared" si="51"/>
        <v>58.72999999999999</v>
      </c>
      <c r="BG135" s="43">
        <f t="shared" si="52"/>
        <v>-52.22999999999999</v>
      </c>
      <c r="BH135" s="43">
        <f t="shared" si="53"/>
        <v>261.85000000000002</v>
      </c>
      <c r="BI135" s="44">
        <f t="shared" si="54"/>
        <v>6.5000000000000284</v>
      </c>
      <c r="BJ135" s="41"/>
      <c r="BK135" s="72">
        <v>11.78</v>
      </c>
      <c r="BL135" s="43">
        <v>0</v>
      </c>
      <c r="BM135" s="43"/>
      <c r="BN135" s="44">
        <f t="shared" si="55"/>
        <v>273.63</v>
      </c>
      <c r="BO135" s="41"/>
      <c r="BP135" s="47">
        <f t="shared" si="57"/>
        <v>4021540.11</v>
      </c>
    </row>
    <row r="136" spans="1:68" ht="15" x14ac:dyDescent="0.25">
      <c r="A136" s="36" t="s">
        <v>217</v>
      </c>
      <c r="B136" s="37" t="s">
        <v>58</v>
      </c>
      <c r="C136" s="37" t="s">
        <v>52</v>
      </c>
      <c r="D136" s="38">
        <v>4978</v>
      </c>
      <c r="E136" s="37" t="s">
        <v>56</v>
      </c>
      <c r="F136" s="39">
        <v>60</v>
      </c>
      <c r="G136" s="39">
        <v>13993</v>
      </c>
      <c r="H136" s="39">
        <v>20277</v>
      </c>
      <c r="I136" s="39">
        <v>20277</v>
      </c>
      <c r="J136" s="40">
        <v>21900</v>
      </c>
      <c r="K136" s="41"/>
      <c r="L136" s="42">
        <v>2735729</v>
      </c>
      <c r="M136" s="41">
        <f t="shared" ref="M136:M196" si="58">L136*$C$5</f>
        <v>3192595.7430000002</v>
      </c>
      <c r="N136" s="43">
        <f t="shared" ref="N136:N196" si="59">M136/$I136</f>
        <v>157.44911688119547</v>
      </c>
      <c r="O136" s="75">
        <v>1.0349999999999999</v>
      </c>
      <c r="P136" s="43">
        <f t="shared" ref="P136:P196" si="60">N136/O136</f>
        <v>152.12475060985071</v>
      </c>
      <c r="Q136" s="43">
        <v>190.78</v>
      </c>
      <c r="R136" s="43">
        <f t="shared" ref="R136:R196" si="61">MIN(P136,Q136)</f>
        <v>152.12475060985071</v>
      </c>
      <c r="S136" s="75">
        <v>1.133</v>
      </c>
      <c r="T136" s="76">
        <v>0.9607</v>
      </c>
      <c r="U136" s="75">
        <f t="shared" ref="U136:U196" si="62">ROUND(S136*T136,4)</f>
        <v>1.0885</v>
      </c>
      <c r="V136" s="44">
        <f t="shared" ref="V136:V195" si="63">ROUND(R136*U136,2)</f>
        <v>165.59</v>
      </c>
      <c r="W136" s="45"/>
      <c r="X136" s="42">
        <v>1021186</v>
      </c>
      <c r="Y136" s="41">
        <f t="shared" ref="Y136:Y196" si="64">X136*$C$5</f>
        <v>1191724.0620000002</v>
      </c>
      <c r="Z136" s="43">
        <f t="shared" ref="Z136:Z196" si="65">Y136/$I136</f>
        <v>58.772208018937718</v>
      </c>
      <c r="AA136" s="43">
        <v>74.77</v>
      </c>
      <c r="AB136" s="43">
        <f t="shared" ref="AB136:AB196" si="66">MIN(Z136,AA136)</f>
        <v>58.772208018937718</v>
      </c>
      <c r="AC136" s="43">
        <f t="shared" ref="AC136:AC196" si="67">IF(Z136&lt;ROUND(AA136/1.15,2),((ROUND(AA136/1.15,2)-Z136)*0.25),0)</f>
        <v>1.5619479952655695</v>
      </c>
      <c r="AD136" s="44">
        <f t="shared" ref="AD136:AD196" si="68">AB136+AC136</f>
        <v>60.334156014203288</v>
      </c>
      <c r="AE136" s="41"/>
      <c r="AF136" s="42">
        <v>674984</v>
      </c>
      <c r="AG136" s="41">
        <f t="shared" ref="AG136:AG196" si="69">AF136*$C$5</f>
        <v>787706.32799999998</v>
      </c>
      <c r="AH136" s="43">
        <f t="shared" ref="AH136:AH196" si="70">AG136/$I136</f>
        <v>38.847281550525224</v>
      </c>
      <c r="AI136" s="43">
        <v>40.72</v>
      </c>
      <c r="AJ136" s="43">
        <f t="shared" ref="AJ136:AJ196" si="71">MIN(AH136,AI136)</f>
        <v>38.847281550525224</v>
      </c>
      <c r="AK136" s="43">
        <f t="shared" ref="AK136:AK196" si="72">IF(AH136&lt;AI136,(AI136-AH136)*0.25,0)</f>
        <v>0.46817961236869365</v>
      </c>
      <c r="AL136" s="44">
        <f t="shared" ref="AL136:AL196" si="73">AJ136+AK136</f>
        <v>39.315461162893918</v>
      </c>
      <c r="AM136" s="41"/>
      <c r="AN136" s="42">
        <v>119913</v>
      </c>
      <c r="AO136" s="41">
        <f t="shared" ref="AO136:AO196" si="74">AN136*$C$5</f>
        <v>139938.47099999999</v>
      </c>
      <c r="AP136" s="44">
        <f t="shared" ref="AP136:AP196" si="75">AO136/$I136</f>
        <v>6.9013399911229465</v>
      </c>
      <c r="AQ136" s="41"/>
      <c r="AR136" s="42">
        <v>364108</v>
      </c>
      <c r="AS136" s="41">
        <f t="shared" ref="AS136:AS196" si="76">AR136*$C$5</f>
        <v>424914.03600000002</v>
      </c>
      <c r="AT136" s="44">
        <f t="shared" ref="AT136:AT196" si="77">AS136/$I136</f>
        <v>20.955468560437936</v>
      </c>
      <c r="AU136" s="41"/>
      <c r="AV136" s="46">
        <v>4.0297311000000002</v>
      </c>
      <c r="AW136" s="44">
        <v>0.7</v>
      </c>
      <c r="AX136" s="41"/>
      <c r="AY136" s="47">
        <v>18.71</v>
      </c>
      <c r="AZ136" s="41"/>
      <c r="BA136" s="47">
        <v>0.85</v>
      </c>
      <c r="BB136" s="41"/>
      <c r="BC136" s="47">
        <f t="shared" ref="BC136:BC167" si="78">IF(D136&lt;&gt;"",ROUND(V136+AD136+AL136+AP136+AV136+AW136+AY136+BA136+AT136,2),"")</f>
        <v>317.39</v>
      </c>
      <c r="BD136" s="41"/>
      <c r="BE136" s="72">
        <v>247.87</v>
      </c>
      <c r="BF136" s="43">
        <f t="shared" ref="BF136:BF196" si="79">BC136-BE136</f>
        <v>69.519999999999982</v>
      </c>
      <c r="BG136" s="43">
        <f t="shared" ref="BG136:BG196" si="80">IF(BF136&lt;0,0-BF136,IF(BF136&gt;6.5,6.5-BF136,0))</f>
        <v>-63.019999999999982</v>
      </c>
      <c r="BH136" s="43">
        <f t="shared" ref="BH136:BH196" si="81">BC136+BG136</f>
        <v>254.37</v>
      </c>
      <c r="BI136" s="44">
        <f t="shared" ref="BI136:BI196" si="82">BH136-BE136</f>
        <v>6.5</v>
      </c>
      <c r="BJ136" s="41"/>
      <c r="BK136" s="72">
        <v>11.45</v>
      </c>
      <c r="BL136" s="43">
        <v>11.67</v>
      </c>
      <c r="BM136" s="43"/>
      <c r="BN136" s="44">
        <f t="shared" ref="BN136:BN196" si="83">BH136+BK136+BL136+BM136</f>
        <v>277.49</v>
      </c>
      <c r="BO136" s="41"/>
      <c r="BP136" s="47">
        <f t="shared" ref="BP136:BP167" si="84">BN136*G136</f>
        <v>3882917.5700000003</v>
      </c>
    </row>
    <row r="137" spans="1:68" ht="15" x14ac:dyDescent="0.25">
      <c r="A137" s="36" t="s">
        <v>218</v>
      </c>
      <c r="B137" s="37" t="s">
        <v>62</v>
      </c>
      <c r="C137" s="37" t="s">
        <v>52</v>
      </c>
      <c r="D137" s="38">
        <v>21064</v>
      </c>
      <c r="E137" s="37" t="s">
        <v>64</v>
      </c>
      <c r="F137" s="39">
        <v>130</v>
      </c>
      <c r="G137" s="39">
        <v>34295</v>
      </c>
      <c r="H137" s="39">
        <v>41342</v>
      </c>
      <c r="I137" s="39">
        <v>42705</v>
      </c>
      <c r="J137" s="40">
        <v>47450</v>
      </c>
      <c r="K137" s="41"/>
      <c r="L137" s="42">
        <v>4368616</v>
      </c>
      <c r="M137" s="41">
        <f t="shared" si="58"/>
        <v>5098174.8720000004</v>
      </c>
      <c r="N137" s="43">
        <f t="shared" si="59"/>
        <v>119.38121700035126</v>
      </c>
      <c r="O137" s="75">
        <v>0.96389999999999998</v>
      </c>
      <c r="P137" s="43">
        <f t="shared" si="60"/>
        <v>123.85228446970771</v>
      </c>
      <c r="Q137" s="43">
        <v>190.78</v>
      </c>
      <c r="R137" s="43">
        <f t="shared" si="61"/>
        <v>123.85228446970771</v>
      </c>
      <c r="S137" s="75">
        <v>1.1314</v>
      </c>
      <c r="T137" s="76">
        <v>0.9607</v>
      </c>
      <c r="U137" s="75">
        <f t="shared" si="62"/>
        <v>1.0869</v>
      </c>
      <c r="V137" s="44">
        <f t="shared" si="63"/>
        <v>134.62</v>
      </c>
      <c r="W137" s="45"/>
      <c r="X137" s="42">
        <v>2044711</v>
      </c>
      <c r="Y137" s="41">
        <f t="shared" si="64"/>
        <v>2386177.7370000002</v>
      </c>
      <c r="Z137" s="43">
        <f t="shared" si="65"/>
        <v>55.875839761152093</v>
      </c>
      <c r="AA137" s="43">
        <v>74.77</v>
      </c>
      <c r="AB137" s="43">
        <f t="shared" si="66"/>
        <v>55.875839761152093</v>
      </c>
      <c r="AC137" s="43">
        <f t="shared" si="67"/>
        <v>2.2860400597119757</v>
      </c>
      <c r="AD137" s="44">
        <f t="shared" si="68"/>
        <v>58.161879820864073</v>
      </c>
      <c r="AE137" s="41"/>
      <c r="AF137" s="42">
        <v>1477284</v>
      </c>
      <c r="AG137" s="41">
        <f t="shared" si="69"/>
        <v>1723990.4280000001</v>
      </c>
      <c r="AH137" s="43">
        <f t="shared" si="70"/>
        <v>40.369755953635405</v>
      </c>
      <c r="AI137" s="43">
        <v>40.72</v>
      </c>
      <c r="AJ137" s="43">
        <f t="shared" si="71"/>
        <v>40.369755953635405</v>
      </c>
      <c r="AK137" s="43">
        <f t="shared" si="72"/>
        <v>8.7561011591148485E-2</v>
      </c>
      <c r="AL137" s="44">
        <f t="shared" si="73"/>
        <v>40.457316965226553</v>
      </c>
      <c r="AM137" s="41"/>
      <c r="AN137" s="42">
        <v>235908</v>
      </c>
      <c r="AO137" s="41">
        <f t="shared" si="74"/>
        <v>275304.636</v>
      </c>
      <c r="AP137" s="44">
        <f t="shared" si="75"/>
        <v>6.4466604847207583</v>
      </c>
      <c r="AQ137" s="41"/>
      <c r="AR137" s="42">
        <v>792707</v>
      </c>
      <c r="AS137" s="41">
        <f t="shared" si="76"/>
        <v>925089.06900000002</v>
      </c>
      <c r="AT137" s="44">
        <f t="shared" si="77"/>
        <v>21.66231282051282</v>
      </c>
      <c r="AU137" s="41"/>
      <c r="AV137" s="46">
        <v>12.009553909999999</v>
      </c>
      <c r="AW137" s="44">
        <v>0.45</v>
      </c>
      <c r="AX137" s="41"/>
      <c r="AY137" s="47">
        <v>18.93</v>
      </c>
      <c r="AZ137" s="41"/>
      <c r="BA137" s="47">
        <v>0</v>
      </c>
      <c r="BB137" s="41"/>
      <c r="BC137" s="47">
        <f t="shared" si="78"/>
        <v>292.74</v>
      </c>
      <c r="BD137" s="41"/>
      <c r="BE137" s="72">
        <v>250.03</v>
      </c>
      <c r="BF137" s="43">
        <f t="shared" si="79"/>
        <v>42.710000000000008</v>
      </c>
      <c r="BG137" s="43">
        <f t="shared" si="80"/>
        <v>-36.210000000000008</v>
      </c>
      <c r="BH137" s="43">
        <f t="shared" si="81"/>
        <v>256.52999999999997</v>
      </c>
      <c r="BI137" s="44">
        <f t="shared" si="82"/>
        <v>6.4999999999999716</v>
      </c>
      <c r="BJ137" s="41"/>
      <c r="BK137" s="72">
        <v>11.54</v>
      </c>
      <c r="BL137" s="43">
        <v>4.41</v>
      </c>
      <c r="BM137" s="43"/>
      <c r="BN137" s="44">
        <f t="shared" si="83"/>
        <v>272.48</v>
      </c>
      <c r="BO137" s="41"/>
      <c r="BP137" s="47">
        <f t="shared" si="84"/>
        <v>9344701.6000000015</v>
      </c>
    </row>
    <row r="138" spans="1:68" ht="15" x14ac:dyDescent="0.25">
      <c r="A138" s="36" t="s">
        <v>219</v>
      </c>
      <c r="B138" s="37" t="s">
        <v>112</v>
      </c>
      <c r="C138" s="37" t="s">
        <v>52</v>
      </c>
      <c r="D138" s="38">
        <v>20081</v>
      </c>
      <c r="E138" s="37" t="s">
        <v>60</v>
      </c>
      <c r="F138" s="39">
        <v>150</v>
      </c>
      <c r="G138" s="39">
        <v>45792</v>
      </c>
      <c r="H138" s="39">
        <v>48151</v>
      </c>
      <c r="I138" s="39">
        <v>48151</v>
      </c>
      <c r="J138" s="40">
        <v>41151</v>
      </c>
      <c r="K138" s="41"/>
      <c r="L138" s="42">
        <v>6116115</v>
      </c>
      <c r="M138" s="41">
        <f t="shared" si="58"/>
        <v>7137506.2050000001</v>
      </c>
      <c r="N138" s="43">
        <f t="shared" si="59"/>
        <v>148.23173360885548</v>
      </c>
      <c r="O138" s="75">
        <v>0.85560000000000003</v>
      </c>
      <c r="P138" s="43">
        <f t="shared" si="60"/>
        <v>173.24887051058377</v>
      </c>
      <c r="Q138" s="43">
        <v>190.78</v>
      </c>
      <c r="R138" s="43">
        <f t="shared" si="61"/>
        <v>173.24887051058377</v>
      </c>
      <c r="S138" s="75">
        <v>0.98370000000000002</v>
      </c>
      <c r="T138" s="76">
        <v>0.9607</v>
      </c>
      <c r="U138" s="75">
        <f t="shared" si="62"/>
        <v>0.94499999999999995</v>
      </c>
      <c r="V138" s="44">
        <f t="shared" si="63"/>
        <v>163.72</v>
      </c>
      <c r="W138" s="45"/>
      <c r="X138" s="42">
        <v>2542930</v>
      </c>
      <c r="Y138" s="41">
        <f t="shared" si="64"/>
        <v>2967599.31</v>
      </c>
      <c r="Z138" s="43">
        <f t="shared" si="65"/>
        <v>61.631104442275344</v>
      </c>
      <c r="AA138" s="43">
        <v>74.77</v>
      </c>
      <c r="AB138" s="43">
        <f t="shared" si="66"/>
        <v>61.631104442275344</v>
      </c>
      <c r="AC138" s="43">
        <f t="shared" si="67"/>
        <v>0.847223889431163</v>
      </c>
      <c r="AD138" s="44">
        <f t="shared" si="68"/>
        <v>62.478328331706507</v>
      </c>
      <c r="AE138" s="41"/>
      <c r="AF138" s="42">
        <v>1608180</v>
      </c>
      <c r="AG138" s="41">
        <f t="shared" si="69"/>
        <v>1876746.06</v>
      </c>
      <c r="AH138" s="43">
        <f t="shared" si="70"/>
        <v>38.976263421320432</v>
      </c>
      <c r="AI138" s="43">
        <v>40.72</v>
      </c>
      <c r="AJ138" s="43">
        <f t="shared" si="71"/>
        <v>38.976263421320432</v>
      </c>
      <c r="AK138" s="43">
        <f t="shared" si="72"/>
        <v>0.43593414466989167</v>
      </c>
      <c r="AL138" s="44">
        <f t="shared" si="73"/>
        <v>39.412197565990326</v>
      </c>
      <c r="AM138" s="41"/>
      <c r="AN138" s="42">
        <v>369033</v>
      </c>
      <c r="AO138" s="41">
        <f t="shared" si="74"/>
        <v>430661.511</v>
      </c>
      <c r="AP138" s="44">
        <f t="shared" si="75"/>
        <v>8.9439785466553143</v>
      </c>
      <c r="AQ138" s="41"/>
      <c r="AR138" s="42">
        <v>966370</v>
      </c>
      <c r="AS138" s="41">
        <f t="shared" si="76"/>
        <v>1127753.79</v>
      </c>
      <c r="AT138" s="44">
        <f t="shared" si="77"/>
        <v>23.421191460198127</v>
      </c>
      <c r="AU138" s="41"/>
      <c r="AV138" s="46">
        <v>4.0791247400000001</v>
      </c>
      <c r="AW138" s="44">
        <v>0.05</v>
      </c>
      <c r="AX138" s="41"/>
      <c r="AY138" s="47">
        <v>20.350000000000001</v>
      </c>
      <c r="AZ138" s="41"/>
      <c r="BA138" s="47">
        <v>0</v>
      </c>
      <c r="BB138" s="41"/>
      <c r="BC138" s="47">
        <f t="shared" si="78"/>
        <v>322.45</v>
      </c>
      <c r="BD138" s="41"/>
      <c r="BE138" s="72">
        <v>268.89999999999998</v>
      </c>
      <c r="BF138" s="43">
        <f t="shared" si="79"/>
        <v>53.550000000000011</v>
      </c>
      <c r="BG138" s="43">
        <f t="shared" si="80"/>
        <v>-47.050000000000011</v>
      </c>
      <c r="BH138" s="43">
        <f t="shared" si="81"/>
        <v>275.39999999999998</v>
      </c>
      <c r="BI138" s="44">
        <f t="shared" si="82"/>
        <v>6.5</v>
      </c>
      <c r="BJ138" s="41"/>
      <c r="BK138" s="72">
        <v>12.39</v>
      </c>
      <c r="BL138" s="43">
        <v>9.08</v>
      </c>
      <c r="BM138" s="43"/>
      <c r="BN138" s="44">
        <f t="shared" si="83"/>
        <v>296.86999999999995</v>
      </c>
      <c r="BO138" s="41"/>
      <c r="BP138" s="47">
        <f t="shared" si="84"/>
        <v>13594271.039999997</v>
      </c>
    </row>
    <row r="139" spans="1:68" ht="15" x14ac:dyDescent="0.25">
      <c r="A139" s="36" t="s">
        <v>220</v>
      </c>
      <c r="B139" s="37" t="s">
        <v>105</v>
      </c>
      <c r="C139" s="37" t="s">
        <v>52</v>
      </c>
      <c r="D139" s="38">
        <v>20694</v>
      </c>
      <c r="E139" s="37" t="s">
        <v>64</v>
      </c>
      <c r="F139" s="39">
        <v>120</v>
      </c>
      <c r="G139" s="39">
        <v>23166</v>
      </c>
      <c r="H139" s="39">
        <v>36578</v>
      </c>
      <c r="I139" s="39">
        <v>39420</v>
      </c>
      <c r="J139" s="40">
        <v>43800</v>
      </c>
      <c r="K139" s="41"/>
      <c r="L139" s="42">
        <v>4465213</v>
      </c>
      <c r="M139" s="41">
        <f t="shared" si="58"/>
        <v>5210903.5710000005</v>
      </c>
      <c r="N139" s="43">
        <f t="shared" si="59"/>
        <v>132.18933462709285</v>
      </c>
      <c r="O139" s="75">
        <v>1.0889</v>
      </c>
      <c r="P139" s="43">
        <f t="shared" si="60"/>
        <v>121.39712978886294</v>
      </c>
      <c r="Q139" s="43">
        <v>190.78</v>
      </c>
      <c r="R139" s="43">
        <f t="shared" si="61"/>
        <v>121.39712978886294</v>
      </c>
      <c r="S139" s="75">
        <v>1.0298</v>
      </c>
      <c r="T139" s="76">
        <v>0.9607</v>
      </c>
      <c r="U139" s="75">
        <f t="shared" si="62"/>
        <v>0.98929999999999996</v>
      </c>
      <c r="V139" s="44">
        <f t="shared" si="63"/>
        <v>120.1</v>
      </c>
      <c r="W139" s="45"/>
      <c r="X139" s="42">
        <v>2178536</v>
      </c>
      <c r="Y139" s="41">
        <f t="shared" si="64"/>
        <v>2542351.5120000001</v>
      </c>
      <c r="Z139" s="43">
        <f t="shared" si="65"/>
        <v>64.493950076103502</v>
      </c>
      <c r="AA139" s="43">
        <v>74.77</v>
      </c>
      <c r="AB139" s="43">
        <f t="shared" si="66"/>
        <v>64.493950076103502</v>
      </c>
      <c r="AC139" s="43">
        <f t="shared" si="67"/>
        <v>0.13151248097412349</v>
      </c>
      <c r="AD139" s="44">
        <f t="shared" si="68"/>
        <v>64.625462557077626</v>
      </c>
      <c r="AE139" s="41"/>
      <c r="AF139" s="42">
        <v>1732278</v>
      </c>
      <c r="AG139" s="41">
        <f t="shared" si="69"/>
        <v>2021568.426</v>
      </c>
      <c r="AH139" s="43">
        <f t="shared" si="70"/>
        <v>51.282811415525117</v>
      </c>
      <c r="AI139" s="43">
        <v>40.72</v>
      </c>
      <c r="AJ139" s="43">
        <f t="shared" si="71"/>
        <v>40.72</v>
      </c>
      <c r="AK139" s="43">
        <f t="shared" si="72"/>
        <v>0</v>
      </c>
      <c r="AL139" s="44">
        <f t="shared" si="73"/>
        <v>40.72</v>
      </c>
      <c r="AM139" s="41"/>
      <c r="AN139" s="42">
        <v>326083</v>
      </c>
      <c r="AO139" s="41">
        <f t="shared" si="74"/>
        <v>380538.86100000003</v>
      </c>
      <c r="AP139" s="44">
        <f t="shared" si="75"/>
        <v>9.6534464992389655</v>
      </c>
      <c r="AQ139" s="41"/>
      <c r="AR139" s="42">
        <v>638499</v>
      </c>
      <c r="AS139" s="41">
        <f t="shared" si="76"/>
        <v>745128.33299999998</v>
      </c>
      <c r="AT139" s="44">
        <f t="shared" si="77"/>
        <v>18.902291552511414</v>
      </c>
      <c r="AU139" s="41"/>
      <c r="AV139" s="46">
        <v>3.9096000000000002</v>
      </c>
      <c r="AW139" s="44">
        <v>0.06</v>
      </c>
      <c r="AX139" s="41"/>
      <c r="AY139" s="47">
        <v>20.46</v>
      </c>
      <c r="AZ139" s="41"/>
      <c r="BA139" s="47">
        <v>0</v>
      </c>
      <c r="BB139" s="41"/>
      <c r="BC139" s="47">
        <f t="shared" si="78"/>
        <v>278.43</v>
      </c>
      <c r="BD139" s="41"/>
      <c r="BE139" s="72">
        <v>270.77</v>
      </c>
      <c r="BF139" s="43">
        <f t="shared" si="79"/>
        <v>7.660000000000025</v>
      </c>
      <c r="BG139" s="43">
        <f t="shared" si="80"/>
        <v>-1.160000000000025</v>
      </c>
      <c r="BH139" s="43">
        <f t="shared" si="81"/>
        <v>277.27</v>
      </c>
      <c r="BI139" s="44">
        <f t="shared" si="82"/>
        <v>6.5</v>
      </c>
      <c r="BJ139" s="41"/>
      <c r="BK139" s="72">
        <v>12.48</v>
      </c>
      <c r="BL139" s="43">
        <v>0</v>
      </c>
      <c r="BM139" s="43"/>
      <c r="BN139" s="44">
        <f t="shared" si="83"/>
        <v>289.75</v>
      </c>
      <c r="BO139" s="41"/>
      <c r="BP139" s="47">
        <f t="shared" si="84"/>
        <v>6712348.5</v>
      </c>
    </row>
    <row r="140" spans="1:68" ht="15" x14ac:dyDescent="0.25">
      <c r="A140" s="36" t="s">
        <v>221</v>
      </c>
      <c r="B140" s="37" t="s">
        <v>58</v>
      </c>
      <c r="C140" s="37" t="s">
        <v>52</v>
      </c>
      <c r="D140" s="38">
        <v>6007</v>
      </c>
      <c r="E140" s="37" t="s">
        <v>121</v>
      </c>
      <c r="F140" s="39">
        <v>72</v>
      </c>
      <c r="G140" s="39">
        <v>19147</v>
      </c>
      <c r="H140" s="39">
        <v>24878</v>
      </c>
      <c r="I140" s="39">
        <v>24878</v>
      </c>
      <c r="J140" s="40">
        <v>26280</v>
      </c>
      <c r="K140" s="41"/>
      <c r="L140" s="42">
        <v>3019757</v>
      </c>
      <c r="M140" s="41">
        <f t="shared" si="58"/>
        <v>3524056.4190000002</v>
      </c>
      <c r="N140" s="43">
        <f t="shared" si="59"/>
        <v>141.65352596671758</v>
      </c>
      <c r="O140" s="75">
        <v>1.0639000000000001</v>
      </c>
      <c r="P140" s="43">
        <f t="shared" si="60"/>
        <v>133.14552680394544</v>
      </c>
      <c r="Q140" s="43">
        <v>190.78</v>
      </c>
      <c r="R140" s="43">
        <f t="shared" si="61"/>
        <v>133.14552680394544</v>
      </c>
      <c r="S140" s="75">
        <v>0.89329999999999998</v>
      </c>
      <c r="T140" s="76">
        <v>0.9607</v>
      </c>
      <c r="U140" s="75">
        <f t="shared" si="62"/>
        <v>0.85819999999999996</v>
      </c>
      <c r="V140" s="44">
        <f t="shared" si="63"/>
        <v>114.27</v>
      </c>
      <c r="W140" s="45"/>
      <c r="X140" s="42">
        <v>1506855</v>
      </c>
      <c r="Y140" s="41">
        <f t="shared" si="64"/>
        <v>1758499.7850000001</v>
      </c>
      <c r="Z140" s="43">
        <f t="shared" si="65"/>
        <v>70.684933877321328</v>
      </c>
      <c r="AA140" s="43">
        <v>74.77</v>
      </c>
      <c r="AB140" s="43">
        <f t="shared" si="66"/>
        <v>70.684933877321328</v>
      </c>
      <c r="AC140" s="43">
        <f t="shared" si="67"/>
        <v>0</v>
      </c>
      <c r="AD140" s="44">
        <f t="shared" si="68"/>
        <v>70.684933877321328</v>
      </c>
      <c r="AE140" s="41"/>
      <c r="AF140" s="42">
        <v>1285771</v>
      </c>
      <c r="AG140" s="41">
        <f t="shared" si="69"/>
        <v>1500494.757</v>
      </c>
      <c r="AH140" s="43">
        <f t="shared" si="70"/>
        <v>60.31412320122196</v>
      </c>
      <c r="AI140" s="43">
        <v>40.72</v>
      </c>
      <c r="AJ140" s="43">
        <f t="shared" si="71"/>
        <v>40.72</v>
      </c>
      <c r="AK140" s="43">
        <f t="shared" si="72"/>
        <v>0</v>
      </c>
      <c r="AL140" s="44">
        <f t="shared" si="73"/>
        <v>40.72</v>
      </c>
      <c r="AM140" s="41"/>
      <c r="AN140" s="42">
        <v>99485</v>
      </c>
      <c r="AO140" s="41">
        <f t="shared" si="74"/>
        <v>116098.99500000001</v>
      </c>
      <c r="AP140" s="44">
        <f t="shared" si="75"/>
        <v>4.6667334592812928</v>
      </c>
      <c r="AQ140" s="41"/>
      <c r="AR140" s="42">
        <v>471563</v>
      </c>
      <c r="AS140" s="41">
        <f t="shared" si="76"/>
        <v>550314.02100000007</v>
      </c>
      <c r="AT140" s="44">
        <f t="shared" si="77"/>
        <v>22.120508923546911</v>
      </c>
      <c r="AU140" s="41"/>
      <c r="AV140" s="46">
        <v>16.338280059999999</v>
      </c>
      <c r="AW140" s="44">
        <v>0</v>
      </c>
      <c r="AX140" s="41"/>
      <c r="AY140" s="47">
        <v>20.36</v>
      </c>
      <c r="AZ140" s="41"/>
      <c r="BA140" s="47">
        <v>1.06</v>
      </c>
      <c r="BB140" s="41"/>
      <c r="BC140" s="47">
        <f t="shared" si="78"/>
        <v>290.22000000000003</v>
      </c>
      <c r="BD140" s="41"/>
      <c r="BE140" s="72">
        <v>270.12</v>
      </c>
      <c r="BF140" s="43">
        <f t="shared" si="79"/>
        <v>20.100000000000023</v>
      </c>
      <c r="BG140" s="43">
        <f t="shared" si="80"/>
        <v>-13.600000000000023</v>
      </c>
      <c r="BH140" s="43">
        <f t="shared" si="81"/>
        <v>276.62</v>
      </c>
      <c r="BI140" s="44">
        <f t="shared" si="82"/>
        <v>6.5</v>
      </c>
      <c r="BJ140" s="41"/>
      <c r="BK140" s="72">
        <v>12.45</v>
      </c>
      <c r="BL140" s="43">
        <v>0</v>
      </c>
      <c r="BM140" s="43"/>
      <c r="BN140" s="44">
        <f t="shared" si="83"/>
        <v>289.07</v>
      </c>
      <c r="BO140" s="41"/>
      <c r="BP140" s="47">
        <f t="shared" si="84"/>
        <v>5534823.29</v>
      </c>
    </row>
    <row r="141" spans="1:68" ht="15" x14ac:dyDescent="0.25">
      <c r="A141" s="36" t="s">
        <v>222</v>
      </c>
      <c r="B141" s="37" t="s">
        <v>58</v>
      </c>
      <c r="C141" s="37" t="s">
        <v>52</v>
      </c>
      <c r="D141" s="38">
        <v>8714</v>
      </c>
      <c r="E141" s="37" t="s">
        <v>53</v>
      </c>
      <c r="F141" s="39">
        <v>65</v>
      </c>
      <c r="G141" s="39">
        <v>11259</v>
      </c>
      <c r="H141" s="39">
        <v>21037</v>
      </c>
      <c r="I141" s="39">
        <v>21353</v>
      </c>
      <c r="J141" s="40">
        <v>23725</v>
      </c>
      <c r="K141" s="41"/>
      <c r="L141" s="42">
        <v>2717579</v>
      </c>
      <c r="M141" s="41">
        <f t="shared" si="58"/>
        <v>3171414.693</v>
      </c>
      <c r="N141" s="43">
        <f t="shared" si="59"/>
        <v>148.52314396103591</v>
      </c>
      <c r="O141" s="75">
        <v>1.0587</v>
      </c>
      <c r="P141" s="43">
        <f t="shared" si="60"/>
        <v>140.28822514502306</v>
      </c>
      <c r="Q141" s="43">
        <v>190.78</v>
      </c>
      <c r="R141" s="43">
        <f t="shared" si="61"/>
        <v>140.28822514502306</v>
      </c>
      <c r="S141" s="75">
        <v>1.0344</v>
      </c>
      <c r="T141" s="76">
        <v>0.9607</v>
      </c>
      <c r="U141" s="75">
        <f t="shared" si="62"/>
        <v>0.99370000000000003</v>
      </c>
      <c r="V141" s="44">
        <f t="shared" si="63"/>
        <v>139.4</v>
      </c>
      <c r="W141" s="45"/>
      <c r="X141" s="42">
        <v>1096012</v>
      </c>
      <c r="Y141" s="41">
        <f t="shared" si="64"/>
        <v>1279046.004</v>
      </c>
      <c r="Z141" s="43">
        <f t="shared" si="65"/>
        <v>59.900061068702286</v>
      </c>
      <c r="AA141" s="43">
        <v>74.77</v>
      </c>
      <c r="AB141" s="43">
        <f t="shared" si="66"/>
        <v>59.900061068702286</v>
      </c>
      <c r="AC141" s="43">
        <f t="shared" si="67"/>
        <v>1.2799847328244276</v>
      </c>
      <c r="AD141" s="44">
        <f t="shared" si="68"/>
        <v>61.180045801526717</v>
      </c>
      <c r="AE141" s="41"/>
      <c r="AF141" s="42">
        <v>995624</v>
      </c>
      <c r="AG141" s="41">
        <f t="shared" si="69"/>
        <v>1161893.2080000001</v>
      </c>
      <c r="AH141" s="43">
        <f t="shared" si="70"/>
        <v>54.413581604458393</v>
      </c>
      <c r="AI141" s="43">
        <v>40.72</v>
      </c>
      <c r="AJ141" s="43">
        <f t="shared" si="71"/>
        <v>40.72</v>
      </c>
      <c r="AK141" s="43">
        <f t="shared" si="72"/>
        <v>0</v>
      </c>
      <c r="AL141" s="44">
        <f t="shared" si="73"/>
        <v>40.72</v>
      </c>
      <c r="AM141" s="41"/>
      <c r="AN141" s="42">
        <v>223040</v>
      </c>
      <c r="AO141" s="41">
        <f t="shared" si="74"/>
        <v>260287.68000000002</v>
      </c>
      <c r="AP141" s="44">
        <f t="shared" si="75"/>
        <v>12.189747576452959</v>
      </c>
      <c r="AQ141" s="41"/>
      <c r="AR141" s="42">
        <v>361039</v>
      </c>
      <c r="AS141" s="41">
        <f t="shared" si="76"/>
        <v>421332.51300000004</v>
      </c>
      <c r="AT141" s="44">
        <f t="shared" si="77"/>
        <v>19.731771320189203</v>
      </c>
      <c r="AU141" s="41"/>
      <c r="AV141" s="46">
        <v>10.393645640000001</v>
      </c>
      <c r="AW141" s="44">
        <v>0.09</v>
      </c>
      <c r="AX141" s="41"/>
      <c r="AY141" s="47">
        <v>18.79</v>
      </c>
      <c r="AZ141" s="41"/>
      <c r="BA141" s="47">
        <v>0</v>
      </c>
      <c r="BB141" s="41"/>
      <c r="BC141" s="47">
        <f t="shared" si="78"/>
        <v>302.5</v>
      </c>
      <c r="BD141" s="41"/>
      <c r="BE141" s="72">
        <v>248.43</v>
      </c>
      <c r="BF141" s="43">
        <f t="shared" si="79"/>
        <v>54.069999999999993</v>
      </c>
      <c r="BG141" s="43">
        <f t="shared" si="80"/>
        <v>-47.569999999999993</v>
      </c>
      <c r="BH141" s="43">
        <f t="shared" si="81"/>
        <v>254.93</v>
      </c>
      <c r="BI141" s="44">
        <f t="shared" si="82"/>
        <v>6.5</v>
      </c>
      <c r="BJ141" s="41"/>
      <c r="BK141" s="72">
        <v>11.47</v>
      </c>
      <c r="BL141" s="43">
        <v>0</v>
      </c>
      <c r="BM141" s="43"/>
      <c r="BN141" s="44">
        <f t="shared" si="83"/>
        <v>266.40000000000003</v>
      </c>
      <c r="BO141" s="41"/>
      <c r="BP141" s="47">
        <f t="shared" si="84"/>
        <v>2999397.6000000006</v>
      </c>
    </row>
    <row r="142" spans="1:68" ht="15" x14ac:dyDescent="0.25">
      <c r="A142" s="36" t="s">
        <v>223</v>
      </c>
      <c r="B142" s="37" t="s">
        <v>224</v>
      </c>
      <c r="C142" s="37" t="s">
        <v>52</v>
      </c>
      <c r="D142" s="38">
        <v>8177</v>
      </c>
      <c r="E142" s="37" t="s">
        <v>56</v>
      </c>
      <c r="F142" s="39">
        <v>150</v>
      </c>
      <c r="G142" s="39">
        <v>45849</v>
      </c>
      <c r="H142" s="39">
        <v>53470</v>
      </c>
      <c r="I142" s="39">
        <v>53470</v>
      </c>
      <c r="J142" s="40">
        <v>54750</v>
      </c>
      <c r="K142" s="41"/>
      <c r="L142" s="42">
        <v>7608133</v>
      </c>
      <c r="M142" s="41">
        <f t="shared" si="58"/>
        <v>8878691.2110000011</v>
      </c>
      <c r="N142" s="43">
        <f t="shared" si="59"/>
        <v>166.04995719094822</v>
      </c>
      <c r="O142" s="75">
        <v>0.85099999999999998</v>
      </c>
      <c r="P142" s="43">
        <f t="shared" si="60"/>
        <v>195.12333394941038</v>
      </c>
      <c r="Q142" s="43">
        <v>190.78</v>
      </c>
      <c r="R142" s="43">
        <f t="shared" si="61"/>
        <v>190.78</v>
      </c>
      <c r="S142" s="75">
        <v>1.0923</v>
      </c>
      <c r="T142" s="76">
        <v>0.9607</v>
      </c>
      <c r="U142" s="75">
        <f t="shared" si="62"/>
        <v>1.0494000000000001</v>
      </c>
      <c r="V142" s="44">
        <f t="shared" si="63"/>
        <v>200.2</v>
      </c>
      <c r="W142" s="45"/>
      <c r="X142" s="42">
        <v>2414528</v>
      </c>
      <c r="Y142" s="41">
        <f t="shared" si="64"/>
        <v>2817754.176</v>
      </c>
      <c r="Z142" s="43">
        <f t="shared" si="65"/>
        <v>52.697852552833361</v>
      </c>
      <c r="AA142" s="43">
        <v>74.77</v>
      </c>
      <c r="AB142" s="43">
        <f t="shared" si="66"/>
        <v>52.697852552833361</v>
      </c>
      <c r="AC142" s="43">
        <f t="shared" si="67"/>
        <v>3.0805368617916589</v>
      </c>
      <c r="AD142" s="44">
        <f t="shared" si="68"/>
        <v>55.778389414625018</v>
      </c>
      <c r="AE142" s="41"/>
      <c r="AF142" s="42">
        <v>1630927</v>
      </c>
      <c r="AG142" s="41">
        <f t="shared" si="69"/>
        <v>1903291.8090000001</v>
      </c>
      <c r="AH142" s="43">
        <f t="shared" si="70"/>
        <v>35.595507929680196</v>
      </c>
      <c r="AI142" s="43">
        <v>40.72</v>
      </c>
      <c r="AJ142" s="43">
        <f t="shared" si="71"/>
        <v>35.595507929680196</v>
      </c>
      <c r="AK142" s="43">
        <f t="shared" si="72"/>
        <v>1.2811230175799508</v>
      </c>
      <c r="AL142" s="44">
        <f t="shared" si="73"/>
        <v>36.876630947260146</v>
      </c>
      <c r="AM142" s="41"/>
      <c r="AN142" s="42">
        <v>197734</v>
      </c>
      <c r="AO142" s="41">
        <f t="shared" si="74"/>
        <v>230755.57800000001</v>
      </c>
      <c r="AP142" s="44">
        <f t="shared" si="75"/>
        <v>4.3156083411258654</v>
      </c>
      <c r="AQ142" s="41"/>
      <c r="AR142" s="42">
        <v>982602</v>
      </c>
      <c r="AS142" s="41">
        <f t="shared" si="76"/>
        <v>1146696.534</v>
      </c>
      <c r="AT142" s="44">
        <f t="shared" si="77"/>
        <v>21.44560564802693</v>
      </c>
      <c r="AU142" s="41"/>
      <c r="AV142" s="46">
        <v>9.0469725299999997</v>
      </c>
      <c r="AW142" s="44">
        <v>0.04</v>
      </c>
      <c r="AX142" s="41"/>
      <c r="AY142" s="47">
        <v>20.96</v>
      </c>
      <c r="AZ142" s="41"/>
      <c r="BA142" s="47">
        <v>1.26</v>
      </c>
      <c r="BB142" s="41"/>
      <c r="BC142" s="47">
        <f t="shared" si="78"/>
        <v>349.92</v>
      </c>
      <c r="BD142" s="41"/>
      <c r="BE142" s="72">
        <v>278.18</v>
      </c>
      <c r="BF142" s="43">
        <f t="shared" si="79"/>
        <v>71.740000000000009</v>
      </c>
      <c r="BG142" s="43">
        <f t="shared" si="80"/>
        <v>-65.240000000000009</v>
      </c>
      <c r="BH142" s="43">
        <f t="shared" si="81"/>
        <v>284.68</v>
      </c>
      <c r="BI142" s="44">
        <f t="shared" si="82"/>
        <v>6.5</v>
      </c>
      <c r="BJ142" s="41"/>
      <c r="BK142" s="72">
        <v>12.81</v>
      </c>
      <c r="BL142" s="43">
        <v>5.84</v>
      </c>
      <c r="BM142" s="43"/>
      <c r="BN142" s="44">
        <f t="shared" si="83"/>
        <v>303.33</v>
      </c>
      <c r="BO142" s="41"/>
      <c r="BP142" s="47">
        <f t="shared" si="84"/>
        <v>13907377.17</v>
      </c>
    </row>
    <row r="143" spans="1:68" ht="15" x14ac:dyDescent="0.25">
      <c r="A143" s="36" t="s">
        <v>225</v>
      </c>
      <c r="B143" s="37" t="s">
        <v>224</v>
      </c>
      <c r="C143" s="37" t="s">
        <v>52</v>
      </c>
      <c r="D143" s="38">
        <v>9621</v>
      </c>
      <c r="E143" s="37" t="s">
        <v>77</v>
      </c>
      <c r="F143" s="39">
        <v>75</v>
      </c>
      <c r="G143" s="39">
        <v>19294</v>
      </c>
      <c r="H143" s="39">
        <v>25771</v>
      </c>
      <c r="I143" s="39">
        <v>25771</v>
      </c>
      <c r="J143" s="40">
        <v>27375</v>
      </c>
      <c r="K143" s="41"/>
      <c r="L143" s="42">
        <v>3633170</v>
      </c>
      <c r="M143" s="41">
        <f t="shared" si="58"/>
        <v>4239909.3900000006</v>
      </c>
      <c r="N143" s="43">
        <f t="shared" si="59"/>
        <v>164.52250164914054</v>
      </c>
      <c r="O143" s="75">
        <v>0.97570000000000001</v>
      </c>
      <c r="P143" s="43">
        <f t="shared" si="60"/>
        <v>168.61996684343603</v>
      </c>
      <c r="Q143" s="43">
        <v>190.78</v>
      </c>
      <c r="R143" s="43">
        <f t="shared" si="61"/>
        <v>168.61996684343603</v>
      </c>
      <c r="S143" s="75">
        <v>1.2150000000000001</v>
      </c>
      <c r="T143" s="76">
        <v>0.9607</v>
      </c>
      <c r="U143" s="75">
        <f t="shared" si="62"/>
        <v>1.1673</v>
      </c>
      <c r="V143" s="44">
        <f t="shared" si="63"/>
        <v>196.83</v>
      </c>
      <c r="W143" s="45"/>
      <c r="X143" s="42">
        <v>1616252</v>
      </c>
      <c r="Y143" s="41">
        <f t="shared" si="64"/>
        <v>1886166.084</v>
      </c>
      <c r="Z143" s="43">
        <f t="shared" si="65"/>
        <v>73.189479802879205</v>
      </c>
      <c r="AA143" s="43">
        <v>74.77</v>
      </c>
      <c r="AB143" s="43">
        <f t="shared" si="66"/>
        <v>73.189479802879205</v>
      </c>
      <c r="AC143" s="43">
        <f t="shared" si="67"/>
        <v>0</v>
      </c>
      <c r="AD143" s="44">
        <f t="shared" si="68"/>
        <v>73.189479802879205</v>
      </c>
      <c r="AE143" s="41"/>
      <c r="AF143" s="42">
        <v>881652</v>
      </c>
      <c r="AG143" s="41">
        <f t="shared" si="69"/>
        <v>1028887.8840000001</v>
      </c>
      <c r="AH143" s="43">
        <f t="shared" si="70"/>
        <v>39.924251445423153</v>
      </c>
      <c r="AI143" s="43">
        <v>40.72</v>
      </c>
      <c r="AJ143" s="43">
        <f t="shared" si="71"/>
        <v>39.924251445423153</v>
      </c>
      <c r="AK143" s="43">
        <f t="shared" si="72"/>
        <v>0.19893713864421159</v>
      </c>
      <c r="AL143" s="44">
        <f t="shared" si="73"/>
        <v>40.123188584067364</v>
      </c>
      <c r="AM143" s="41"/>
      <c r="AN143" s="42">
        <v>127007</v>
      </c>
      <c r="AO143" s="41">
        <f t="shared" si="74"/>
        <v>148217.16899999999</v>
      </c>
      <c r="AP143" s="44">
        <f t="shared" si="75"/>
        <v>5.7513161693376276</v>
      </c>
      <c r="AQ143" s="41"/>
      <c r="AR143" s="42">
        <v>450900</v>
      </c>
      <c r="AS143" s="41">
        <f t="shared" si="76"/>
        <v>526200.30000000005</v>
      </c>
      <c r="AT143" s="44">
        <f t="shared" si="77"/>
        <v>20.418311280121067</v>
      </c>
      <c r="AU143" s="41"/>
      <c r="AV143" s="46">
        <v>12.012866300000001</v>
      </c>
      <c r="AW143" s="44">
        <v>0.05</v>
      </c>
      <c r="AX143" s="41"/>
      <c r="AY143" s="47">
        <v>20.36</v>
      </c>
      <c r="AZ143" s="41"/>
      <c r="BA143" s="47">
        <v>0</v>
      </c>
      <c r="BB143" s="41"/>
      <c r="BC143" s="47">
        <f t="shared" si="78"/>
        <v>368.74</v>
      </c>
      <c r="BD143" s="41"/>
      <c r="BE143" s="72">
        <v>269.02999999999997</v>
      </c>
      <c r="BF143" s="43">
        <f t="shared" si="79"/>
        <v>99.710000000000036</v>
      </c>
      <c r="BG143" s="43">
        <f t="shared" si="80"/>
        <v>-93.210000000000036</v>
      </c>
      <c r="BH143" s="43">
        <f t="shared" si="81"/>
        <v>275.52999999999997</v>
      </c>
      <c r="BI143" s="44">
        <f t="shared" si="82"/>
        <v>6.5</v>
      </c>
      <c r="BJ143" s="41"/>
      <c r="BK143" s="72">
        <v>12.4</v>
      </c>
      <c r="BL143" s="43">
        <v>5.51</v>
      </c>
      <c r="BM143" s="43"/>
      <c r="BN143" s="44">
        <f t="shared" si="83"/>
        <v>293.43999999999994</v>
      </c>
      <c r="BO143" s="41"/>
      <c r="BP143" s="47">
        <f t="shared" si="84"/>
        <v>5661631.3599999985</v>
      </c>
    </row>
    <row r="144" spans="1:68" ht="15" x14ac:dyDescent="0.25">
      <c r="A144" s="36" t="s">
        <v>226</v>
      </c>
      <c r="B144" s="37" t="s">
        <v>224</v>
      </c>
      <c r="C144" s="37" t="s">
        <v>52</v>
      </c>
      <c r="D144" s="38">
        <v>9001</v>
      </c>
      <c r="E144" s="37" t="s">
        <v>56</v>
      </c>
      <c r="F144" s="39">
        <v>120</v>
      </c>
      <c r="G144" s="39">
        <v>34224</v>
      </c>
      <c r="H144" s="39">
        <v>40367</v>
      </c>
      <c r="I144" s="39">
        <v>40367</v>
      </c>
      <c r="J144" s="40">
        <v>43800</v>
      </c>
      <c r="K144" s="41"/>
      <c r="L144" s="42">
        <v>5985397</v>
      </c>
      <c r="M144" s="41">
        <f t="shared" si="58"/>
        <v>6984958.2990000006</v>
      </c>
      <c r="N144" s="43">
        <f t="shared" si="59"/>
        <v>173.03634897317116</v>
      </c>
      <c r="O144" s="75">
        <v>0.99470000000000003</v>
      </c>
      <c r="P144" s="43">
        <f t="shared" si="60"/>
        <v>173.95832811216562</v>
      </c>
      <c r="Q144" s="43">
        <v>190.78</v>
      </c>
      <c r="R144" s="43">
        <f t="shared" si="61"/>
        <v>173.95832811216562</v>
      </c>
      <c r="S144" s="75">
        <v>1.1258999999999999</v>
      </c>
      <c r="T144" s="76">
        <v>0.9607</v>
      </c>
      <c r="U144" s="75">
        <f t="shared" si="62"/>
        <v>1.0817000000000001</v>
      </c>
      <c r="V144" s="44">
        <f t="shared" si="63"/>
        <v>188.17</v>
      </c>
      <c r="W144" s="45"/>
      <c r="X144" s="42">
        <v>2320763</v>
      </c>
      <c r="Y144" s="41">
        <f t="shared" si="64"/>
        <v>2708330.4210000001</v>
      </c>
      <c r="Z144" s="43">
        <f t="shared" si="65"/>
        <v>67.092685138851039</v>
      </c>
      <c r="AA144" s="43">
        <v>74.77</v>
      </c>
      <c r="AB144" s="43">
        <f t="shared" si="66"/>
        <v>67.092685138851039</v>
      </c>
      <c r="AC144" s="43">
        <f t="shared" si="67"/>
        <v>0</v>
      </c>
      <c r="AD144" s="44">
        <f t="shared" si="68"/>
        <v>67.092685138851039</v>
      </c>
      <c r="AE144" s="41"/>
      <c r="AF144" s="42">
        <v>1188768</v>
      </c>
      <c r="AG144" s="41">
        <f t="shared" si="69"/>
        <v>1387292.2560000001</v>
      </c>
      <c r="AH144" s="43">
        <f t="shared" si="70"/>
        <v>34.366989273416408</v>
      </c>
      <c r="AI144" s="43">
        <v>40.72</v>
      </c>
      <c r="AJ144" s="43">
        <f t="shared" si="71"/>
        <v>34.366989273416408</v>
      </c>
      <c r="AK144" s="43">
        <f t="shared" si="72"/>
        <v>1.5882526816458977</v>
      </c>
      <c r="AL144" s="44">
        <f t="shared" si="73"/>
        <v>35.955241955062306</v>
      </c>
      <c r="AM144" s="41"/>
      <c r="AN144" s="42">
        <v>260870</v>
      </c>
      <c r="AO144" s="41">
        <f t="shared" si="74"/>
        <v>304435.29000000004</v>
      </c>
      <c r="AP144" s="44">
        <f t="shared" si="75"/>
        <v>7.5416872693041359</v>
      </c>
      <c r="AQ144" s="41"/>
      <c r="AR144" s="42">
        <v>756174</v>
      </c>
      <c r="AS144" s="41">
        <f t="shared" si="76"/>
        <v>882455.05800000008</v>
      </c>
      <c r="AT144" s="44">
        <f t="shared" si="77"/>
        <v>21.860803577179382</v>
      </c>
      <c r="AU144" s="41"/>
      <c r="AV144" s="46">
        <v>10.742973109999999</v>
      </c>
      <c r="AW144" s="44">
        <v>0.04</v>
      </c>
      <c r="AX144" s="41"/>
      <c r="AY144" s="47">
        <v>21.54</v>
      </c>
      <c r="AZ144" s="41"/>
      <c r="BA144" s="47">
        <v>0</v>
      </c>
      <c r="BB144" s="41"/>
      <c r="BC144" s="47">
        <f t="shared" si="78"/>
        <v>352.94</v>
      </c>
      <c r="BD144" s="41"/>
      <c r="BE144" s="72">
        <v>284.94</v>
      </c>
      <c r="BF144" s="43">
        <f t="shared" si="79"/>
        <v>68</v>
      </c>
      <c r="BG144" s="43">
        <f t="shared" si="80"/>
        <v>-61.5</v>
      </c>
      <c r="BH144" s="43">
        <f t="shared" si="81"/>
        <v>291.44</v>
      </c>
      <c r="BI144" s="44">
        <f t="shared" si="82"/>
        <v>6.5</v>
      </c>
      <c r="BJ144" s="41"/>
      <c r="BK144" s="72">
        <v>13.11</v>
      </c>
      <c r="BL144" s="43">
        <v>6.03</v>
      </c>
      <c r="BM144" s="43"/>
      <c r="BN144" s="44">
        <f t="shared" si="83"/>
        <v>310.58</v>
      </c>
      <c r="BO144" s="41"/>
      <c r="BP144" s="47">
        <f t="shared" si="84"/>
        <v>10629289.92</v>
      </c>
    </row>
    <row r="145" spans="1:68" ht="15" x14ac:dyDescent="0.25">
      <c r="A145" s="36" t="s">
        <v>227</v>
      </c>
      <c r="B145" s="37" t="s">
        <v>224</v>
      </c>
      <c r="C145" s="37" t="s">
        <v>52</v>
      </c>
      <c r="D145" s="38">
        <v>10926</v>
      </c>
      <c r="E145" s="37" t="s">
        <v>56</v>
      </c>
      <c r="F145" s="39">
        <v>98</v>
      </c>
      <c r="G145" s="39">
        <v>26634</v>
      </c>
      <c r="H145" s="39">
        <v>34061</v>
      </c>
      <c r="I145" s="39">
        <v>34061</v>
      </c>
      <c r="J145" s="40">
        <v>35770</v>
      </c>
      <c r="K145" s="41"/>
      <c r="L145" s="42">
        <v>4661133</v>
      </c>
      <c r="M145" s="41">
        <f t="shared" si="58"/>
        <v>5439542.2110000001</v>
      </c>
      <c r="N145" s="43">
        <f t="shared" si="59"/>
        <v>159.70001500249552</v>
      </c>
      <c r="O145" s="75">
        <v>1.0404</v>
      </c>
      <c r="P145" s="43">
        <f t="shared" si="60"/>
        <v>153.49866878363659</v>
      </c>
      <c r="Q145" s="43">
        <v>190.78</v>
      </c>
      <c r="R145" s="43">
        <f t="shared" si="61"/>
        <v>153.49866878363659</v>
      </c>
      <c r="S145" s="75">
        <v>1.0644</v>
      </c>
      <c r="T145" s="76">
        <v>0.9607</v>
      </c>
      <c r="U145" s="75">
        <f t="shared" si="62"/>
        <v>1.0226</v>
      </c>
      <c r="V145" s="44">
        <f t="shared" si="63"/>
        <v>156.97</v>
      </c>
      <c r="W145" s="45"/>
      <c r="X145" s="42">
        <v>1987833</v>
      </c>
      <c r="Y145" s="41">
        <f t="shared" si="64"/>
        <v>2319801.111</v>
      </c>
      <c r="Z145" s="43">
        <f t="shared" si="65"/>
        <v>68.107252018437507</v>
      </c>
      <c r="AA145" s="43">
        <v>74.77</v>
      </c>
      <c r="AB145" s="43">
        <f t="shared" si="66"/>
        <v>68.107252018437507</v>
      </c>
      <c r="AC145" s="43">
        <f t="shared" si="67"/>
        <v>0</v>
      </c>
      <c r="AD145" s="44">
        <f t="shared" si="68"/>
        <v>68.107252018437507</v>
      </c>
      <c r="AE145" s="41"/>
      <c r="AF145" s="42">
        <v>1017930</v>
      </c>
      <c r="AG145" s="41">
        <f t="shared" si="69"/>
        <v>1187924.31</v>
      </c>
      <c r="AH145" s="43">
        <f t="shared" si="70"/>
        <v>34.876377968938087</v>
      </c>
      <c r="AI145" s="43">
        <v>40.72</v>
      </c>
      <c r="AJ145" s="43">
        <f t="shared" si="71"/>
        <v>34.876377968938087</v>
      </c>
      <c r="AK145" s="43">
        <f t="shared" si="72"/>
        <v>1.460905507765478</v>
      </c>
      <c r="AL145" s="44">
        <f t="shared" si="73"/>
        <v>36.337283476703561</v>
      </c>
      <c r="AM145" s="41"/>
      <c r="AN145" s="42">
        <v>155084</v>
      </c>
      <c r="AO145" s="41">
        <f t="shared" si="74"/>
        <v>180983.02800000002</v>
      </c>
      <c r="AP145" s="44">
        <f t="shared" si="75"/>
        <v>5.3134971962068063</v>
      </c>
      <c r="AQ145" s="41"/>
      <c r="AR145" s="42">
        <v>612041</v>
      </c>
      <c r="AS145" s="41">
        <f t="shared" si="76"/>
        <v>714251.84700000007</v>
      </c>
      <c r="AT145" s="44">
        <f t="shared" si="77"/>
        <v>20.969785003376298</v>
      </c>
      <c r="AU145" s="41"/>
      <c r="AV145" s="46">
        <v>9.7844873099999994</v>
      </c>
      <c r="AW145" s="44">
        <v>0.03</v>
      </c>
      <c r="AX145" s="41"/>
      <c r="AY145" s="47">
        <v>20.48</v>
      </c>
      <c r="AZ145" s="41"/>
      <c r="BA145" s="47">
        <v>0</v>
      </c>
      <c r="BB145" s="41"/>
      <c r="BC145" s="47">
        <f t="shared" si="78"/>
        <v>317.99</v>
      </c>
      <c r="BD145" s="41"/>
      <c r="BE145" s="72">
        <v>270.85000000000002</v>
      </c>
      <c r="BF145" s="43">
        <f t="shared" si="79"/>
        <v>47.139999999999986</v>
      </c>
      <c r="BG145" s="43">
        <f t="shared" si="80"/>
        <v>-40.639999999999986</v>
      </c>
      <c r="BH145" s="43">
        <f t="shared" si="81"/>
        <v>277.35000000000002</v>
      </c>
      <c r="BI145" s="44">
        <f t="shared" si="82"/>
        <v>6.5</v>
      </c>
      <c r="BJ145" s="41"/>
      <c r="BK145" s="72">
        <v>12.48</v>
      </c>
      <c r="BL145" s="43">
        <v>4.6100000000000003</v>
      </c>
      <c r="BM145" s="43"/>
      <c r="BN145" s="44">
        <f t="shared" si="83"/>
        <v>294.44000000000005</v>
      </c>
      <c r="BO145" s="41"/>
      <c r="BP145" s="47">
        <f t="shared" si="84"/>
        <v>7842114.9600000018</v>
      </c>
    </row>
    <row r="146" spans="1:68" ht="15" x14ac:dyDescent="0.25">
      <c r="A146" s="36" t="s">
        <v>228</v>
      </c>
      <c r="B146" s="37" t="s">
        <v>224</v>
      </c>
      <c r="C146" s="37" t="s">
        <v>52</v>
      </c>
      <c r="D146" s="38">
        <v>8508</v>
      </c>
      <c r="E146" s="37" t="s">
        <v>74</v>
      </c>
      <c r="F146" s="39">
        <v>120</v>
      </c>
      <c r="G146" s="39">
        <v>33613</v>
      </c>
      <c r="H146" s="39">
        <v>39265</v>
      </c>
      <c r="I146" s="39">
        <v>39420</v>
      </c>
      <c r="J146" s="40">
        <v>43800</v>
      </c>
      <c r="K146" s="41"/>
      <c r="L146" s="42">
        <v>5044825</v>
      </c>
      <c r="M146" s="41">
        <f t="shared" si="58"/>
        <v>5887310.7750000004</v>
      </c>
      <c r="N146" s="43">
        <f t="shared" si="59"/>
        <v>149.34832001522071</v>
      </c>
      <c r="O146" s="75">
        <v>0.9093</v>
      </c>
      <c r="P146" s="43">
        <f t="shared" si="60"/>
        <v>164.24537558035931</v>
      </c>
      <c r="Q146" s="43">
        <v>211.6</v>
      </c>
      <c r="R146" s="43">
        <f t="shared" si="61"/>
        <v>164.24537558035931</v>
      </c>
      <c r="S146" s="75">
        <v>1.1036999999999999</v>
      </c>
      <c r="T146" s="76">
        <v>0.9607</v>
      </c>
      <c r="U146" s="75">
        <f t="shared" si="62"/>
        <v>1.0603</v>
      </c>
      <c r="V146" s="44">
        <f t="shared" si="63"/>
        <v>174.15</v>
      </c>
      <c r="W146" s="45"/>
      <c r="X146" s="42">
        <v>2196149</v>
      </c>
      <c r="Y146" s="41">
        <f t="shared" si="64"/>
        <v>2562905.8829999999</v>
      </c>
      <c r="Z146" s="43">
        <f t="shared" si="65"/>
        <v>65.015369939117193</v>
      </c>
      <c r="AA146" s="43">
        <v>74.77</v>
      </c>
      <c r="AB146" s="43">
        <f t="shared" si="66"/>
        <v>65.015369939117193</v>
      </c>
      <c r="AC146" s="43">
        <f t="shared" si="67"/>
        <v>1.1575152207008443E-3</v>
      </c>
      <c r="AD146" s="44">
        <f t="shared" si="68"/>
        <v>65.01652745433789</v>
      </c>
      <c r="AE146" s="41"/>
      <c r="AF146" s="42">
        <v>1483074</v>
      </c>
      <c r="AG146" s="41">
        <f t="shared" si="69"/>
        <v>1730747.358</v>
      </c>
      <c r="AH146" s="43">
        <f t="shared" si="70"/>
        <v>43.90531095890411</v>
      </c>
      <c r="AI146" s="43">
        <v>40.72</v>
      </c>
      <c r="AJ146" s="43">
        <f t="shared" si="71"/>
        <v>40.72</v>
      </c>
      <c r="AK146" s="43">
        <f t="shared" si="72"/>
        <v>0</v>
      </c>
      <c r="AL146" s="44">
        <f t="shared" si="73"/>
        <v>40.72</v>
      </c>
      <c r="AM146" s="41"/>
      <c r="AN146" s="42">
        <v>451141</v>
      </c>
      <c r="AO146" s="41">
        <f t="shared" si="74"/>
        <v>526481.54700000002</v>
      </c>
      <c r="AP146" s="44">
        <f t="shared" si="75"/>
        <v>13.355696270928464</v>
      </c>
      <c r="AQ146" s="41"/>
      <c r="AR146" s="42">
        <v>731059</v>
      </c>
      <c r="AS146" s="41">
        <f t="shared" si="76"/>
        <v>853145.853</v>
      </c>
      <c r="AT146" s="44">
        <f t="shared" si="77"/>
        <v>21.642462024353119</v>
      </c>
      <c r="AU146" s="41"/>
      <c r="AV146" s="46">
        <v>11.55801623</v>
      </c>
      <c r="AW146" s="44">
        <v>0.09</v>
      </c>
      <c r="AX146" s="41"/>
      <c r="AY146" s="47">
        <v>20.94</v>
      </c>
      <c r="AZ146" s="41"/>
      <c r="BA146" s="47">
        <v>1.64</v>
      </c>
      <c r="BB146" s="41"/>
      <c r="BC146" s="47">
        <f t="shared" si="78"/>
        <v>349.11</v>
      </c>
      <c r="BD146" s="41"/>
      <c r="BE146" s="72">
        <v>278.70999999999998</v>
      </c>
      <c r="BF146" s="43">
        <f t="shared" si="79"/>
        <v>70.400000000000034</v>
      </c>
      <c r="BG146" s="43">
        <f t="shared" si="80"/>
        <v>-63.900000000000034</v>
      </c>
      <c r="BH146" s="43">
        <f t="shared" si="81"/>
        <v>285.20999999999998</v>
      </c>
      <c r="BI146" s="44">
        <f t="shared" si="82"/>
        <v>6.5</v>
      </c>
      <c r="BJ146" s="41"/>
      <c r="BK146" s="72">
        <v>12.83</v>
      </c>
      <c r="BL146" s="43">
        <v>19.440000000000001</v>
      </c>
      <c r="BM146" s="43"/>
      <c r="BN146" s="44">
        <f t="shared" si="83"/>
        <v>317.47999999999996</v>
      </c>
      <c r="BO146" s="41"/>
      <c r="BP146" s="47">
        <f t="shared" si="84"/>
        <v>10671455.239999998</v>
      </c>
    </row>
    <row r="147" spans="1:68" ht="15" x14ac:dyDescent="0.25">
      <c r="A147" s="36" t="s">
        <v>229</v>
      </c>
      <c r="B147" s="37" t="s">
        <v>97</v>
      </c>
      <c r="C147" s="37" t="s">
        <v>52</v>
      </c>
      <c r="D147" s="38">
        <v>9084</v>
      </c>
      <c r="E147" s="37" t="s">
        <v>56</v>
      </c>
      <c r="F147" s="39">
        <v>130</v>
      </c>
      <c r="G147" s="39">
        <v>30412</v>
      </c>
      <c r="H147" s="39">
        <v>45246</v>
      </c>
      <c r="I147" s="39">
        <v>45246</v>
      </c>
      <c r="J147" s="40">
        <v>47450</v>
      </c>
      <c r="K147" s="41"/>
      <c r="L147" s="42">
        <v>5812255</v>
      </c>
      <c r="M147" s="41">
        <f t="shared" si="58"/>
        <v>6782901.585</v>
      </c>
      <c r="N147" s="43">
        <f t="shared" si="59"/>
        <v>149.91162942580559</v>
      </c>
      <c r="O147" s="75">
        <v>1.0812999999999999</v>
      </c>
      <c r="P147" s="43">
        <f t="shared" si="60"/>
        <v>138.64018258189734</v>
      </c>
      <c r="Q147" s="43">
        <v>190.78</v>
      </c>
      <c r="R147" s="43">
        <f t="shared" si="61"/>
        <v>138.64018258189734</v>
      </c>
      <c r="S147" s="75">
        <v>1.1946000000000001</v>
      </c>
      <c r="T147" s="76">
        <v>0.9607</v>
      </c>
      <c r="U147" s="75">
        <f t="shared" si="62"/>
        <v>1.1476999999999999</v>
      </c>
      <c r="V147" s="44">
        <f t="shared" si="63"/>
        <v>159.12</v>
      </c>
      <c r="W147" s="45"/>
      <c r="X147" s="42">
        <v>2692327</v>
      </c>
      <c r="Y147" s="41">
        <f t="shared" si="64"/>
        <v>3141945.6090000002</v>
      </c>
      <c r="Z147" s="43">
        <f t="shared" si="65"/>
        <v>69.441400543694471</v>
      </c>
      <c r="AA147" s="43">
        <v>74.77</v>
      </c>
      <c r="AB147" s="43">
        <f t="shared" si="66"/>
        <v>69.441400543694471</v>
      </c>
      <c r="AC147" s="43">
        <f t="shared" si="67"/>
        <v>0</v>
      </c>
      <c r="AD147" s="44">
        <f t="shared" si="68"/>
        <v>69.441400543694471</v>
      </c>
      <c r="AE147" s="41"/>
      <c r="AF147" s="42">
        <v>1354043</v>
      </c>
      <c r="AG147" s="41">
        <f t="shared" si="69"/>
        <v>1580168.1810000001</v>
      </c>
      <c r="AH147" s="43">
        <f t="shared" si="70"/>
        <v>34.923930977323963</v>
      </c>
      <c r="AI147" s="43">
        <v>40.72</v>
      </c>
      <c r="AJ147" s="43">
        <f t="shared" si="71"/>
        <v>34.923930977323963</v>
      </c>
      <c r="AK147" s="43">
        <f t="shared" si="72"/>
        <v>1.4490172556690091</v>
      </c>
      <c r="AL147" s="44">
        <f t="shared" si="73"/>
        <v>36.372948232992968</v>
      </c>
      <c r="AM147" s="41"/>
      <c r="AN147" s="42">
        <v>333806</v>
      </c>
      <c r="AO147" s="41">
        <f t="shared" si="74"/>
        <v>389551.60200000001</v>
      </c>
      <c r="AP147" s="44">
        <f t="shared" si="75"/>
        <v>8.6096362551385752</v>
      </c>
      <c r="AQ147" s="41"/>
      <c r="AR147" s="42">
        <v>765801</v>
      </c>
      <c r="AS147" s="41">
        <f t="shared" si="76"/>
        <v>893689.76699999999</v>
      </c>
      <c r="AT147" s="44">
        <f t="shared" si="77"/>
        <v>19.751796114573665</v>
      </c>
      <c r="AU147" s="41"/>
      <c r="AV147" s="46">
        <v>16.029340820000002</v>
      </c>
      <c r="AW147" s="44">
        <v>1.53</v>
      </c>
      <c r="AX147" s="41"/>
      <c r="AY147" s="47">
        <v>21.32</v>
      </c>
      <c r="AZ147" s="41"/>
      <c r="BA147" s="47">
        <v>0</v>
      </c>
      <c r="BB147" s="41"/>
      <c r="BC147" s="47">
        <f t="shared" si="78"/>
        <v>332.18</v>
      </c>
      <c r="BD147" s="41"/>
      <c r="BE147" s="72">
        <v>281.75</v>
      </c>
      <c r="BF147" s="43">
        <f t="shared" si="79"/>
        <v>50.430000000000007</v>
      </c>
      <c r="BG147" s="43">
        <f t="shared" si="80"/>
        <v>-43.930000000000007</v>
      </c>
      <c r="BH147" s="43">
        <f t="shared" si="81"/>
        <v>288.25</v>
      </c>
      <c r="BI147" s="44">
        <f t="shared" si="82"/>
        <v>6.5</v>
      </c>
      <c r="BJ147" s="41"/>
      <c r="BK147" s="72">
        <v>12.97</v>
      </c>
      <c r="BL147" s="43">
        <v>27.54</v>
      </c>
      <c r="BM147" s="43"/>
      <c r="BN147" s="44">
        <f t="shared" si="83"/>
        <v>328.76000000000005</v>
      </c>
      <c r="BO147" s="41"/>
      <c r="BP147" s="47">
        <f t="shared" si="84"/>
        <v>9998249.120000001</v>
      </c>
    </row>
    <row r="148" spans="1:68" ht="15" x14ac:dyDescent="0.25">
      <c r="A148" s="36" t="s">
        <v>230</v>
      </c>
      <c r="B148" s="37" t="s">
        <v>231</v>
      </c>
      <c r="C148" s="37" t="s">
        <v>52</v>
      </c>
      <c r="D148" s="38">
        <v>9431</v>
      </c>
      <c r="E148" s="37" t="s">
        <v>121</v>
      </c>
      <c r="F148" s="39">
        <v>120</v>
      </c>
      <c r="G148" s="39">
        <v>19454</v>
      </c>
      <c r="H148" s="39">
        <v>39538</v>
      </c>
      <c r="I148" s="39">
        <v>39538</v>
      </c>
      <c r="J148" s="40">
        <v>43800</v>
      </c>
      <c r="K148" s="41"/>
      <c r="L148" s="42">
        <v>5352279</v>
      </c>
      <c r="M148" s="41">
        <f t="shared" si="58"/>
        <v>6246109.5930000003</v>
      </c>
      <c r="N148" s="43">
        <f t="shared" si="59"/>
        <v>157.97737854722041</v>
      </c>
      <c r="O148" s="75">
        <v>1.1641999999999999</v>
      </c>
      <c r="P148" s="43">
        <f t="shared" si="60"/>
        <v>135.69608189934755</v>
      </c>
      <c r="Q148" s="43">
        <v>190.78</v>
      </c>
      <c r="R148" s="43">
        <f t="shared" si="61"/>
        <v>135.69608189934755</v>
      </c>
      <c r="S148" s="75">
        <v>1.1946000000000001</v>
      </c>
      <c r="T148" s="76">
        <v>0.9607</v>
      </c>
      <c r="U148" s="75">
        <f t="shared" si="62"/>
        <v>1.1476999999999999</v>
      </c>
      <c r="V148" s="44">
        <f t="shared" si="63"/>
        <v>155.74</v>
      </c>
      <c r="W148" s="45"/>
      <c r="X148" s="42">
        <v>2489854</v>
      </c>
      <c r="Y148" s="41">
        <f t="shared" si="64"/>
        <v>2905659.6180000002</v>
      </c>
      <c r="Z148" s="43">
        <f t="shared" si="65"/>
        <v>73.490303454904151</v>
      </c>
      <c r="AA148" s="43">
        <v>74.77</v>
      </c>
      <c r="AB148" s="43">
        <f t="shared" si="66"/>
        <v>73.490303454904151</v>
      </c>
      <c r="AC148" s="43">
        <f t="shared" si="67"/>
        <v>0</v>
      </c>
      <c r="AD148" s="44">
        <f t="shared" si="68"/>
        <v>73.490303454904151</v>
      </c>
      <c r="AE148" s="41"/>
      <c r="AF148" s="42">
        <v>1888243</v>
      </c>
      <c r="AG148" s="41">
        <f t="shared" si="69"/>
        <v>2203579.5810000002</v>
      </c>
      <c r="AH148" s="43">
        <f t="shared" si="70"/>
        <v>55.733208078304422</v>
      </c>
      <c r="AI148" s="43">
        <v>40.72</v>
      </c>
      <c r="AJ148" s="43">
        <f t="shared" si="71"/>
        <v>40.72</v>
      </c>
      <c r="AK148" s="43">
        <f t="shared" si="72"/>
        <v>0</v>
      </c>
      <c r="AL148" s="44">
        <f t="shared" si="73"/>
        <v>40.72</v>
      </c>
      <c r="AM148" s="41"/>
      <c r="AN148" s="42">
        <v>362745</v>
      </c>
      <c r="AO148" s="41">
        <f t="shared" si="74"/>
        <v>423323.41500000004</v>
      </c>
      <c r="AP148" s="44">
        <f t="shared" si="75"/>
        <v>10.706748318073753</v>
      </c>
      <c r="AQ148" s="41"/>
      <c r="AR148" s="42">
        <v>608467</v>
      </c>
      <c r="AS148" s="41">
        <f t="shared" si="76"/>
        <v>710080.98900000006</v>
      </c>
      <c r="AT148" s="44">
        <f t="shared" si="77"/>
        <v>17.959456446962417</v>
      </c>
      <c r="AU148" s="41"/>
      <c r="AV148" s="46">
        <v>8.3296296296296291</v>
      </c>
      <c r="AW148" s="44">
        <v>0.23</v>
      </c>
      <c r="AX148" s="41"/>
      <c r="AY148" s="47">
        <v>7.82</v>
      </c>
      <c r="AZ148" s="41"/>
      <c r="BA148" s="47">
        <v>0</v>
      </c>
      <c r="BB148" s="41"/>
      <c r="BC148" s="47">
        <f t="shared" si="78"/>
        <v>315</v>
      </c>
      <c r="BD148" s="41"/>
      <c r="BE148" s="72">
        <v>229.12</v>
      </c>
      <c r="BF148" s="43">
        <f t="shared" si="79"/>
        <v>85.88</v>
      </c>
      <c r="BG148" s="43">
        <f t="shared" si="80"/>
        <v>-79.38</v>
      </c>
      <c r="BH148" s="43">
        <f t="shared" si="81"/>
        <v>235.62</v>
      </c>
      <c r="BI148" s="44">
        <f t="shared" si="82"/>
        <v>6.5</v>
      </c>
      <c r="BJ148" s="41"/>
      <c r="BK148" s="72">
        <v>10.6</v>
      </c>
      <c r="BL148" s="43">
        <v>0</v>
      </c>
      <c r="BM148" s="43">
        <v>4.59</v>
      </c>
      <c r="BN148" s="44">
        <f t="shared" si="83"/>
        <v>250.81</v>
      </c>
      <c r="BO148" s="41"/>
      <c r="BP148" s="47">
        <f t="shared" si="84"/>
        <v>4879257.74</v>
      </c>
    </row>
    <row r="149" spans="1:68" ht="15" x14ac:dyDescent="0.25">
      <c r="A149" s="36" t="s">
        <v>232</v>
      </c>
      <c r="B149" s="37" t="s">
        <v>97</v>
      </c>
      <c r="C149" s="37" t="s">
        <v>52</v>
      </c>
      <c r="D149" s="38">
        <v>10009</v>
      </c>
      <c r="E149" s="37" t="s">
        <v>60</v>
      </c>
      <c r="F149" s="39">
        <v>345</v>
      </c>
      <c r="G149" s="39">
        <v>106014</v>
      </c>
      <c r="H149" s="39">
        <v>117523</v>
      </c>
      <c r="I149" s="39">
        <v>117523</v>
      </c>
      <c r="J149" s="40">
        <v>125925</v>
      </c>
      <c r="K149" s="41"/>
      <c r="L149" s="42">
        <v>14194629</v>
      </c>
      <c r="M149" s="41">
        <f t="shared" si="58"/>
        <v>16565132.043000001</v>
      </c>
      <c r="N149" s="43">
        <f t="shared" si="59"/>
        <v>140.95225652000036</v>
      </c>
      <c r="O149" s="75">
        <v>0.97970000000000002</v>
      </c>
      <c r="P149" s="43">
        <f t="shared" si="60"/>
        <v>143.87287590078631</v>
      </c>
      <c r="Q149" s="43">
        <v>190.78</v>
      </c>
      <c r="R149" s="43">
        <f t="shared" si="61"/>
        <v>143.87287590078631</v>
      </c>
      <c r="S149" s="75">
        <v>1.1003000000000001</v>
      </c>
      <c r="T149" s="76">
        <v>0.9607</v>
      </c>
      <c r="U149" s="75">
        <f t="shared" si="62"/>
        <v>1.0570999999999999</v>
      </c>
      <c r="V149" s="44">
        <f t="shared" si="63"/>
        <v>152.09</v>
      </c>
      <c r="W149" s="45"/>
      <c r="X149" s="42">
        <v>7145224</v>
      </c>
      <c r="Y149" s="41">
        <f t="shared" si="64"/>
        <v>8338476.4079999998</v>
      </c>
      <c r="Z149" s="43">
        <f t="shared" si="65"/>
        <v>70.951868213030636</v>
      </c>
      <c r="AA149" s="43">
        <v>74.77</v>
      </c>
      <c r="AB149" s="43">
        <f t="shared" si="66"/>
        <v>70.951868213030636</v>
      </c>
      <c r="AC149" s="43">
        <f t="shared" si="67"/>
        <v>0</v>
      </c>
      <c r="AD149" s="44">
        <f t="shared" si="68"/>
        <v>70.951868213030636</v>
      </c>
      <c r="AE149" s="41"/>
      <c r="AF149" s="42">
        <v>3639591</v>
      </c>
      <c r="AG149" s="41">
        <f t="shared" si="69"/>
        <v>4247402.6969999997</v>
      </c>
      <c r="AH149" s="43">
        <f t="shared" si="70"/>
        <v>36.1410336444781</v>
      </c>
      <c r="AI149" s="43">
        <v>40.72</v>
      </c>
      <c r="AJ149" s="43">
        <f t="shared" si="71"/>
        <v>36.1410336444781</v>
      </c>
      <c r="AK149" s="43">
        <f t="shared" si="72"/>
        <v>1.1447415888804748</v>
      </c>
      <c r="AL149" s="44">
        <f t="shared" si="73"/>
        <v>37.285775233358578</v>
      </c>
      <c r="AM149" s="41"/>
      <c r="AN149" s="42">
        <v>890015</v>
      </c>
      <c r="AO149" s="41">
        <f t="shared" si="74"/>
        <v>1038647.505</v>
      </c>
      <c r="AP149" s="44">
        <f t="shared" si="75"/>
        <v>8.8378232771457501</v>
      </c>
      <c r="AQ149" s="41"/>
      <c r="AR149" s="42">
        <v>1769171</v>
      </c>
      <c r="AS149" s="41">
        <f t="shared" si="76"/>
        <v>2064622.557</v>
      </c>
      <c r="AT149" s="44">
        <f t="shared" si="77"/>
        <v>17.567816997523888</v>
      </c>
      <c r="AU149" s="41"/>
      <c r="AV149" s="46">
        <v>8.2753213900000002</v>
      </c>
      <c r="AW149" s="44">
        <v>0.19</v>
      </c>
      <c r="AX149" s="41"/>
      <c r="AY149" s="47">
        <v>20.52</v>
      </c>
      <c r="AZ149" s="41"/>
      <c r="BA149" s="47">
        <v>0</v>
      </c>
      <c r="BB149" s="41"/>
      <c r="BC149" s="47">
        <f t="shared" si="78"/>
        <v>315.72000000000003</v>
      </c>
      <c r="BD149" s="41"/>
      <c r="BE149" s="72">
        <v>271.52999999999997</v>
      </c>
      <c r="BF149" s="43">
        <f t="shared" si="79"/>
        <v>44.190000000000055</v>
      </c>
      <c r="BG149" s="43">
        <f t="shared" si="80"/>
        <v>-37.690000000000055</v>
      </c>
      <c r="BH149" s="43">
        <f t="shared" si="81"/>
        <v>278.02999999999997</v>
      </c>
      <c r="BI149" s="44">
        <f t="shared" si="82"/>
        <v>6.5</v>
      </c>
      <c r="BJ149" s="41"/>
      <c r="BK149" s="72">
        <v>12.51</v>
      </c>
      <c r="BL149" s="43">
        <v>33.270000000000003</v>
      </c>
      <c r="BM149" s="43"/>
      <c r="BN149" s="44">
        <f t="shared" si="83"/>
        <v>323.80999999999995</v>
      </c>
      <c r="BO149" s="41"/>
      <c r="BP149" s="47">
        <f t="shared" si="84"/>
        <v>34328393.339999996</v>
      </c>
    </row>
    <row r="150" spans="1:68" ht="15" x14ac:dyDescent="0.25">
      <c r="A150" s="36" t="s">
        <v>233</v>
      </c>
      <c r="B150" s="37" t="s">
        <v>79</v>
      </c>
      <c r="C150" s="37" t="s">
        <v>52</v>
      </c>
      <c r="D150" s="38">
        <v>10678</v>
      </c>
      <c r="E150" s="37" t="s">
        <v>74</v>
      </c>
      <c r="F150" s="39">
        <v>141</v>
      </c>
      <c r="G150" s="39">
        <v>41556</v>
      </c>
      <c r="H150" s="39">
        <v>46936</v>
      </c>
      <c r="I150" s="39">
        <v>46936</v>
      </c>
      <c r="J150" s="40">
        <v>51465</v>
      </c>
      <c r="K150" s="41"/>
      <c r="L150" s="42">
        <v>5024368</v>
      </c>
      <c r="M150" s="41">
        <f t="shared" si="58"/>
        <v>5863437.4560000002</v>
      </c>
      <c r="N150" s="43">
        <f t="shared" si="59"/>
        <v>124.92409783535027</v>
      </c>
      <c r="O150" s="75">
        <v>0.91390000000000005</v>
      </c>
      <c r="P150" s="43">
        <f t="shared" si="60"/>
        <v>136.69339953534333</v>
      </c>
      <c r="Q150" s="43">
        <v>211.6</v>
      </c>
      <c r="R150" s="43">
        <f t="shared" si="61"/>
        <v>136.69339953534333</v>
      </c>
      <c r="S150" s="75">
        <v>0.96450000000000002</v>
      </c>
      <c r="T150" s="76">
        <v>0.9607</v>
      </c>
      <c r="U150" s="75">
        <f t="shared" si="62"/>
        <v>0.92659999999999998</v>
      </c>
      <c r="V150" s="44">
        <f t="shared" si="63"/>
        <v>126.66</v>
      </c>
      <c r="W150" s="45"/>
      <c r="X150" s="42">
        <v>2200663</v>
      </c>
      <c r="Y150" s="41">
        <f t="shared" si="64"/>
        <v>2568173.7209999999</v>
      </c>
      <c r="Z150" s="43">
        <f t="shared" si="65"/>
        <v>54.716501640531789</v>
      </c>
      <c r="AA150" s="43">
        <v>74.77</v>
      </c>
      <c r="AB150" s="43">
        <f t="shared" si="66"/>
        <v>54.716501640531789</v>
      </c>
      <c r="AC150" s="43">
        <f t="shared" si="67"/>
        <v>2.5758745898670519</v>
      </c>
      <c r="AD150" s="44">
        <f t="shared" si="68"/>
        <v>57.292376230398844</v>
      </c>
      <c r="AE150" s="41"/>
      <c r="AF150" s="42">
        <v>1500787</v>
      </c>
      <c r="AG150" s="41">
        <f t="shared" si="69"/>
        <v>1751418.429</v>
      </c>
      <c r="AH150" s="43">
        <f t="shared" si="70"/>
        <v>37.315033854610533</v>
      </c>
      <c r="AI150" s="43">
        <v>40.72</v>
      </c>
      <c r="AJ150" s="43">
        <f t="shared" si="71"/>
        <v>37.315033854610533</v>
      </c>
      <c r="AK150" s="43">
        <f t="shared" si="72"/>
        <v>0.85124153634736643</v>
      </c>
      <c r="AL150" s="44">
        <f t="shared" si="73"/>
        <v>38.1662753909579</v>
      </c>
      <c r="AM150" s="41"/>
      <c r="AN150" s="42">
        <v>313698</v>
      </c>
      <c r="AO150" s="41">
        <f t="shared" si="74"/>
        <v>366085.56599999999</v>
      </c>
      <c r="AP150" s="44">
        <f t="shared" si="75"/>
        <v>7.7996754303732745</v>
      </c>
      <c r="AQ150" s="41"/>
      <c r="AR150" s="42">
        <v>914937</v>
      </c>
      <c r="AS150" s="41">
        <f t="shared" si="76"/>
        <v>1067731.4790000001</v>
      </c>
      <c r="AT150" s="44">
        <f t="shared" si="77"/>
        <v>22.748667952104995</v>
      </c>
      <c r="AU150" s="41"/>
      <c r="AV150" s="46">
        <v>3.9096000000000002</v>
      </c>
      <c r="AW150" s="44">
        <v>0.32</v>
      </c>
      <c r="AX150" s="41"/>
      <c r="AY150" s="47">
        <v>20.34</v>
      </c>
      <c r="AZ150" s="41"/>
      <c r="BA150" s="47">
        <v>0</v>
      </c>
      <c r="BB150" s="41"/>
      <c r="BC150" s="47">
        <f t="shared" si="78"/>
        <v>277.24</v>
      </c>
      <c r="BD150" s="41"/>
      <c r="BE150" s="72">
        <v>268.67</v>
      </c>
      <c r="BF150" s="43">
        <f t="shared" si="79"/>
        <v>8.5699999999999932</v>
      </c>
      <c r="BG150" s="43">
        <f t="shared" si="80"/>
        <v>-2.0699999999999932</v>
      </c>
      <c r="BH150" s="43">
        <f t="shared" si="81"/>
        <v>275.17</v>
      </c>
      <c r="BI150" s="44">
        <f t="shared" si="82"/>
        <v>6.5</v>
      </c>
      <c r="BJ150" s="41"/>
      <c r="BK150" s="72">
        <v>12.09</v>
      </c>
      <c r="BL150" s="43">
        <v>0.71</v>
      </c>
      <c r="BM150" s="43"/>
      <c r="BN150" s="44">
        <f t="shared" si="83"/>
        <v>287.96999999999997</v>
      </c>
      <c r="BO150" s="41"/>
      <c r="BP150" s="47">
        <f t="shared" si="84"/>
        <v>11966881.319999998</v>
      </c>
    </row>
    <row r="151" spans="1:68" ht="15" x14ac:dyDescent="0.25">
      <c r="A151" s="36" t="s">
        <v>234</v>
      </c>
      <c r="B151" s="37" t="s">
        <v>58</v>
      </c>
      <c r="C151" s="37" t="s">
        <v>52</v>
      </c>
      <c r="D151" s="38">
        <v>20397</v>
      </c>
      <c r="E151" s="37" t="s">
        <v>121</v>
      </c>
      <c r="F151" s="39">
        <v>120</v>
      </c>
      <c r="G151" s="39">
        <v>28612</v>
      </c>
      <c r="H151" s="39">
        <v>40344</v>
      </c>
      <c r="I151" s="39">
        <v>40344</v>
      </c>
      <c r="J151" s="40">
        <v>43800</v>
      </c>
      <c r="K151" s="41"/>
      <c r="L151" s="42">
        <v>5861481</v>
      </c>
      <c r="M151" s="41">
        <f t="shared" si="58"/>
        <v>6840348.3270000005</v>
      </c>
      <c r="N151" s="43">
        <f t="shared" si="59"/>
        <v>169.55057324509221</v>
      </c>
      <c r="O151" s="75">
        <v>0.92310000000000003</v>
      </c>
      <c r="P151" s="43">
        <f t="shared" si="60"/>
        <v>183.67519580228816</v>
      </c>
      <c r="Q151" s="43">
        <v>190.78</v>
      </c>
      <c r="R151" s="43">
        <f t="shared" si="61"/>
        <v>183.67519580228816</v>
      </c>
      <c r="S151" s="75">
        <v>0.84940000000000004</v>
      </c>
      <c r="T151" s="76">
        <v>0.9607</v>
      </c>
      <c r="U151" s="75">
        <f t="shared" si="62"/>
        <v>0.81599999999999995</v>
      </c>
      <c r="V151" s="44">
        <f t="shared" si="63"/>
        <v>149.88</v>
      </c>
      <c r="W151" s="45"/>
      <c r="X151" s="42">
        <v>2221786</v>
      </c>
      <c r="Y151" s="41">
        <f t="shared" si="64"/>
        <v>2592824.2620000001</v>
      </c>
      <c r="Z151" s="43">
        <f t="shared" si="65"/>
        <v>64.267902587745397</v>
      </c>
      <c r="AA151" s="43">
        <v>74.77</v>
      </c>
      <c r="AB151" s="43">
        <f t="shared" si="66"/>
        <v>64.267902587745397</v>
      </c>
      <c r="AC151" s="43">
        <f t="shared" si="67"/>
        <v>0.18802435306364984</v>
      </c>
      <c r="AD151" s="44">
        <f t="shared" si="68"/>
        <v>64.45592694080905</v>
      </c>
      <c r="AE151" s="41"/>
      <c r="AF151" s="42">
        <v>1461560</v>
      </c>
      <c r="AG151" s="41">
        <f t="shared" si="69"/>
        <v>1705640.52</v>
      </c>
      <c r="AH151" s="43">
        <f t="shared" si="70"/>
        <v>42.277427126710293</v>
      </c>
      <c r="AI151" s="43">
        <v>40.72</v>
      </c>
      <c r="AJ151" s="43">
        <f t="shared" si="71"/>
        <v>40.72</v>
      </c>
      <c r="AK151" s="43">
        <f t="shared" si="72"/>
        <v>0</v>
      </c>
      <c r="AL151" s="44">
        <f t="shared" si="73"/>
        <v>40.72</v>
      </c>
      <c r="AM151" s="41"/>
      <c r="AN151" s="42">
        <v>262079</v>
      </c>
      <c r="AO151" s="41">
        <f t="shared" si="74"/>
        <v>305846.19300000003</v>
      </c>
      <c r="AP151" s="44">
        <f t="shared" si="75"/>
        <v>7.5809585812016662</v>
      </c>
      <c r="AQ151" s="41"/>
      <c r="AR151" s="42">
        <v>737844</v>
      </c>
      <c r="AS151" s="41">
        <f t="shared" si="76"/>
        <v>861063.94799999997</v>
      </c>
      <c r="AT151" s="44">
        <f t="shared" si="77"/>
        <v>21.343048483045806</v>
      </c>
      <c r="AU151" s="41"/>
      <c r="AV151" s="46">
        <v>3.9096000000000002</v>
      </c>
      <c r="AW151" s="44">
        <v>0</v>
      </c>
      <c r="AX151" s="41"/>
      <c r="AY151" s="47">
        <v>18.38</v>
      </c>
      <c r="AZ151" s="41"/>
      <c r="BA151" s="47">
        <v>0</v>
      </c>
      <c r="BB151" s="41"/>
      <c r="BC151" s="47">
        <f t="shared" si="78"/>
        <v>306.27</v>
      </c>
      <c r="BD151" s="41"/>
      <c r="BE151" s="72">
        <v>242.79</v>
      </c>
      <c r="BF151" s="43">
        <f t="shared" si="79"/>
        <v>63.47999999999999</v>
      </c>
      <c r="BG151" s="43">
        <f t="shared" si="80"/>
        <v>-56.97999999999999</v>
      </c>
      <c r="BH151" s="43">
        <f t="shared" si="81"/>
        <v>249.29</v>
      </c>
      <c r="BI151" s="44">
        <f t="shared" si="82"/>
        <v>6.5</v>
      </c>
      <c r="BJ151" s="41"/>
      <c r="BK151" s="72">
        <v>11.22</v>
      </c>
      <c r="BL151" s="43">
        <v>0</v>
      </c>
      <c r="BM151" s="43"/>
      <c r="BN151" s="44">
        <f t="shared" si="83"/>
        <v>260.51</v>
      </c>
      <c r="BO151" s="41"/>
      <c r="BP151" s="47">
        <f t="shared" si="84"/>
        <v>7453712.1200000001</v>
      </c>
    </row>
    <row r="152" spans="1:68" ht="15" x14ac:dyDescent="0.25">
      <c r="A152" s="36" t="s">
        <v>235</v>
      </c>
      <c r="B152" s="37" t="s">
        <v>58</v>
      </c>
      <c r="C152" s="37" t="s">
        <v>52</v>
      </c>
      <c r="D152" s="38">
        <v>9019</v>
      </c>
      <c r="E152" s="37" t="s">
        <v>60</v>
      </c>
      <c r="F152" s="39">
        <v>25</v>
      </c>
      <c r="G152" s="39">
        <v>8708</v>
      </c>
      <c r="H152" s="39">
        <v>9085</v>
      </c>
      <c r="I152" s="39">
        <v>9085</v>
      </c>
      <c r="J152" s="40">
        <v>9125</v>
      </c>
      <c r="K152" s="41"/>
      <c r="L152" s="42">
        <v>1542034</v>
      </c>
      <c r="M152" s="41">
        <f t="shared" si="58"/>
        <v>1799553.6780000001</v>
      </c>
      <c r="N152" s="43">
        <f t="shared" si="59"/>
        <v>198.07965635663183</v>
      </c>
      <c r="O152" s="75">
        <v>0.92979999999999996</v>
      </c>
      <c r="P152" s="43">
        <f t="shared" si="60"/>
        <v>213.03469171502672</v>
      </c>
      <c r="Q152" s="43">
        <v>190.78</v>
      </c>
      <c r="R152" s="43">
        <f t="shared" si="61"/>
        <v>190.78</v>
      </c>
      <c r="S152" s="75">
        <v>0.99860000000000004</v>
      </c>
      <c r="T152" s="76">
        <v>0.9607</v>
      </c>
      <c r="U152" s="75">
        <f t="shared" si="62"/>
        <v>0.95940000000000003</v>
      </c>
      <c r="V152" s="44">
        <f t="shared" si="63"/>
        <v>183.03</v>
      </c>
      <c r="W152" s="45"/>
      <c r="X152" s="42">
        <v>655593</v>
      </c>
      <c r="Y152" s="41">
        <f t="shared" si="64"/>
        <v>765077.03100000008</v>
      </c>
      <c r="Z152" s="43">
        <f t="shared" si="65"/>
        <v>84.213211997798581</v>
      </c>
      <c r="AA152" s="43">
        <v>74.77</v>
      </c>
      <c r="AB152" s="43">
        <f t="shared" si="66"/>
        <v>74.77</v>
      </c>
      <c r="AC152" s="43">
        <f t="shared" si="67"/>
        <v>0</v>
      </c>
      <c r="AD152" s="44">
        <f t="shared" si="68"/>
        <v>74.77</v>
      </c>
      <c r="AE152" s="41"/>
      <c r="AF152" s="42">
        <v>575104</v>
      </c>
      <c r="AG152" s="41">
        <f t="shared" si="69"/>
        <v>671146.36800000002</v>
      </c>
      <c r="AH152" s="43">
        <f t="shared" si="70"/>
        <v>73.874118657127141</v>
      </c>
      <c r="AI152" s="43">
        <v>40.72</v>
      </c>
      <c r="AJ152" s="43">
        <f t="shared" si="71"/>
        <v>40.72</v>
      </c>
      <c r="AK152" s="43">
        <f t="shared" si="72"/>
        <v>0</v>
      </c>
      <c r="AL152" s="44">
        <f t="shared" si="73"/>
        <v>40.72</v>
      </c>
      <c r="AM152" s="41"/>
      <c r="AN152" s="42">
        <v>31144</v>
      </c>
      <c r="AO152" s="41">
        <f t="shared" si="74"/>
        <v>36345.048000000003</v>
      </c>
      <c r="AP152" s="44">
        <f t="shared" si="75"/>
        <v>4.0005556411667591</v>
      </c>
      <c r="AQ152" s="41"/>
      <c r="AR152" s="42">
        <v>183042</v>
      </c>
      <c r="AS152" s="41">
        <f t="shared" si="76"/>
        <v>213610.014</v>
      </c>
      <c r="AT152" s="44">
        <f t="shared" si="77"/>
        <v>23.51238458998349</v>
      </c>
      <c r="AU152" s="41"/>
      <c r="AV152" s="46">
        <v>11.80003529</v>
      </c>
      <c r="AW152" s="44">
        <v>0</v>
      </c>
      <c r="AX152" s="41"/>
      <c r="AY152" s="47">
        <v>20.29</v>
      </c>
      <c r="AZ152" s="41"/>
      <c r="BA152" s="47">
        <v>0</v>
      </c>
      <c r="BB152" s="41"/>
      <c r="BC152" s="47">
        <f t="shared" si="78"/>
        <v>358.12</v>
      </c>
      <c r="BD152" s="41"/>
      <c r="BE152" s="72">
        <v>269.55</v>
      </c>
      <c r="BF152" s="43">
        <f t="shared" si="79"/>
        <v>88.57</v>
      </c>
      <c r="BG152" s="43">
        <f t="shared" si="80"/>
        <v>-82.07</v>
      </c>
      <c r="BH152" s="43">
        <f t="shared" si="81"/>
        <v>276.05</v>
      </c>
      <c r="BI152" s="44">
        <f t="shared" si="82"/>
        <v>6.5</v>
      </c>
      <c r="BJ152" s="41"/>
      <c r="BK152" s="72">
        <v>12.42</v>
      </c>
      <c r="BL152" s="43">
        <v>0</v>
      </c>
      <c r="BM152" s="43"/>
      <c r="BN152" s="44">
        <f t="shared" si="83"/>
        <v>288.47000000000003</v>
      </c>
      <c r="BO152" s="41"/>
      <c r="BP152" s="47">
        <f t="shared" si="84"/>
        <v>2511996.7600000002</v>
      </c>
    </row>
    <row r="153" spans="1:68" ht="15" x14ac:dyDescent="0.25">
      <c r="A153" s="36" t="s">
        <v>236</v>
      </c>
      <c r="B153" s="37" t="s">
        <v>58</v>
      </c>
      <c r="C153" s="37" t="s">
        <v>52</v>
      </c>
      <c r="D153" s="38">
        <v>20412</v>
      </c>
      <c r="E153" s="37" t="s">
        <v>60</v>
      </c>
      <c r="F153" s="39">
        <v>126</v>
      </c>
      <c r="G153" s="39">
        <v>22566</v>
      </c>
      <c r="H153" s="39">
        <v>34794</v>
      </c>
      <c r="I153" s="39">
        <v>41391</v>
      </c>
      <c r="J153" s="40">
        <v>45990</v>
      </c>
      <c r="K153" s="41"/>
      <c r="L153" s="42">
        <v>4921594</v>
      </c>
      <c r="M153" s="41">
        <f t="shared" si="58"/>
        <v>5743500.1979999999</v>
      </c>
      <c r="N153" s="43">
        <f t="shared" si="59"/>
        <v>138.76205450460245</v>
      </c>
      <c r="O153" s="75">
        <v>0.99350000000000005</v>
      </c>
      <c r="P153" s="43">
        <f t="shared" si="60"/>
        <v>139.66990891253391</v>
      </c>
      <c r="Q153" s="43">
        <v>190.78</v>
      </c>
      <c r="R153" s="43">
        <f t="shared" si="61"/>
        <v>139.66990891253391</v>
      </c>
      <c r="S153" s="75">
        <v>1.1788000000000001</v>
      </c>
      <c r="T153" s="76">
        <v>0.9607</v>
      </c>
      <c r="U153" s="75">
        <f t="shared" si="62"/>
        <v>1.1325000000000001</v>
      </c>
      <c r="V153" s="44">
        <f t="shared" si="63"/>
        <v>158.18</v>
      </c>
      <c r="W153" s="45"/>
      <c r="X153" s="42">
        <v>1944694</v>
      </c>
      <c r="Y153" s="41">
        <f t="shared" si="64"/>
        <v>2269457.898</v>
      </c>
      <c r="Z153" s="43">
        <f t="shared" si="65"/>
        <v>54.829743132565049</v>
      </c>
      <c r="AA153" s="43">
        <v>74.77</v>
      </c>
      <c r="AB153" s="43">
        <f t="shared" si="66"/>
        <v>54.829743132565049</v>
      </c>
      <c r="AC153" s="43">
        <f t="shared" si="67"/>
        <v>2.5475642168587367</v>
      </c>
      <c r="AD153" s="44">
        <f t="shared" si="68"/>
        <v>57.377307349423788</v>
      </c>
      <c r="AE153" s="41"/>
      <c r="AF153" s="42">
        <v>1222338</v>
      </c>
      <c r="AG153" s="41">
        <f t="shared" si="69"/>
        <v>1426468.446</v>
      </c>
      <c r="AH153" s="43">
        <f t="shared" si="70"/>
        <v>34.463251576429656</v>
      </c>
      <c r="AI153" s="43">
        <v>40.72</v>
      </c>
      <c r="AJ153" s="43">
        <f t="shared" si="71"/>
        <v>34.463251576429656</v>
      </c>
      <c r="AK153" s="43">
        <f t="shared" si="72"/>
        <v>1.5641871058925858</v>
      </c>
      <c r="AL153" s="44">
        <f t="shared" si="73"/>
        <v>36.027438682322241</v>
      </c>
      <c r="AM153" s="41"/>
      <c r="AN153" s="42">
        <v>341898</v>
      </c>
      <c r="AO153" s="41">
        <f t="shared" si="74"/>
        <v>398994.96600000001</v>
      </c>
      <c r="AP153" s="44">
        <f t="shared" si="75"/>
        <v>9.6396551424222654</v>
      </c>
      <c r="AQ153" s="41"/>
      <c r="AR153" s="42">
        <v>550551</v>
      </c>
      <c r="AS153" s="41">
        <f t="shared" si="76"/>
        <v>642493.01699999999</v>
      </c>
      <c r="AT153" s="44">
        <f t="shared" si="77"/>
        <v>15.522529462926723</v>
      </c>
      <c r="AU153" s="41"/>
      <c r="AV153" s="46">
        <v>10.433500029999999</v>
      </c>
      <c r="AW153" s="44">
        <v>0.87</v>
      </c>
      <c r="AX153" s="41"/>
      <c r="AY153" s="47">
        <v>15.24</v>
      </c>
      <c r="AZ153" s="41"/>
      <c r="BA153" s="47">
        <v>0</v>
      </c>
      <c r="BB153" s="41"/>
      <c r="BC153" s="47">
        <f t="shared" si="78"/>
        <v>303.29000000000002</v>
      </c>
      <c r="BD153" s="41"/>
      <c r="BE153" s="72">
        <v>246.25</v>
      </c>
      <c r="BF153" s="43">
        <f t="shared" si="79"/>
        <v>57.04000000000002</v>
      </c>
      <c r="BG153" s="43">
        <f t="shared" si="80"/>
        <v>-50.54000000000002</v>
      </c>
      <c r="BH153" s="43">
        <f t="shared" si="81"/>
        <v>252.75</v>
      </c>
      <c r="BI153" s="44">
        <f t="shared" si="82"/>
        <v>6.5</v>
      </c>
      <c r="BJ153" s="41"/>
      <c r="BK153" s="72">
        <v>11.37</v>
      </c>
      <c r="BL153" s="43">
        <v>4.6500000000000004</v>
      </c>
      <c r="BM153" s="43"/>
      <c r="BN153" s="44">
        <f t="shared" si="83"/>
        <v>268.77</v>
      </c>
      <c r="BO153" s="41"/>
      <c r="BP153" s="47">
        <f t="shared" si="84"/>
        <v>6065063.8199999994</v>
      </c>
    </row>
    <row r="154" spans="1:68" ht="15" x14ac:dyDescent="0.25">
      <c r="A154" s="36" t="s">
        <v>237</v>
      </c>
      <c r="B154" s="37" t="s">
        <v>58</v>
      </c>
      <c r="C154" s="37" t="s">
        <v>52</v>
      </c>
      <c r="D154" s="38">
        <v>21030</v>
      </c>
      <c r="E154" s="37" t="s">
        <v>60</v>
      </c>
      <c r="F154" s="39">
        <v>72</v>
      </c>
      <c r="G154" s="39">
        <v>5689</v>
      </c>
      <c r="H154" s="39">
        <v>23588</v>
      </c>
      <c r="I154" s="39">
        <v>23652</v>
      </c>
      <c r="J154" s="40">
        <v>26280</v>
      </c>
      <c r="K154" s="41"/>
      <c r="L154" s="42">
        <v>3604940</v>
      </c>
      <c r="M154" s="41">
        <f t="shared" si="58"/>
        <v>4206964.9800000004</v>
      </c>
      <c r="N154" s="43">
        <f t="shared" si="59"/>
        <v>177.86931253170982</v>
      </c>
      <c r="O154" s="75">
        <v>1.085</v>
      </c>
      <c r="P154" s="43">
        <f t="shared" si="60"/>
        <v>163.9348502596404</v>
      </c>
      <c r="Q154" s="43">
        <v>190.78</v>
      </c>
      <c r="R154" s="43">
        <f t="shared" si="61"/>
        <v>163.9348502596404</v>
      </c>
      <c r="S154" s="75">
        <v>1.1048</v>
      </c>
      <c r="T154" s="76">
        <v>0.9607</v>
      </c>
      <c r="U154" s="75">
        <f t="shared" si="62"/>
        <v>1.0613999999999999</v>
      </c>
      <c r="V154" s="44">
        <f t="shared" si="63"/>
        <v>174</v>
      </c>
      <c r="W154" s="45"/>
      <c r="X154" s="42">
        <v>2198578</v>
      </c>
      <c r="Y154" s="41">
        <f t="shared" si="64"/>
        <v>2565740.5260000001</v>
      </c>
      <c r="Z154" s="43">
        <f t="shared" si="65"/>
        <v>108.47879781836632</v>
      </c>
      <c r="AA154" s="43">
        <v>74.77</v>
      </c>
      <c r="AB154" s="43">
        <f t="shared" si="66"/>
        <v>74.77</v>
      </c>
      <c r="AC154" s="43">
        <f t="shared" si="67"/>
        <v>0</v>
      </c>
      <c r="AD154" s="44">
        <f t="shared" si="68"/>
        <v>74.77</v>
      </c>
      <c r="AE154" s="41"/>
      <c r="AF154" s="42">
        <v>1254154</v>
      </c>
      <c r="AG154" s="41">
        <f t="shared" si="69"/>
        <v>1463597.7180000001</v>
      </c>
      <c r="AH154" s="43">
        <f t="shared" si="70"/>
        <v>61.880505580923391</v>
      </c>
      <c r="AI154" s="43">
        <v>40.72</v>
      </c>
      <c r="AJ154" s="43">
        <f t="shared" si="71"/>
        <v>40.72</v>
      </c>
      <c r="AK154" s="43">
        <f t="shared" si="72"/>
        <v>0</v>
      </c>
      <c r="AL154" s="44">
        <f t="shared" si="73"/>
        <v>40.72</v>
      </c>
      <c r="AM154" s="41"/>
      <c r="AN154" s="42">
        <v>285475</v>
      </c>
      <c r="AO154" s="41">
        <f t="shared" si="74"/>
        <v>333149.32500000001</v>
      </c>
      <c r="AP154" s="44">
        <f t="shared" si="75"/>
        <v>14.085461060375444</v>
      </c>
      <c r="AQ154" s="41"/>
      <c r="AR154" s="42">
        <v>0</v>
      </c>
      <c r="AS154" s="41">
        <f t="shared" si="76"/>
        <v>0</v>
      </c>
      <c r="AT154" s="44">
        <f t="shared" si="77"/>
        <v>0</v>
      </c>
      <c r="AU154" s="41"/>
      <c r="AV154" s="46">
        <v>22.485862969999999</v>
      </c>
      <c r="AW154" s="44">
        <v>0</v>
      </c>
      <c r="AX154" s="41"/>
      <c r="AY154" s="47">
        <v>20.630000000000003</v>
      </c>
      <c r="AZ154" s="41"/>
      <c r="BA154" s="47">
        <v>0</v>
      </c>
      <c r="BB154" s="41"/>
      <c r="BC154" s="47">
        <f t="shared" si="78"/>
        <v>346.69</v>
      </c>
      <c r="BD154" s="41"/>
      <c r="BE154" s="72">
        <v>275.5</v>
      </c>
      <c r="BF154" s="43">
        <f t="shared" si="79"/>
        <v>71.19</v>
      </c>
      <c r="BG154" s="43">
        <f t="shared" si="80"/>
        <v>-64.69</v>
      </c>
      <c r="BH154" s="43">
        <f t="shared" si="81"/>
        <v>282</v>
      </c>
      <c r="BI154" s="44">
        <f t="shared" si="82"/>
        <v>6.5</v>
      </c>
      <c r="BJ154" s="41"/>
      <c r="BK154" s="72">
        <v>12.69</v>
      </c>
      <c r="BL154" s="43">
        <v>0</v>
      </c>
      <c r="BM154" s="43"/>
      <c r="BN154" s="44">
        <f t="shared" si="83"/>
        <v>294.69</v>
      </c>
      <c r="BO154" s="41"/>
      <c r="BP154" s="47">
        <f t="shared" si="84"/>
        <v>1676491.41</v>
      </c>
    </row>
    <row r="155" spans="1:68" ht="15" x14ac:dyDescent="0.25">
      <c r="A155" s="36" t="s">
        <v>238</v>
      </c>
      <c r="B155" s="37" t="s">
        <v>55</v>
      </c>
      <c r="C155" s="37" t="s">
        <v>52</v>
      </c>
      <c r="D155" s="38">
        <v>21072</v>
      </c>
      <c r="E155" s="37" t="s">
        <v>56</v>
      </c>
      <c r="F155" s="39">
        <v>128</v>
      </c>
      <c r="G155" s="39">
        <v>32476</v>
      </c>
      <c r="H155" s="39">
        <v>44751</v>
      </c>
      <c r="I155" s="39">
        <v>44751</v>
      </c>
      <c r="J155" s="40">
        <v>46720</v>
      </c>
      <c r="K155" s="41"/>
      <c r="L155" s="42">
        <v>5440978</v>
      </c>
      <c r="M155" s="41">
        <f t="shared" si="58"/>
        <v>6349621.3260000004</v>
      </c>
      <c r="N155" s="43">
        <f t="shared" si="59"/>
        <v>141.8878086746665</v>
      </c>
      <c r="O155" s="75">
        <v>1.0748</v>
      </c>
      <c r="P155" s="43">
        <f t="shared" si="60"/>
        <v>132.01321983128628</v>
      </c>
      <c r="Q155" s="43">
        <v>190.78</v>
      </c>
      <c r="R155" s="43">
        <f t="shared" si="61"/>
        <v>132.01321983128628</v>
      </c>
      <c r="S155" s="75">
        <v>0.98750000000000004</v>
      </c>
      <c r="T155" s="76">
        <v>0.9607</v>
      </c>
      <c r="U155" s="75">
        <f t="shared" si="62"/>
        <v>0.94869999999999999</v>
      </c>
      <c r="V155" s="44">
        <f t="shared" si="63"/>
        <v>125.24</v>
      </c>
      <c r="W155" s="45"/>
      <c r="X155" s="42">
        <v>2370137</v>
      </c>
      <c r="Y155" s="41">
        <f t="shared" si="64"/>
        <v>2765949.8790000002</v>
      </c>
      <c r="Z155" s="43">
        <f t="shared" si="65"/>
        <v>61.807554669169406</v>
      </c>
      <c r="AA155" s="43">
        <v>74.77</v>
      </c>
      <c r="AB155" s="43">
        <f t="shared" si="66"/>
        <v>61.807554669169406</v>
      </c>
      <c r="AC155" s="43">
        <f t="shared" si="67"/>
        <v>0.80311133270764756</v>
      </c>
      <c r="AD155" s="44">
        <f t="shared" si="68"/>
        <v>62.61066600187705</v>
      </c>
      <c r="AE155" s="41"/>
      <c r="AF155" s="42">
        <v>1555336</v>
      </c>
      <c r="AG155" s="41">
        <f t="shared" si="69"/>
        <v>1815077.112</v>
      </c>
      <c r="AH155" s="43">
        <f t="shared" si="70"/>
        <v>40.559476034055102</v>
      </c>
      <c r="AI155" s="43">
        <v>40.72</v>
      </c>
      <c r="AJ155" s="43">
        <f t="shared" si="71"/>
        <v>40.559476034055102</v>
      </c>
      <c r="AK155" s="43">
        <f t="shared" si="72"/>
        <v>4.0130991486224232E-2</v>
      </c>
      <c r="AL155" s="44">
        <f t="shared" si="73"/>
        <v>40.599607025541324</v>
      </c>
      <c r="AM155" s="41"/>
      <c r="AN155" s="42">
        <v>279606</v>
      </c>
      <c r="AO155" s="41">
        <f t="shared" si="74"/>
        <v>326300.20199999999</v>
      </c>
      <c r="AP155" s="44">
        <f t="shared" si="75"/>
        <v>7.2914616880069714</v>
      </c>
      <c r="AQ155" s="41"/>
      <c r="AR155" s="42">
        <v>852085</v>
      </c>
      <c r="AS155" s="41">
        <f t="shared" si="76"/>
        <v>994383.19500000007</v>
      </c>
      <c r="AT155" s="44">
        <f t="shared" si="77"/>
        <v>22.220356975263122</v>
      </c>
      <c r="AU155" s="41"/>
      <c r="AV155" s="46">
        <v>13.37031487</v>
      </c>
      <c r="AW155" s="44">
        <v>7.0000000000000007E-2</v>
      </c>
      <c r="AX155" s="41"/>
      <c r="AY155" s="47">
        <v>19.52</v>
      </c>
      <c r="AZ155" s="41"/>
      <c r="BA155" s="47">
        <v>0</v>
      </c>
      <c r="BB155" s="41"/>
      <c r="BC155" s="47">
        <f t="shared" si="78"/>
        <v>290.92</v>
      </c>
      <c r="BD155" s="41"/>
      <c r="BE155" s="72">
        <v>258.32</v>
      </c>
      <c r="BF155" s="43">
        <f t="shared" si="79"/>
        <v>32.600000000000023</v>
      </c>
      <c r="BG155" s="43">
        <f t="shared" si="80"/>
        <v>-26.100000000000023</v>
      </c>
      <c r="BH155" s="43">
        <f t="shared" si="81"/>
        <v>264.82</v>
      </c>
      <c r="BI155" s="44">
        <f t="shared" si="82"/>
        <v>6.5</v>
      </c>
      <c r="BJ155" s="41"/>
      <c r="BK155" s="72">
        <v>11.92</v>
      </c>
      <c r="BL155" s="43">
        <v>3.41</v>
      </c>
      <c r="BM155" s="43"/>
      <c r="BN155" s="44">
        <f t="shared" si="83"/>
        <v>280.15000000000003</v>
      </c>
      <c r="BO155" s="41"/>
      <c r="BP155" s="47">
        <f t="shared" si="84"/>
        <v>9098151.4000000004</v>
      </c>
    </row>
    <row r="156" spans="1:68" ht="15" x14ac:dyDescent="0.25">
      <c r="A156" s="36" t="s">
        <v>239</v>
      </c>
      <c r="B156" s="37" t="s">
        <v>55</v>
      </c>
      <c r="C156" s="37" t="s">
        <v>52</v>
      </c>
      <c r="D156" s="38">
        <v>20941</v>
      </c>
      <c r="E156" s="37" t="s">
        <v>77</v>
      </c>
      <c r="F156" s="39">
        <v>88</v>
      </c>
      <c r="G156" s="39">
        <v>18335</v>
      </c>
      <c r="H156" s="39">
        <v>28553</v>
      </c>
      <c r="I156" s="39">
        <v>28908</v>
      </c>
      <c r="J156" s="40">
        <v>32120</v>
      </c>
      <c r="K156" s="41"/>
      <c r="L156" s="42">
        <v>4243732</v>
      </c>
      <c r="M156" s="41">
        <f t="shared" si="58"/>
        <v>4952435.2439999999</v>
      </c>
      <c r="N156" s="43">
        <f t="shared" si="59"/>
        <v>171.31711789124117</v>
      </c>
      <c r="O156" s="75">
        <v>1.0619000000000001</v>
      </c>
      <c r="P156" s="43">
        <f t="shared" si="60"/>
        <v>161.3307447888136</v>
      </c>
      <c r="Q156" s="43">
        <v>190.78</v>
      </c>
      <c r="R156" s="43">
        <f t="shared" si="61"/>
        <v>161.3307447888136</v>
      </c>
      <c r="S156" s="75">
        <v>1.0397000000000001</v>
      </c>
      <c r="T156" s="76">
        <v>0.9607</v>
      </c>
      <c r="U156" s="75">
        <f t="shared" si="62"/>
        <v>0.99880000000000002</v>
      </c>
      <c r="V156" s="44">
        <f t="shared" si="63"/>
        <v>161.13999999999999</v>
      </c>
      <c r="W156" s="45"/>
      <c r="X156" s="42">
        <v>2046780</v>
      </c>
      <c r="Y156" s="41">
        <f t="shared" si="64"/>
        <v>2388592.2600000002</v>
      </c>
      <c r="Z156" s="43">
        <f t="shared" si="65"/>
        <v>82.627378580323793</v>
      </c>
      <c r="AA156" s="43">
        <v>74.77</v>
      </c>
      <c r="AB156" s="43">
        <f t="shared" si="66"/>
        <v>74.77</v>
      </c>
      <c r="AC156" s="43">
        <f t="shared" si="67"/>
        <v>0</v>
      </c>
      <c r="AD156" s="44">
        <f t="shared" si="68"/>
        <v>74.77</v>
      </c>
      <c r="AE156" s="41"/>
      <c r="AF156" s="42">
        <v>1226750</v>
      </c>
      <c r="AG156" s="41">
        <f t="shared" si="69"/>
        <v>1431617.25</v>
      </c>
      <c r="AH156" s="43">
        <f t="shared" si="70"/>
        <v>49.523220215857201</v>
      </c>
      <c r="AI156" s="43">
        <v>40.72</v>
      </c>
      <c r="AJ156" s="43">
        <f t="shared" si="71"/>
        <v>40.72</v>
      </c>
      <c r="AK156" s="43">
        <f t="shared" si="72"/>
        <v>0</v>
      </c>
      <c r="AL156" s="44">
        <f t="shared" si="73"/>
        <v>40.72</v>
      </c>
      <c r="AM156" s="41"/>
      <c r="AN156" s="42">
        <v>393772</v>
      </c>
      <c r="AO156" s="41">
        <f t="shared" si="74"/>
        <v>459531.924</v>
      </c>
      <c r="AP156" s="44">
        <f t="shared" si="75"/>
        <v>15.896358239933582</v>
      </c>
      <c r="AQ156" s="41"/>
      <c r="AR156" s="42">
        <v>504932</v>
      </c>
      <c r="AS156" s="41">
        <f t="shared" si="76"/>
        <v>589255.64399999997</v>
      </c>
      <c r="AT156" s="44">
        <f t="shared" si="77"/>
        <v>20.38382606890826</v>
      </c>
      <c r="AU156" s="41"/>
      <c r="AV156" s="46">
        <v>16.267918909999999</v>
      </c>
      <c r="AW156" s="44">
        <v>0.17</v>
      </c>
      <c r="AX156" s="41"/>
      <c r="AY156" s="47">
        <v>20.85</v>
      </c>
      <c r="AZ156" s="41"/>
      <c r="BA156" s="47">
        <v>0</v>
      </c>
      <c r="BB156" s="41"/>
      <c r="BC156" s="47">
        <f t="shared" si="78"/>
        <v>350.2</v>
      </c>
      <c r="BD156" s="41"/>
      <c r="BE156" s="72">
        <v>276.49</v>
      </c>
      <c r="BF156" s="43">
        <f t="shared" si="79"/>
        <v>73.70999999999998</v>
      </c>
      <c r="BG156" s="43">
        <f t="shared" si="80"/>
        <v>-67.20999999999998</v>
      </c>
      <c r="BH156" s="43">
        <f t="shared" si="81"/>
        <v>282.99</v>
      </c>
      <c r="BI156" s="44">
        <f t="shared" si="82"/>
        <v>6.5</v>
      </c>
      <c r="BJ156" s="41"/>
      <c r="BK156" s="72">
        <v>12.73</v>
      </c>
      <c r="BL156" s="43">
        <v>3.46</v>
      </c>
      <c r="BM156" s="43"/>
      <c r="BN156" s="44">
        <f t="shared" si="83"/>
        <v>299.18</v>
      </c>
      <c r="BO156" s="41"/>
      <c r="BP156" s="47">
        <f t="shared" si="84"/>
        <v>5485465.2999999998</v>
      </c>
    </row>
    <row r="157" spans="1:68" ht="15" x14ac:dyDescent="0.25">
      <c r="A157" s="36" t="s">
        <v>240</v>
      </c>
      <c r="B157" s="37" t="s">
        <v>55</v>
      </c>
      <c r="C157" s="37" t="s">
        <v>52</v>
      </c>
      <c r="D157" s="38">
        <v>20040</v>
      </c>
      <c r="E157" s="37" t="s">
        <v>60</v>
      </c>
      <c r="F157" s="39">
        <v>146</v>
      </c>
      <c r="G157" s="39">
        <v>43033</v>
      </c>
      <c r="H157" s="39">
        <v>51602</v>
      </c>
      <c r="I157" s="39">
        <v>51602</v>
      </c>
      <c r="J157" s="40">
        <v>53290</v>
      </c>
      <c r="K157" s="41"/>
      <c r="L157" s="42">
        <v>6365697</v>
      </c>
      <c r="M157" s="41">
        <f t="shared" si="58"/>
        <v>7428768.3990000002</v>
      </c>
      <c r="N157" s="43">
        <f t="shared" si="59"/>
        <v>143.96279987209797</v>
      </c>
      <c r="O157" s="75">
        <v>1.0823</v>
      </c>
      <c r="P157" s="43">
        <f t="shared" si="60"/>
        <v>133.01561477603065</v>
      </c>
      <c r="Q157" s="43">
        <v>190.78</v>
      </c>
      <c r="R157" s="43">
        <f t="shared" si="61"/>
        <v>133.01561477603065</v>
      </c>
      <c r="S157" s="75">
        <v>0.92720000000000002</v>
      </c>
      <c r="T157" s="76">
        <v>0.9607</v>
      </c>
      <c r="U157" s="75">
        <f t="shared" si="62"/>
        <v>0.89080000000000004</v>
      </c>
      <c r="V157" s="44">
        <f t="shared" si="63"/>
        <v>118.49</v>
      </c>
      <c r="W157" s="45"/>
      <c r="X157" s="42">
        <v>2780898</v>
      </c>
      <c r="Y157" s="41">
        <f t="shared" si="64"/>
        <v>3245307.966</v>
      </c>
      <c r="Z157" s="43">
        <f t="shared" si="65"/>
        <v>62.891127591953797</v>
      </c>
      <c r="AA157" s="43">
        <v>74.77</v>
      </c>
      <c r="AB157" s="43">
        <f t="shared" si="66"/>
        <v>62.891127591953797</v>
      </c>
      <c r="AC157" s="43">
        <f t="shared" si="67"/>
        <v>0.53221810201154973</v>
      </c>
      <c r="AD157" s="44">
        <f t="shared" si="68"/>
        <v>63.423345693965345</v>
      </c>
      <c r="AE157" s="41"/>
      <c r="AF157" s="42">
        <v>1467061</v>
      </c>
      <c r="AG157" s="41">
        <f t="shared" si="69"/>
        <v>1712060.1870000002</v>
      </c>
      <c r="AH157" s="43">
        <f t="shared" si="70"/>
        <v>33.178175012596412</v>
      </c>
      <c r="AI157" s="43">
        <v>40.72</v>
      </c>
      <c r="AJ157" s="43">
        <f t="shared" si="71"/>
        <v>33.178175012596412</v>
      </c>
      <c r="AK157" s="43">
        <f t="shared" si="72"/>
        <v>1.8854562468508966</v>
      </c>
      <c r="AL157" s="44">
        <f t="shared" si="73"/>
        <v>35.063631259447305</v>
      </c>
      <c r="AM157" s="41"/>
      <c r="AN157" s="42">
        <v>317151</v>
      </c>
      <c r="AO157" s="41">
        <f t="shared" si="74"/>
        <v>370115.217</v>
      </c>
      <c r="AP157" s="44">
        <f t="shared" si="75"/>
        <v>7.1724975194759892</v>
      </c>
      <c r="AQ157" s="41"/>
      <c r="AR157" s="42">
        <v>958071</v>
      </c>
      <c r="AS157" s="41">
        <f t="shared" si="76"/>
        <v>1118068.8570000001</v>
      </c>
      <c r="AT157" s="44">
        <f t="shared" si="77"/>
        <v>21.667161292197978</v>
      </c>
      <c r="AU157" s="41"/>
      <c r="AV157" s="46">
        <v>3.9196847400000001</v>
      </c>
      <c r="AW157" s="44">
        <v>0.13</v>
      </c>
      <c r="AX157" s="41"/>
      <c r="AY157" s="47">
        <v>18.12</v>
      </c>
      <c r="AZ157" s="41"/>
      <c r="BA157" s="47">
        <v>0</v>
      </c>
      <c r="BB157" s="41"/>
      <c r="BC157" s="47">
        <f t="shared" si="78"/>
        <v>267.99</v>
      </c>
      <c r="BD157" s="41"/>
      <c r="BE157" s="72">
        <v>239.51</v>
      </c>
      <c r="BF157" s="43">
        <f t="shared" si="79"/>
        <v>28.480000000000018</v>
      </c>
      <c r="BG157" s="43">
        <f t="shared" si="80"/>
        <v>-21.980000000000018</v>
      </c>
      <c r="BH157" s="43">
        <f t="shared" si="81"/>
        <v>246.01</v>
      </c>
      <c r="BI157" s="44">
        <f t="shared" si="82"/>
        <v>6.5</v>
      </c>
      <c r="BJ157" s="41"/>
      <c r="BK157" s="72">
        <v>11.07</v>
      </c>
      <c r="BL157" s="43">
        <v>3.78</v>
      </c>
      <c r="BM157" s="43"/>
      <c r="BN157" s="44">
        <f t="shared" si="83"/>
        <v>260.85999999999996</v>
      </c>
      <c r="BO157" s="41"/>
      <c r="BP157" s="47">
        <f t="shared" si="84"/>
        <v>11225588.379999999</v>
      </c>
    </row>
    <row r="158" spans="1:68" ht="15" x14ac:dyDescent="0.25">
      <c r="A158" s="36" t="s">
        <v>241</v>
      </c>
      <c r="B158" s="37" t="s">
        <v>112</v>
      </c>
      <c r="C158" s="37" t="s">
        <v>52</v>
      </c>
      <c r="D158" s="38">
        <v>10660</v>
      </c>
      <c r="E158" s="37" t="s">
        <v>56</v>
      </c>
      <c r="F158" s="39">
        <v>159</v>
      </c>
      <c r="G158" s="39">
        <v>49040</v>
      </c>
      <c r="H158" s="39">
        <v>56870</v>
      </c>
      <c r="I158" s="39">
        <v>56870</v>
      </c>
      <c r="J158" s="40">
        <v>58035</v>
      </c>
      <c r="K158" s="41"/>
      <c r="L158" s="42">
        <v>6770500</v>
      </c>
      <c r="M158" s="41">
        <f t="shared" si="58"/>
        <v>7901173.5</v>
      </c>
      <c r="N158" s="43">
        <f t="shared" si="59"/>
        <v>138.93394584139264</v>
      </c>
      <c r="O158" s="75">
        <v>0.72629999999999995</v>
      </c>
      <c r="P158" s="43">
        <f t="shared" si="60"/>
        <v>191.29002594161182</v>
      </c>
      <c r="Q158" s="43">
        <v>190.78</v>
      </c>
      <c r="R158" s="43">
        <f t="shared" si="61"/>
        <v>190.78</v>
      </c>
      <c r="S158" s="75">
        <v>0.83630000000000004</v>
      </c>
      <c r="T158" s="76">
        <v>0.9607</v>
      </c>
      <c r="U158" s="75">
        <f t="shared" si="62"/>
        <v>0.8034</v>
      </c>
      <c r="V158" s="44">
        <f t="shared" si="63"/>
        <v>153.27000000000001</v>
      </c>
      <c r="W158" s="45"/>
      <c r="X158" s="42">
        <v>3167590</v>
      </c>
      <c r="Y158" s="41">
        <f t="shared" si="64"/>
        <v>3696577.5300000003</v>
      </c>
      <c r="Z158" s="43">
        <f t="shared" si="65"/>
        <v>65.000484086513111</v>
      </c>
      <c r="AA158" s="43">
        <v>74.77</v>
      </c>
      <c r="AB158" s="43">
        <f t="shared" si="66"/>
        <v>65.000484086513111</v>
      </c>
      <c r="AC158" s="43">
        <f t="shared" si="67"/>
        <v>4.8789783717211321E-3</v>
      </c>
      <c r="AD158" s="44">
        <f t="shared" si="68"/>
        <v>65.005363064884833</v>
      </c>
      <c r="AE158" s="41"/>
      <c r="AF158" s="42">
        <v>1755469</v>
      </c>
      <c r="AG158" s="41">
        <f t="shared" si="69"/>
        <v>2048632.3230000001</v>
      </c>
      <c r="AH158" s="43">
        <f t="shared" si="70"/>
        <v>36.023075839634252</v>
      </c>
      <c r="AI158" s="43">
        <v>40.72</v>
      </c>
      <c r="AJ158" s="43">
        <f t="shared" si="71"/>
        <v>36.023075839634252</v>
      </c>
      <c r="AK158" s="43">
        <f t="shared" si="72"/>
        <v>1.1742310400914366</v>
      </c>
      <c r="AL158" s="44">
        <f t="shared" si="73"/>
        <v>37.197306879725687</v>
      </c>
      <c r="AM158" s="41"/>
      <c r="AN158" s="42">
        <v>302014</v>
      </c>
      <c r="AO158" s="41">
        <f t="shared" si="74"/>
        <v>352450.33799999999</v>
      </c>
      <c r="AP158" s="44">
        <f t="shared" si="75"/>
        <v>6.197473852646386</v>
      </c>
      <c r="AQ158" s="41"/>
      <c r="AR158" s="42">
        <v>1195407</v>
      </c>
      <c r="AS158" s="41">
        <f t="shared" si="76"/>
        <v>1395039.969</v>
      </c>
      <c r="AT158" s="44">
        <f t="shared" si="77"/>
        <v>24.530331791805875</v>
      </c>
      <c r="AU158" s="41"/>
      <c r="AV158" s="46">
        <v>7.4034691300000004</v>
      </c>
      <c r="AW158" s="44">
        <v>0.74</v>
      </c>
      <c r="AX158" s="41"/>
      <c r="AY158" s="47">
        <v>20.440000000000001</v>
      </c>
      <c r="AZ158" s="41"/>
      <c r="BA158" s="47">
        <v>0</v>
      </c>
      <c r="BB158" s="41"/>
      <c r="BC158" s="47">
        <f t="shared" si="78"/>
        <v>314.77999999999997</v>
      </c>
      <c r="BD158" s="41"/>
      <c r="BE158" s="72">
        <v>270.22000000000003</v>
      </c>
      <c r="BF158" s="43">
        <f t="shared" si="79"/>
        <v>44.559999999999945</v>
      </c>
      <c r="BG158" s="43">
        <f t="shared" si="80"/>
        <v>-38.059999999999945</v>
      </c>
      <c r="BH158" s="43">
        <f t="shared" si="81"/>
        <v>276.72000000000003</v>
      </c>
      <c r="BI158" s="44">
        <f t="shared" si="82"/>
        <v>6.5</v>
      </c>
      <c r="BJ158" s="41"/>
      <c r="BK158" s="72">
        <v>12.45</v>
      </c>
      <c r="BL158" s="43">
        <v>8.69</v>
      </c>
      <c r="BM158" s="43"/>
      <c r="BN158" s="44">
        <f t="shared" si="83"/>
        <v>297.86</v>
      </c>
      <c r="BO158" s="41"/>
      <c r="BP158" s="47">
        <f t="shared" si="84"/>
        <v>14607054.4</v>
      </c>
    </row>
    <row r="159" spans="1:68" ht="15" x14ac:dyDescent="0.25">
      <c r="A159" s="36" t="s">
        <v>242</v>
      </c>
      <c r="B159" s="37" t="s">
        <v>58</v>
      </c>
      <c r="C159" s="37" t="s">
        <v>52</v>
      </c>
      <c r="D159" s="38">
        <v>7427</v>
      </c>
      <c r="E159" s="37" t="s">
        <v>56</v>
      </c>
      <c r="F159" s="39">
        <v>97</v>
      </c>
      <c r="G159" s="39">
        <v>21945</v>
      </c>
      <c r="H159" s="39">
        <v>27220</v>
      </c>
      <c r="I159" s="39">
        <v>27220</v>
      </c>
      <c r="J159" s="40">
        <v>27220</v>
      </c>
      <c r="K159" s="41"/>
      <c r="L159" s="42">
        <v>2904442</v>
      </c>
      <c r="M159" s="41">
        <f t="shared" si="58"/>
        <v>3389483.8140000002</v>
      </c>
      <c r="N159" s="43">
        <f t="shared" si="59"/>
        <v>124.52181535635563</v>
      </c>
      <c r="O159" s="75">
        <v>0.84019999999999995</v>
      </c>
      <c r="P159" s="43">
        <f t="shared" si="60"/>
        <v>148.20496947911883</v>
      </c>
      <c r="Q159" s="43">
        <v>190.78</v>
      </c>
      <c r="R159" s="43">
        <f t="shared" si="61"/>
        <v>148.20496947911883</v>
      </c>
      <c r="S159" s="75">
        <v>1.2594000000000001</v>
      </c>
      <c r="T159" s="76">
        <v>0.9607</v>
      </c>
      <c r="U159" s="75">
        <f t="shared" si="62"/>
        <v>1.2099</v>
      </c>
      <c r="V159" s="44">
        <f t="shared" si="63"/>
        <v>179.31</v>
      </c>
      <c r="W159" s="45"/>
      <c r="X159" s="42">
        <v>1228701</v>
      </c>
      <c r="Y159" s="41">
        <f t="shared" si="64"/>
        <v>1433894.067</v>
      </c>
      <c r="Z159" s="43">
        <f t="shared" si="65"/>
        <v>52.677959845701693</v>
      </c>
      <c r="AA159" s="43">
        <v>74.77</v>
      </c>
      <c r="AB159" s="43">
        <f t="shared" si="66"/>
        <v>52.677959845701693</v>
      </c>
      <c r="AC159" s="43">
        <f t="shared" si="67"/>
        <v>3.0855100385745757</v>
      </c>
      <c r="AD159" s="44">
        <f t="shared" si="68"/>
        <v>55.763469884276269</v>
      </c>
      <c r="AE159" s="41"/>
      <c r="AF159" s="42">
        <v>787694</v>
      </c>
      <c r="AG159" s="41">
        <f t="shared" si="69"/>
        <v>919238.89800000004</v>
      </c>
      <c r="AH159" s="43">
        <f t="shared" si="70"/>
        <v>33.770716311535637</v>
      </c>
      <c r="AI159" s="43">
        <v>40.72</v>
      </c>
      <c r="AJ159" s="43">
        <f t="shared" si="71"/>
        <v>33.770716311535637</v>
      </c>
      <c r="AK159" s="43">
        <f t="shared" si="72"/>
        <v>1.7373209221160906</v>
      </c>
      <c r="AL159" s="44">
        <f t="shared" si="73"/>
        <v>35.508037233651727</v>
      </c>
      <c r="AM159" s="41"/>
      <c r="AN159" s="42">
        <v>126428</v>
      </c>
      <c r="AO159" s="41">
        <f t="shared" si="74"/>
        <v>147541.476</v>
      </c>
      <c r="AP159" s="44">
        <f t="shared" si="75"/>
        <v>5.4203334313005138</v>
      </c>
      <c r="AQ159" s="41"/>
      <c r="AR159" s="42">
        <v>514896</v>
      </c>
      <c r="AS159" s="41">
        <f t="shared" si="76"/>
        <v>600883.63199999998</v>
      </c>
      <c r="AT159" s="44">
        <f t="shared" si="77"/>
        <v>22.075078324761204</v>
      </c>
      <c r="AU159" s="41"/>
      <c r="AV159" s="46">
        <v>4.6545426000000001</v>
      </c>
      <c r="AW159" s="44">
        <v>0.42</v>
      </c>
      <c r="AX159" s="41"/>
      <c r="AY159" s="47">
        <v>13.54</v>
      </c>
      <c r="AZ159" s="41"/>
      <c r="BA159" s="47">
        <v>0</v>
      </c>
      <c r="BB159" s="41"/>
      <c r="BC159" s="47">
        <f t="shared" si="78"/>
        <v>316.69</v>
      </c>
      <c r="BD159" s="41"/>
      <c r="BE159" s="72">
        <v>218.84</v>
      </c>
      <c r="BF159" s="43">
        <f t="shared" si="79"/>
        <v>97.85</v>
      </c>
      <c r="BG159" s="43">
        <f t="shared" si="80"/>
        <v>-91.35</v>
      </c>
      <c r="BH159" s="43">
        <f t="shared" si="81"/>
        <v>225.34</v>
      </c>
      <c r="BI159" s="44">
        <f t="shared" si="82"/>
        <v>6.5</v>
      </c>
      <c r="BJ159" s="41"/>
      <c r="BK159" s="72">
        <v>10.14</v>
      </c>
      <c r="BL159" s="43">
        <v>1.34</v>
      </c>
      <c r="BM159" s="43"/>
      <c r="BN159" s="44">
        <f t="shared" si="83"/>
        <v>236.82000000000002</v>
      </c>
      <c r="BO159" s="41"/>
      <c r="BP159" s="47">
        <f t="shared" si="84"/>
        <v>5197014.9000000004</v>
      </c>
    </row>
    <row r="160" spans="1:68" ht="15" x14ac:dyDescent="0.25">
      <c r="A160" s="36" t="s">
        <v>243</v>
      </c>
      <c r="B160" s="37" t="s">
        <v>172</v>
      </c>
      <c r="C160" s="37" t="s">
        <v>52</v>
      </c>
      <c r="D160" s="38">
        <v>20602</v>
      </c>
      <c r="E160" s="37" t="s">
        <v>60</v>
      </c>
      <c r="F160" s="39">
        <v>130</v>
      </c>
      <c r="G160" s="39">
        <v>24594</v>
      </c>
      <c r="H160" s="39">
        <v>45499</v>
      </c>
      <c r="I160" s="39">
        <v>45499</v>
      </c>
      <c r="J160" s="40">
        <v>47450</v>
      </c>
      <c r="K160" s="41"/>
      <c r="L160" s="42">
        <v>7168378</v>
      </c>
      <c r="M160" s="41">
        <f t="shared" si="58"/>
        <v>8365497.1260000002</v>
      </c>
      <c r="N160" s="43">
        <f t="shared" si="59"/>
        <v>183.86112059605705</v>
      </c>
      <c r="O160" s="75">
        <v>1.1136999999999999</v>
      </c>
      <c r="P160" s="43">
        <f t="shared" si="60"/>
        <v>165.09034802555183</v>
      </c>
      <c r="Q160" s="43">
        <v>190.78</v>
      </c>
      <c r="R160" s="43">
        <f t="shared" si="61"/>
        <v>165.09034802555183</v>
      </c>
      <c r="S160" s="75">
        <v>0.98170000000000002</v>
      </c>
      <c r="T160" s="76">
        <v>0.9607</v>
      </c>
      <c r="U160" s="75">
        <f t="shared" si="62"/>
        <v>0.94310000000000005</v>
      </c>
      <c r="V160" s="44">
        <f t="shared" si="63"/>
        <v>155.69999999999999</v>
      </c>
      <c r="W160" s="45"/>
      <c r="X160" s="42">
        <v>2790231</v>
      </c>
      <c r="Y160" s="41">
        <f t="shared" si="64"/>
        <v>3256199.577</v>
      </c>
      <c r="Z160" s="43">
        <f t="shared" si="65"/>
        <v>71.566398756016611</v>
      </c>
      <c r="AA160" s="43">
        <v>74.77</v>
      </c>
      <c r="AB160" s="43">
        <f t="shared" si="66"/>
        <v>71.566398756016611</v>
      </c>
      <c r="AC160" s="43">
        <f t="shared" si="67"/>
        <v>0</v>
      </c>
      <c r="AD160" s="44">
        <f t="shared" si="68"/>
        <v>71.566398756016611</v>
      </c>
      <c r="AE160" s="41"/>
      <c r="AF160" s="42">
        <v>1286460</v>
      </c>
      <c r="AG160" s="41">
        <f t="shared" si="69"/>
        <v>1501298.82</v>
      </c>
      <c r="AH160" s="43">
        <f t="shared" si="70"/>
        <v>32.996303655025386</v>
      </c>
      <c r="AI160" s="43">
        <v>40.72</v>
      </c>
      <c r="AJ160" s="43">
        <f t="shared" si="71"/>
        <v>32.996303655025386</v>
      </c>
      <c r="AK160" s="43">
        <f t="shared" si="72"/>
        <v>1.9309240862436532</v>
      </c>
      <c r="AL160" s="44">
        <f t="shared" si="73"/>
        <v>34.927227741269036</v>
      </c>
      <c r="AM160" s="41"/>
      <c r="AN160" s="42">
        <v>183569</v>
      </c>
      <c r="AO160" s="41">
        <f t="shared" si="74"/>
        <v>214225.02300000002</v>
      </c>
      <c r="AP160" s="44">
        <f t="shared" si="75"/>
        <v>4.7083457438625027</v>
      </c>
      <c r="AQ160" s="41"/>
      <c r="AR160" s="42">
        <v>747870</v>
      </c>
      <c r="AS160" s="41">
        <f t="shared" si="76"/>
        <v>872764.29</v>
      </c>
      <c r="AT160" s="44">
        <f t="shared" si="77"/>
        <v>19.182054330864414</v>
      </c>
      <c r="AU160" s="41"/>
      <c r="AV160" s="46">
        <v>6.68963821</v>
      </c>
      <c r="AW160" s="44">
        <v>0</v>
      </c>
      <c r="AX160" s="41"/>
      <c r="AY160" s="47">
        <v>20.9</v>
      </c>
      <c r="AZ160" s="41"/>
      <c r="BA160" s="47">
        <v>0</v>
      </c>
      <c r="BB160" s="41"/>
      <c r="BC160" s="47">
        <f t="shared" si="78"/>
        <v>313.67</v>
      </c>
      <c r="BD160" s="41"/>
      <c r="BE160" s="72">
        <v>277.31</v>
      </c>
      <c r="BF160" s="43">
        <f t="shared" si="79"/>
        <v>36.360000000000014</v>
      </c>
      <c r="BG160" s="43">
        <f t="shared" si="80"/>
        <v>-29.860000000000014</v>
      </c>
      <c r="BH160" s="43">
        <f t="shared" si="81"/>
        <v>283.81</v>
      </c>
      <c r="BI160" s="44">
        <f t="shared" si="82"/>
        <v>6.5</v>
      </c>
      <c r="BJ160" s="41"/>
      <c r="BK160" s="72">
        <v>12.77</v>
      </c>
      <c r="BL160" s="43">
        <v>0</v>
      </c>
      <c r="BM160" s="43"/>
      <c r="BN160" s="44">
        <f t="shared" si="83"/>
        <v>296.58</v>
      </c>
      <c r="BO160" s="41"/>
      <c r="BP160" s="47">
        <f t="shared" si="84"/>
        <v>7294088.5199999996</v>
      </c>
    </row>
    <row r="161" spans="1:68" ht="15" x14ac:dyDescent="0.25">
      <c r="A161" s="36" t="s">
        <v>244</v>
      </c>
      <c r="B161" s="37" t="s">
        <v>152</v>
      </c>
      <c r="C161" s="37" t="s">
        <v>52</v>
      </c>
      <c r="D161" s="38">
        <v>20363</v>
      </c>
      <c r="E161" s="37" t="s">
        <v>74</v>
      </c>
      <c r="F161" s="39">
        <v>124</v>
      </c>
      <c r="G161" s="39">
        <v>32215</v>
      </c>
      <c r="H161" s="39">
        <v>36313</v>
      </c>
      <c r="I161" s="39">
        <v>40734</v>
      </c>
      <c r="J161" s="40">
        <v>45260</v>
      </c>
      <c r="K161" s="41"/>
      <c r="L161" s="42">
        <v>4923912</v>
      </c>
      <c r="M161" s="41">
        <f t="shared" si="58"/>
        <v>5746205.3040000005</v>
      </c>
      <c r="N161" s="43">
        <f t="shared" si="59"/>
        <v>141.06656120194432</v>
      </c>
      <c r="O161" s="75">
        <v>0.89839999999999998</v>
      </c>
      <c r="P161" s="43">
        <f t="shared" si="60"/>
        <v>157.01976981516509</v>
      </c>
      <c r="Q161" s="43">
        <v>211.6</v>
      </c>
      <c r="R161" s="43">
        <f t="shared" si="61"/>
        <v>157.01976981516509</v>
      </c>
      <c r="S161" s="75">
        <v>1.2094</v>
      </c>
      <c r="T161" s="76">
        <v>0.9607</v>
      </c>
      <c r="U161" s="75">
        <f t="shared" si="62"/>
        <v>1.1618999999999999</v>
      </c>
      <c r="V161" s="44">
        <f t="shared" si="63"/>
        <v>182.44</v>
      </c>
      <c r="W161" s="45"/>
      <c r="X161" s="42">
        <v>2197356</v>
      </c>
      <c r="Y161" s="41">
        <f t="shared" si="64"/>
        <v>2564314.452</v>
      </c>
      <c r="Z161" s="43">
        <f t="shared" si="65"/>
        <v>62.95267962881131</v>
      </c>
      <c r="AA161" s="43">
        <v>74.77</v>
      </c>
      <c r="AB161" s="43">
        <f t="shared" si="66"/>
        <v>62.95267962881131</v>
      </c>
      <c r="AC161" s="43">
        <f t="shared" si="67"/>
        <v>0.5168300927971714</v>
      </c>
      <c r="AD161" s="44">
        <f t="shared" si="68"/>
        <v>63.469509721608482</v>
      </c>
      <c r="AE161" s="41"/>
      <c r="AF161" s="42">
        <v>1476319</v>
      </c>
      <c r="AG161" s="41">
        <f t="shared" si="69"/>
        <v>1722864.273</v>
      </c>
      <c r="AH161" s="43">
        <f t="shared" si="70"/>
        <v>42.295484681101783</v>
      </c>
      <c r="AI161" s="43">
        <v>40.72</v>
      </c>
      <c r="AJ161" s="43">
        <f t="shared" si="71"/>
        <v>40.72</v>
      </c>
      <c r="AK161" s="43">
        <f t="shared" si="72"/>
        <v>0</v>
      </c>
      <c r="AL161" s="44">
        <f t="shared" si="73"/>
        <v>40.72</v>
      </c>
      <c r="AM161" s="41"/>
      <c r="AN161" s="42">
        <v>250820</v>
      </c>
      <c r="AO161" s="41">
        <f t="shared" si="74"/>
        <v>292706.94</v>
      </c>
      <c r="AP161" s="44">
        <f t="shared" si="75"/>
        <v>7.1858138164678156</v>
      </c>
      <c r="AQ161" s="41"/>
      <c r="AR161" s="42">
        <v>706187</v>
      </c>
      <c r="AS161" s="41">
        <f t="shared" si="76"/>
        <v>824120.22900000005</v>
      </c>
      <c r="AT161" s="44">
        <f t="shared" si="77"/>
        <v>20.231753056414789</v>
      </c>
      <c r="AU161" s="41"/>
      <c r="AV161" s="46">
        <v>3.9096000000000002</v>
      </c>
      <c r="AW161" s="44">
        <v>0.52</v>
      </c>
      <c r="AX161" s="41"/>
      <c r="AY161" s="47">
        <v>21.84</v>
      </c>
      <c r="AZ161" s="41"/>
      <c r="BA161" s="47">
        <v>4.2300000000000004</v>
      </c>
      <c r="BB161" s="41"/>
      <c r="BC161" s="47">
        <f t="shared" si="78"/>
        <v>344.55</v>
      </c>
      <c r="BD161" s="41"/>
      <c r="BE161" s="72">
        <v>292.75</v>
      </c>
      <c r="BF161" s="43">
        <f t="shared" si="79"/>
        <v>51.800000000000011</v>
      </c>
      <c r="BG161" s="43">
        <f t="shared" si="80"/>
        <v>-45.300000000000011</v>
      </c>
      <c r="BH161" s="43">
        <f t="shared" si="81"/>
        <v>299.25</v>
      </c>
      <c r="BI161" s="44">
        <f t="shared" si="82"/>
        <v>6.5</v>
      </c>
      <c r="BJ161" s="41"/>
      <c r="BK161" s="72">
        <v>13.47</v>
      </c>
      <c r="BL161" s="43">
        <v>4.1900000000000004</v>
      </c>
      <c r="BM161" s="43"/>
      <c r="BN161" s="44">
        <f t="shared" si="83"/>
        <v>316.91000000000003</v>
      </c>
      <c r="BO161" s="41"/>
      <c r="BP161" s="47">
        <f t="shared" si="84"/>
        <v>10209255.65</v>
      </c>
    </row>
    <row r="162" spans="1:68" ht="15" x14ac:dyDescent="0.25">
      <c r="A162" s="36" t="s">
        <v>245</v>
      </c>
      <c r="B162" s="37" t="s">
        <v>79</v>
      </c>
      <c r="C162" s="37" t="s">
        <v>52</v>
      </c>
      <c r="D162" s="38">
        <v>6841</v>
      </c>
      <c r="E162" s="37" t="s">
        <v>74</v>
      </c>
      <c r="F162" s="39">
        <v>269</v>
      </c>
      <c r="G162" s="39">
        <v>77062</v>
      </c>
      <c r="H162" s="39">
        <v>88602</v>
      </c>
      <c r="I162" s="39">
        <v>89595</v>
      </c>
      <c r="J162" s="40">
        <v>99549.990500000014</v>
      </c>
      <c r="K162" s="41"/>
      <c r="L162" s="42">
        <v>11898475</v>
      </c>
      <c r="M162" s="41">
        <f t="shared" si="58"/>
        <v>13885520.325000001</v>
      </c>
      <c r="N162" s="43">
        <f t="shared" si="59"/>
        <v>154.98097354763101</v>
      </c>
      <c r="O162" s="75">
        <v>0.99050000000000005</v>
      </c>
      <c r="P162" s="43">
        <f t="shared" si="60"/>
        <v>156.46741398044523</v>
      </c>
      <c r="Q162" s="43">
        <v>211.6</v>
      </c>
      <c r="R162" s="43">
        <f t="shared" si="61"/>
        <v>156.46741398044523</v>
      </c>
      <c r="S162" s="75">
        <v>1.0960000000000001</v>
      </c>
      <c r="T162" s="76">
        <v>0.9607</v>
      </c>
      <c r="U162" s="75">
        <f t="shared" si="62"/>
        <v>1.0528999999999999</v>
      </c>
      <c r="V162" s="44">
        <f t="shared" si="63"/>
        <v>164.74</v>
      </c>
      <c r="W162" s="45"/>
      <c r="X162" s="42">
        <v>4998968</v>
      </c>
      <c r="Y162" s="41">
        <f t="shared" si="64"/>
        <v>5833795.6560000004</v>
      </c>
      <c r="Z162" s="43">
        <f t="shared" si="65"/>
        <v>65.112960053574426</v>
      </c>
      <c r="AA162" s="43">
        <v>74.77</v>
      </c>
      <c r="AB162" s="43">
        <f t="shared" si="66"/>
        <v>65.112960053574426</v>
      </c>
      <c r="AC162" s="43">
        <f t="shared" si="67"/>
        <v>0</v>
      </c>
      <c r="AD162" s="44">
        <f t="shared" si="68"/>
        <v>65.112960053574426</v>
      </c>
      <c r="AE162" s="41"/>
      <c r="AF162" s="42">
        <v>3543320</v>
      </c>
      <c r="AG162" s="41">
        <f t="shared" si="69"/>
        <v>4135054.44</v>
      </c>
      <c r="AH162" s="43">
        <f t="shared" si="70"/>
        <v>46.15273664825046</v>
      </c>
      <c r="AI162" s="43">
        <v>40.72</v>
      </c>
      <c r="AJ162" s="43">
        <f t="shared" si="71"/>
        <v>40.72</v>
      </c>
      <c r="AK162" s="43">
        <f t="shared" si="72"/>
        <v>0</v>
      </c>
      <c r="AL162" s="44">
        <f t="shared" si="73"/>
        <v>40.72</v>
      </c>
      <c r="AM162" s="41"/>
      <c r="AN162" s="42">
        <v>491608</v>
      </c>
      <c r="AO162" s="41">
        <f t="shared" si="74"/>
        <v>573706.53599999996</v>
      </c>
      <c r="AP162" s="44">
        <f t="shared" si="75"/>
        <v>6.4033320609409001</v>
      </c>
      <c r="AQ162" s="41"/>
      <c r="AR162" s="42">
        <v>1320901</v>
      </c>
      <c r="AS162" s="41">
        <f t="shared" si="76"/>
        <v>1541491.4669999999</v>
      </c>
      <c r="AT162" s="44">
        <f t="shared" si="77"/>
        <v>17.205105943412022</v>
      </c>
      <c r="AU162" s="41"/>
      <c r="AV162" s="46">
        <v>4.8566796600000002</v>
      </c>
      <c r="AW162" s="44">
        <v>0.05</v>
      </c>
      <c r="AX162" s="41"/>
      <c r="AY162" s="47">
        <v>20.91</v>
      </c>
      <c r="AZ162" s="41"/>
      <c r="BA162" s="47">
        <v>0.77</v>
      </c>
      <c r="BB162" s="41"/>
      <c r="BC162" s="47">
        <f t="shared" si="78"/>
        <v>320.77</v>
      </c>
      <c r="BD162" s="41"/>
      <c r="BE162" s="72">
        <v>277.10000000000002</v>
      </c>
      <c r="BF162" s="43">
        <f t="shared" si="79"/>
        <v>43.669999999999959</v>
      </c>
      <c r="BG162" s="43">
        <f t="shared" si="80"/>
        <v>-37.169999999999959</v>
      </c>
      <c r="BH162" s="43">
        <f t="shared" si="81"/>
        <v>283.60000000000002</v>
      </c>
      <c r="BI162" s="44">
        <f t="shared" si="82"/>
        <v>6.5</v>
      </c>
      <c r="BJ162" s="41"/>
      <c r="BK162" s="72">
        <v>12.76</v>
      </c>
      <c r="BL162" s="43">
        <v>1.04</v>
      </c>
      <c r="BM162" s="43"/>
      <c r="BN162" s="44">
        <f t="shared" si="83"/>
        <v>297.40000000000003</v>
      </c>
      <c r="BO162" s="41"/>
      <c r="BP162" s="47">
        <f t="shared" si="84"/>
        <v>22918238.800000004</v>
      </c>
    </row>
    <row r="163" spans="1:68" ht="15" x14ac:dyDescent="0.25">
      <c r="A163" s="36" t="s">
        <v>246</v>
      </c>
      <c r="B163" s="37" t="s">
        <v>58</v>
      </c>
      <c r="C163" s="37" t="s">
        <v>52</v>
      </c>
      <c r="D163" s="38">
        <v>20751</v>
      </c>
      <c r="E163" s="37" t="s">
        <v>60</v>
      </c>
      <c r="F163" s="39">
        <v>128</v>
      </c>
      <c r="G163" s="39">
        <v>26792</v>
      </c>
      <c r="H163" s="39">
        <v>45322</v>
      </c>
      <c r="I163" s="39">
        <v>45322</v>
      </c>
      <c r="J163" s="40">
        <v>46720</v>
      </c>
      <c r="K163" s="41"/>
      <c r="L163" s="42">
        <v>5643831</v>
      </c>
      <c r="M163" s="41">
        <f t="shared" si="58"/>
        <v>6586350.7769999998</v>
      </c>
      <c r="N163" s="43">
        <f t="shared" si="59"/>
        <v>145.32348036273774</v>
      </c>
      <c r="O163" s="75">
        <v>1.0763</v>
      </c>
      <c r="P163" s="43">
        <f t="shared" si="60"/>
        <v>135.02135126148633</v>
      </c>
      <c r="Q163" s="43">
        <v>190.78</v>
      </c>
      <c r="R163" s="43">
        <f t="shared" si="61"/>
        <v>135.02135126148633</v>
      </c>
      <c r="S163" s="75">
        <v>0.99480000000000002</v>
      </c>
      <c r="T163" s="76">
        <v>0.9607</v>
      </c>
      <c r="U163" s="75">
        <f t="shared" si="62"/>
        <v>0.95569999999999999</v>
      </c>
      <c r="V163" s="44">
        <f t="shared" si="63"/>
        <v>129.04</v>
      </c>
      <c r="W163" s="45"/>
      <c r="X163" s="42">
        <v>2670489</v>
      </c>
      <c r="Y163" s="41">
        <f t="shared" si="64"/>
        <v>3116460.6630000002</v>
      </c>
      <c r="Z163" s="43">
        <f t="shared" si="65"/>
        <v>68.762646463086369</v>
      </c>
      <c r="AA163" s="43">
        <v>74.77</v>
      </c>
      <c r="AB163" s="43">
        <f t="shared" si="66"/>
        <v>68.762646463086369</v>
      </c>
      <c r="AC163" s="43">
        <f t="shared" si="67"/>
        <v>0</v>
      </c>
      <c r="AD163" s="44">
        <f t="shared" si="68"/>
        <v>68.762646463086369</v>
      </c>
      <c r="AE163" s="41"/>
      <c r="AF163" s="42">
        <v>1732700</v>
      </c>
      <c r="AG163" s="41">
        <f t="shared" si="69"/>
        <v>2022060.9000000001</v>
      </c>
      <c r="AH163" s="43">
        <f t="shared" si="70"/>
        <v>44.615438418428141</v>
      </c>
      <c r="AI163" s="43">
        <v>40.72</v>
      </c>
      <c r="AJ163" s="43">
        <f t="shared" si="71"/>
        <v>40.72</v>
      </c>
      <c r="AK163" s="43">
        <f t="shared" si="72"/>
        <v>0</v>
      </c>
      <c r="AL163" s="44">
        <f t="shared" si="73"/>
        <v>40.72</v>
      </c>
      <c r="AM163" s="41"/>
      <c r="AN163" s="42">
        <v>329910</v>
      </c>
      <c r="AO163" s="41">
        <f t="shared" si="74"/>
        <v>385004.97000000003</v>
      </c>
      <c r="AP163" s="44">
        <f t="shared" si="75"/>
        <v>8.4948804112792917</v>
      </c>
      <c r="AQ163" s="41"/>
      <c r="AR163" s="42">
        <v>769521</v>
      </c>
      <c r="AS163" s="41">
        <f t="shared" si="76"/>
        <v>898031.00699999998</v>
      </c>
      <c r="AT163" s="44">
        <f t="shared" si="77"/>
        <v>19.814461122633599</v>
      </c>
      <c r="AU163" s="41"/>
      <c r="AV163" s="46">
        <v>5.7292567099999996</v>
      </c>
      <c r="AW163" s="44">
        <v>1.07</v>
      </c>
      <c r="AX163" s="41"/>
      <c r="AY163" s="47">
        <v>19.310000000000002</v>
      </c>
      <c r="AZ163" s="41"/>
      <c r="BA163" s="47">
        <v>0</v>
      </c>
      <c r="BB163" s="41"/>
      <c r="BC163" s="47">
        <f t="shared" si="78"/>
        <v>292.94</v>
      </c>
      <c r="BD163" s="41"/>
      <c r="BE163" s="72">
        <v>255.32</v>
      </c>
      <c r="BF163" s="43">
        <f t="shared" si="79"/>
        <v>37.620000000000005</v>
      </c>
      <c r="BG163" s="43">
        <f t="shared" si="80"/>
        <v>-31.120000000000005</v>
      </c>
      <c r="BH163" s="43">
        <f t="shared" si="81"/>
        <v>261.82</v>
      </c>
      <c r="BI163" s="44">
        <f t="shared" si="82"/>
        <v>6.5</v>
      </c>
      <c r="BJ163" s="41"/>
      <c r="BK163" s="72">
        <v>11.78</v>
      </c>
      <c r="BL163" s="43">
        <v>0</v>
      </c>
      <c r="BM163" s="43"/>
      <c r="BN163" s="44">
        <f t="shared" si="83"/>
        <v>273.59999999999997</v>
      </c>
      <c r="BO163" s="41"/>
      <c r="BP163" s="47">
        <f t="shared" si="84"/>
        <v>7330291.1999999993</v>
      </c>
    </row>
    <row r="164" spans="1:68" ht="15" x14ac:dyDescent="0.25">
      <c r="A164" s="36" t="s">
        <v>247</v>
      </c>
      <c r="B164" s="37" t="s">
        <v>58</v>
      </c>
      <c r="C164" s="37" t="s">
        <v>52</v>
      </c>
      <c r="D164" s="38">
        <v>4606</v>
      </c>
      <c r="E164" s="37" t="s">
        <v>56</v>
      </c>
      <c r="F164" s="39">
        <v>75</v>
      </c>
      <c r="G164" s="39">
        <v>9201</v>
      </c>
      <c r="H164" s="39">
        <v>24911</v>
      </c>
      <c r="I164" s="39">
        <v>24911</v>
      </c>
      <c r="J164" s="40">
        <v>27375</v>
      </c>
      <c r="K164" s="41"/>
      <c r="L164" s="42">
        <v>3753572</v>
      </c>
      <c r="M164" s="41">
        <f t="shared" si="58"/>
        <v>4380418.5240000002</v>
      </c>
      <c r="N164" s="43">
        <f t="shared" si="59"/>
        <v>175.84274111838144</v>
      </c>
      <c r="O164" s="75">
        <v>1.2089000000000001</v>
      </c>
      <c r="P164" s="43">
        <f t="shared" si="60"/>
        <v>145.45681290295428</v>
      </c>
      <c r="Q164" s="43">
        <v>190.78</v>
      </c>
      <c r="R164" s="43">
        <f t="shared" si="61"/>
        <v>145.45681290295428</v>
      </c>
      <c r="S164" s="75">
        <v>0.9093</v>
      </c>
      <c r="T164" s="76">
        <v>0.9607</v>
      </c>
      <c r="U164" s="75">
        <f t="shared" si="62"/>
        <v>0.87360000000000004</v>
      </c>
      <c r="V164" s="44">
        <f t="shared" si="63"/>
        <v>127.07</v>
      </c>
      <c r="W164" s="45"/>
      <c r="X164" s="42">
        <v>1546244</v>
      </c>
      <c r="Y164" s="41">
        <f t="shared" si="64"/>
        <v>1804466.7480000001</v>
      </c>
      <c r="Z164" s="43">
        <f t="shared" si="65"/>
        <v>72.436544016699457</v>
      </c>
      <c r="AA164" s="43">
        <v>74.77</v>
      </c>
      <c r="AB164" s="43">
        <f t="shared" si="66"/>
        <v>72.436544016699457</v>
      </c>
      <c r="AC164" s="43">
        <f t="shared" si="67"/>
        <v>0</v>
      </c>
      <c r="AD164" s="44">
        <f t="shared" si="68"/>
        <v>72.436544016699457</v>
      </c>
      <c r="AE164" s="41"/>
      <c r="AF164" s="42">
        <v>981096</v>
      </c>
      <c r="AG164" s="41">
        <f t="shared" si="69"/>
        <v>1144939.0320000001</v>
      </c>
      <c r="AH164" s="43">
        <f t="shared" si="70"/>
        <v>45.961183091806838</v>
      </c>
      <c r="AI164" s="43">
        <v>40.72</v>
      </c>
      <c r="AJ164" s="43">
        <f t="shared" si="71"/>
        <v>40.72</v>
      </c>
      <c r="AK164" s="43">
        <f t="shared" si="72"/>
        <v>0</v>
      </c>
      <c r="AL164" s="44">
        <f t="shared" si="73"/>
        <v>40.72</v>
      </c>
      <c r="AM164" s="41"/>
      <c r="AN164" s="42">
        <v>62038</v>
      </c>
      <c r="AO164" s="41">
        <f t="shared" si="74"/>
        <v>72398.346000000005</v>
      </c>
      <c r="AP164" s="44">
        <f t="shared" si="75"/>
        <v>2.9062801975031114</v>
      </c>
      <c r="AQ164" s="41"/>
      <c r="AR164" s="42">
        <v>293339</v>
      </c>
      <c r="AS164" s="41">
        <f t="shared" si="76"/>
        <v>342326.61300000001</v>
      </c>
      <c r="AT164" s="44">
        <f t="shared" si="77"/>
        <v>13.741985990124846</v>
      </c>
      <c r="AU164" s="41"/>
      <c r="AV164" s="46">
        <v>16.941310170000001</v>
      </c>
      <c r="AW164" s="44">
        <v>0.12</v>
      </c>
      <c r="AX164" s="41"/>
      <c r="AY164" s="47">
        <v>20.43</v>
      </c>
      <c r="AZ164" s="41"/>
      <c r="BA164" s="47">
        <v>0</v>
      </c>
      <c r="BB164" s="41"/>
      <c r="BC164" s="47">
        <f t="shared" si="78"/>
        <v>294.37</v>
      </c>
      <c r="BD164" s="41"/>
      <c r="BE164" s="72">
        <v>269.88</v>
      </c>
      <c r="BF164" s="43">
        <f t="shared" si="79"/>
        <v>24.490000000000009</v>
      </c>
      <c r="BG164" s="43">
        <f t="shared" si="80"/>
        <v>-17.990000000000009</v>
      </c>
      <c r="BH164" s="43">
        <f t="shared" si="81"/>
        <v>276.38</v>
      </c>
      <c r="BI164" s="44">
        <f t="shared" si="82"/>
        <v>6.5</v>
      </c>
      <c r="BJ164" s="41"/>
      <c r="BK164" s="72">
        <v>12.44</v>
      </c>
      <c r="BL164" s="43">
        <v>0</v>
      </c>
      <c r="BM164" s="43"/>
      <c r="BN164" s="44">
        <f t="shared" si="83"/>
        <v>288.82</v>
      </c>
      <c r="BO164" s="41"/>
      <c r="BP164" s="47">
        <f t="shared" si="84"/>
        <v>2657432.8199999998</v>
      </c>
    </row>
    <row r="165" spans="1:68" ht="15" x14ac:dyDescent="0.25">
      <c r="A165" s="36" t="s">
        <v>248</v>
      </c>
      <c r="B165" s="37" t="s">
        <v>97</v>
      </c>
      <c r="C165" s="37" t="s">
        <v>52</v>
      </c>
      <c r="D165" s="38">
        <v>9043</v>
      </c>
      <c r="E165" s="37" t="s">
        <v>60</v>
      </c>
      <c r="F165" s="39">
        <v>132</v>
      </c>
      <c r="G165" s="39">
        <v>36562</v>
      </c>
      <c r="H165" s="39">
        <v>46041</v>
      </c>
      <c r="I165" s="39">
        <v>46041</v>
      </c>
      <c r="J165" s="40">
        <v>48180</v>
      </c>
      <c r="K165" s="41"/>
      <c r="L165" s="42">
        <v>5309361</v>
      </c>
      <c r="M165" s="41">
        <f t="shared" si="58"/>
        <v>6196024.2870000005</v>
      </c>
      <c r="N165" s="43">
        <f t="shared" si="59"/>
        <v>134.57623177168176</v>
      </c>
      <c r="O165" s="75">
        <v>1.069</v>
      </c>
      <c r="P165" s="43">
        <f t="shared" si="60"/>
        <v>125.88983327566115</v>
      </c>
      <c r="Q165" s="43">
        <v>190.78</v>
      </c>
      <c r="R165" s="43">
        <f t="shared" si="61"/>
        <v>125.88983327566115</v>
      </c>
      <c r="S165" s="75">
        <v>1.1512</v>
      </c>
      <c r="T165" s="76">
        <v>0.9607</v>
      </c>
      <c r="U165" s="75">
        <f t="shared" si="62"/>
        <v>1.1060000000000001</v>
      </c>
      <c r="V165" s="44">
        <f t="shared" si="63"/>
        <v>139.22999999999999</v>
      </c>
      <c r="W165" s="45"/>
      <c r="X165" s="42">
        <v>2378956</v>
      </c>
      <c r="Y165" s="41">
        <f t="shared" si="64"/>
        <v>2776241.6520000002</v>
      </c>
      <c r="Z165" s="43">
        <f t="shared" si="65"/>
        <v>60.299334332442825</v>
      </c>
      <c r="AA165" s="43">
        <v>74.77</v>
      </c>
      <c r="AB165" s="43">
        <f t="shared" si="66"/>
        <v>60.299334332442825</v>
      </c>
      <c r="AC165" s="43">
        <f t="shared" si="67"/>
        <v>1.1801664168892927</v>
      </c>
      <c r="AD165" s="44">
        <f t="shared" si="68"/>
        <v>61.479500749332118</v>
      </c>
      <c r="AE165" s="41"/>
      <c r="AF165" s="42">
        <v>1277585</v>
      </c>
      <c r="AG165" s="41">
        <f t="shared" si="69"/>
        <v>1490941.6950000001</v>
      </c>
      <c r="AH165" s="43">
        <f t="shared" si="70"/>
        <v>32.382912947155795</v>
      </c>
      <c r="AI165" s="43">
        <v>40.72</v>
      </c>
      <c r="AJ165" s="43">
        <f t="shared" si="71"/>
        <v>32.382912947155795</v>
      </c>
      <c r="AK165" s="43">
        <f t="shared" si="72"/>
        <v>2.084271763211051</v>
      </c>
      <c r="AL165" s="44">
        <f t="shared" si="73"/>
        <v>34.467184710366844</v>
      </c>
      <c r="AM165" s="41"/>
      <c r="AN165" s="42">
        <v>459603</v>
      </c>
      <c r="AO165" s="41">
        <f t="shared" si="74"/>
        <v>536356.701</v>
      </c>
      <c r="AP165" s="44">
        <f t="shared" si="75"/>
        <v>11.649544992506678</v>
      </c>
      <c r="AQ165" s="41"/>
      <c r="AR165" s="42">
        <v>849985</v>
      </c>
      <c r="AS165" s="41">
        <f t="shared" si="76"/>
        <v>991932.495</v>
      </c>
      <c r="AT165" s="44">
        <f t="shared" si="77"/>
        <v>21.544547142764056</v>
      </c>
      <c r="AU165" s="41"/>
      <c r="AV165" s="46">
        <v>11.13103639</v>
      </c>
      <c r="AW165" s="44">
        <v>1.1200000000000001</v>
      </c>
      <c r="AX165" s="41"/>
      <c r="AY165" s="47">
        <v>19.8</v>
      </c>
      <c r="AZ165" s="41"/>
      <c r="BA165" s="47">
        <v>0</v>
      </c>
      <c r="BB165" s="41"/>
      <c r="BC165" s="47">
        <f t="shared" si="78"/>
        <v>300.42</v>
      </c>
      <c r="BD165" s="41"/>
      <c r="BE165" s="72">
        <v>263.76</v>
      </c>
      <c r="BF165" s="43">
        <f t="shared" si="79"/>
        <v>36.660000000000025</v>
      </c>
      <c r="BG165" s="43">
        <f t="shared" si="80"/>
        <v>-30.160000000000025</v>
      </c>
      <c r="BH165" s="43">
        <f t="shared" si="81"/>
        <v>270.26</v>
      </c>
      <c r="BI165" s="44">
        <f t="shared" si="82"/>
        <v>6.5</v>
      </c>
      <c r="BJ165" s="41"/>
      <c r="BK165" s="72">
        <v>12.16</v>
      </c>
      <c r="BL165" s="43">
        <v>23.96</v>
      </c>
      <c r="BM165" s="43"/>
      <c r="BN165" s="44">
        <f t="shared" si="83"/>
        <v>306.38</v>
      </c>
      <c r="BO165" s="41"/>
      <c r="BP165" s="47">
        <f t="shared" si="84"/>
        <v>11201865.560000001</v>
      </c>
    </row>
    <row r="166" spans="1:68" ht="15" x14ac:dyDescent="0.25">
      <c r="A166" s="36" t="s">
        <v>249</v>
      </c>
      <c r="B166" s="37" t="s">
        <v>79</v>
      </c>
      <c r="C166" s="37" t="s">
        <v>52</v>
      </c>
      <c r="D166" s="38">
        <v>21668</v>
      </c>
      <c r="E166" s="37" t="s">
        <v>60</v>
      </c>
      <c r="F166" s="39">
        <v>75</v>
      </c>
      <c r="G166" s="39">
        <v>14638</v>
      </c>
      <c r="H166" s="39">
        <v>23095</v>
      </c>
      <c r="I166" s="39">
        <v>24638</v>
      </c>
      <c r="J166" s="40">
        <v>27375</v>
      </c>
      <c r="K166" s="41"/>
      <c r="L166" s="42">
        <v>3274270</v>
      </c>
      <c r="M166" s="41">
        <f t="shared" si="58"/>
        <v>3821073.0900000003</v>
      </c>
      <c r="N166" s="43">
        <f t="shared" si="59"/>
        <v>155.0886066239143</v>
      </c>
      <c r="O166" s="75">
        <v>1.0687</v>
      </c>
      <c r="P166" s="43">
        <f t="shared" si="60"/>
        <v>145.11893573866783</v>
      </c>
      <c r="Q166" s="43">
        <v>190.78</v>
      </c>
      <c r="R166" s="43">
        <f t="shared" si="61"/>
        <v>145.11893573866783</v>
      </c>
      <c r="S166" s="75">
        <v>0.92369999999999997</v>
      </c>
      <c r="T166" s="76">
        <v>0.9607</v>
      </c>
      <c r="U166" s="75">
        <f t="shared" si="62"/>
        <v>0.88739999999999997</v>
      </c>
      <c r="V166" s="44">
        <f t="shared" si="63"/>
        <v>128.78</v>
      </c>
      <c r="W166" s="45"/>
      <c r="X166" s="42">
        <v>1454629</v>
      </c>
      <c r="Y166" s="41">
        <f t="shared" si="64"/>
        <v>1697552.0430000001</v>
      </c>
      <c r="Z166" s="43">
        <f t="shared" si="65"/>
        <v>68.89975010146928</v>
      </c>
      <c r="AA166" s="43">
        <v>74.77</v>
      </c>
      <c r="AB166" s="43">
        <f t="shared" si="66"/>
        <v>68.89975010146928</v>
      </c>
      <c r="AC166" s="43">
        <f t="shared" si="67"/>
        <v>0</v>
      </c>
      <c r="AD166" s="44">
        <f t="shared" si="68"/>
        <v>68.89975010146928</v>
      </c>
      <c r="AE166" s="41"/>
      <c r="AF166" s="42">
        <v>1124768</v>
      </c>
      <c r="AG166" s="41">
        <f t="shared" si="69"/>
        <v>1312604.2560000001</v>
      </c>
      <c r="AH166" s="43">
        <f t="shared" si="70"/>
        <v>53.275600941634877</v>
      </c>
      <c r="AI166" s="43">
        <v>40.72</v>
      </c>
      <c r="AJ166" s="43">
        <f t="shared" si="71"/>
        <v>40.72</v>
      </c>
      <c r="AK166" s="43">
        <f t="shared" si="72"/>
        <v>0</v>
      </c>
      <c r="AL166" s="44">
        <f t="shared" si="73"/>
        <v>40.72</v>
      </c>
      <c r="AM166" s="41"/>
      <c r="AN166" s="42">
        <v>227500</v>
      </c>
      <c r="AO166" s="41">
        <f t="shared" si="74"/>
        <v>265492.5</v>
      </c>
      <c r="AP166" s="44">
        <f t="shared" si="75"/>
        <v>10.775732608166248</v>
      </c>
      <c r="AQ166" s="41"/>
      <c r="AR166" s="42">
        <v>365474</v>
      </c>
      <c r="AS166" s="41">
        <f t="shared" si="76"/>
        <v>426508.158</v>
      </c>
      <c r="AT166" s="44">
        <f t="shared" si="77"/>
        <v>17.310989447195389</v>
      </c>
      <c r="AU166" s="41"/>
      <c r="AV166" s="46">
        <v>12.264428929999999</v>
      </c>
      <c r="AW166" s="44">
        <v>0.38</v>
      </c>
      <c r="AX166" s="41"/>
      <c r="AY166" s="47">
        <v>20.729999999999997</v>
      </c>
      <c r="AZ166" s="41"/>
      <c r="BA166" s="47">
        <v>0</v>
      </c>
      <c r="BB166" s="41"/>
      <c r="BC166" s="47">
        <f t="shared" si="78"/>
        <v>299.86</v>
      </c>
      <c r="BD166" s="41"/>
      <c r="BE166" s="72">
        <v>274</v>
      </c>
      <c r="BF166" s="43">
        <f t="shared" si="79"/>
        <v>25.860000000000014</v>
      </c>
      <c r="BG166" s="43">
        <f t="shared" si="80"/>
        <v>-19.360000000000014</v>
      </c>
      <c r="BH166" s="43">
        <f t="shared" si="81"/>
        <v>280.5</v>
      </c>
      <c r="BI166" s="44">
        <f t="shared" si="82"/>
        <v>6.5</v>
      </c>
      <c r="BJ166" s="41"/>
      <c r="BK166" s="72">
        <v>12.62</v>
      </c>
      <c r="BL166" s="43">
        <v>8.82</v>
      </c>
      <c r="BM166" s="43"/>
      <c r="BN166" s="44">
        <f t="shared" si="83"/>
        <v>301.94</v>
      </c>
      <c r="BO166" s="41"/>
      <c r="BP166" s="47">
        <f t="shared" si="84"/>
        <v>4419797.72</v>
      </c>
    </row>
    <row r="167" spans="1:68" ht="15" x14ac:dyDescent="0.25">
      <c r="A167" s="36" t="s">
        <v>250</v>
      </c>
      <c r="B167" s="37" t="s">
        <v>55</v>
      </c>
      <c r="C167" s="37" t="s">
        <v>52</v>
      </c>
      <c r="D167" s="38">
        <v>9464</v>
      </c>
      <c r="E167" s="37" t="s">
        <v>60</v>
      </c>
      <c r="F167" s="39">
        <v>150</v>
      </c>
      <c r="G167" s="39">
        <v>42246</v>
      </c>
      <c r="H167" s="39">
        <v>53620</v>
      </c>
      <c r="I167" s="39">
        <v>53620</v>
      </c>
      <c r="J167" s="40">
        <v>54750</v>
      </c>
      <c r="K167" s="41"/>
      <c r="L167" s="42">
        <v>6090683</v>
      </c>
      <c r="M167" s="41">
        <f t="shared" si="58"/>
        <v>7107827.0610000007</v>
      </c>
      <c r="N167" s="43">
        <f t="shared" si="59"/>
        <v>132.55925141738157</v>
      </c>
      <c r="O167" s="75">
        <v>0.99409999999999998</v>
      </c>
      <c r="P167" s="43">
        <f t="shared" si="60"/>
        <v>133.34599277475263</v>
      </c>
      <c r="Q167" s="43">
        <v>190.78</v>
      </c>
      <c r="R167" s="43">
        <f t="shared" si="61"/>
        <v>133.34599277475263</v>
      </c>
      <c r="S167" s="75">
        <v>1.0250999999999999</v>
      </c>
      <c r="T167" s="76">
        <v>0.9607</v>
      </c>
      <c r="U167" s="75">
        <f t="shared" si="62"/>
        <v>0.98480000000000001</v>
      </c>
      <c r="V167" s="44">
        <f t="shared" si="63"/>
        <v>131.32</v>
      </c>
      <c r="W167" s="45"/>
      <c r="X167" s="42">
        <v>2816647</v>
      </c>
      <c r="Y167" s="41">
        <f t="shared" si="64"/>
        <v>3287027.0490000001</v>
      </c>
      <c r="Z167" s="43">
        <f t="shared" si="65"/>
        <v>61.302257534502054</v>
      </c>
      <c r="AA167" s="43">
        <v>74.77</v>
      </c>
      <c r="AB167" s="43">
        <f t="shared" si="66"/>
        <v>61.302257534502054</v>
      </c>
      <c r="AC167" s="43">
        <f t="shared" si="67"/>
        <v>0.92943561637448546</v>
      </c>
      <c r="AD167" s="44">
        <f t="shared" si="68"/>
        <v>62.231693150876538</v>
      </c>
      <c r="AE167" s="41"/>
      <c r="AF167" s="42">
        <v>1572669</v>
      </c>
      <c r="AG167" s="41">
        <f t="shared" si="69"/>
        <v>1835304.723</v>
      </c>
      <c r="AH167" s="43">
        <f t="shared" si="70"/>
        <v>34.227988120104442</v>
      </c>
      <c r="AI167" s="43">
        <v>40.72</v>
      </c>
      <c r="AJ167" s="43">
        <f t="shared" si="71"/>
        <v>34.227988120104442</v>
      </c>
      <c r="AK167" s="43">
        <f t="shared" si="72"/>
        <v>1.6230029699738893</v>
      </c>
      <c r="AL167" s="44">
        <f t="shared" si="73"/>
        <v>35.850991090078331</v>
      </c>
      <c r="AM167" s="41"/>
      <c r="AN167" s="42">
        <v>298059</v>
      </c>
      <c r="AO167" s="41">
        <f t="shared" si="74"/>
        <v>347834.853</v>
      </c>
      <c r="AP167" s="44">
        <f t="shared" si="75"/>
        <v>6.4870356769861992</v>
      </c>
      <c r="AQ167" s="41"/>
      <c r="AR167" s="42">
        <v>1029953</v>
      </c>
      <c r="AS167" s="41">
        <f t="shared" si="76"/>
        <v>1201955.1510000001</v>
      </c>
      <c r="AT167" s="44">
        <f t="shared" si="77"/>
        <v>22.416172155911976</v>
      </c>
      <c r="AU167" s="41"/>
      <c r="AV167" s="46">
        <v>3.9096000000000002</v>
      </c>
      <c r="AW167" s="44">
        <v>0.12</v>
      </c>
      <c r="AX167" s="41"/>
      <c r="AY167" s="47">
        <v>18.82</v>
      </c>
      <c r="AZ167" s="41"/>
      <c r="BA167" s="47">
        <v>0</v>
      </c>
      <c r="BB167" s="41"/>
      <c r="BC167" s="47">
        <f t="shared" si="78"/>
        <v>281.16000000000003</v>
      </c>
      <c r="BD167" s="41"/>
      <c r="BE167" s="72">
        <v>248.6</v>
      </c>
      <c r="BF167" s="43">
        <f t="shared" si="79"/>
        <v>32.560000000000031</v>
      </c>
      <c r="BG167" s="43">
        <f t="shared" si="80"/>
        <v>-26.060000000000031</v>
      </c>
      <c r="BH167" s="43">
        <f t="shared" si="81"/>
        <v>255.1</v>
      </c>
      <c r="BI167" s="44">
        <f t="shared" si="82"/>
        <v>6.5</v>
      </c>
      <c r="BJ167" s="41"/>
      <c r="BK167" s="72">
        <v>11.48</v>
      </c>
      <c r="BL167" s="43">
        <v>3.68</v>
      </c>
      <c r="BM167" s="43"/>
      <c r="BN167" s="44">
        <f t="shared" si="83"/>
        <v>270.26</v>
      </c>
      <c r="BO167" s="41"/>
      <c r="BP167" s="47">
        <f t="shared" si="84"/>
        <v>11417403.959999999</v>
      </c>
    </row>
    <row r="168" spans="1:68" ht="15" x14ac:dyDescent="0.25">
      <c r="A168" s="36" t="s">
        <v>251</v>
      </c>
      <c r="B168" s="37" t="s">
        <v>58</v>
      </c>
      <c r="C168" s="37" t="s">
        <v>52</v>
      </c>
      <c r="D168" s="38">
        <v>7161</v>
      </c>
      <c r="E168" s="37" t="s">
        <v>74</v>
      </c>
      <c r="F168" s="39">
        <v>128</v>
      </c>
      <c r="G168" s="39">
        <v>34963</v>
      </c>
      <c r="H168" s="39">
        <v>45002</v>
      </c>
      <c r="I168" s="39">
        <v>45002</v>
      </c>
      <c r="J168" s="40">
        <v>46720</v>
      </c>
      <c r="K168" s="41"/>
      <c r="L168" s="42">
        <v>6364626</v>
      </c>
      <c r="M168" s="41">
        <f t="shared" si="58"/>
        <v>7427518.5420000004</v>
      </c>
      <c r="N168" s="43">
        <f t="shared" si="59"/>
        <v>165.04863210523976</v>
      </c>
      <c r="O168" s="75">
        <v>0.98350000000000004</v>
      </c>
      <c r="P168" s="43">
        <f t="shared" si="60"/>
        <v>167.81762288280606</v>
      </c>
      <c r="Q168" s="43">
        <v>211.6</v>
      </c>
      <c r="R168" s="43">
        <f t="shared" si="61"/>
        <v>167.81762288280606</v>
      </c>
      <c r="S168" s="75">
        <v>1.5518000000000001</v>
      </c>
      <c r="T168" s="76">
        <v>0.9607</v>
      </c>
      <c r="U168" s="75">
        <f t="shared" si="62"/>
        <v>1.4907999999999999</v>
      </c>
      <c r="V168" s="44">
        <f t="shared" si="63"/>
        <v>250.18</v>
      </c>
      <c r="W168" s="45"/>
      <c r="X168" s="42">
        <v>2401780</v>
      </c>
      <c r="Y168" s="41">
        <f t="shared" si="64"/>
        <v>2802877.2600000002</v>
      </c>
      <c r="Z168" s="43">
        <f t="shared" si="65"/>
        <v>62.283393182525224</v>
      </c>
      <c r="AA168" s="43">
        <v>74.77</v>
      </c>
      <c r="AB168" s="43">
        <f t="shared" si="66"/>
        <v>62.283393182525224</v>
      </c>
      <c r="AC168" s="43">
        <f t="shared" si="67"/>
        <v>0.6841517043686931</v>
      </c>
      <c r="AD168" s="44">
        <f t="shared" si="68"/>
        <v>62.967544886893918</v>
      </c>
      <c r="AE168" s="41"/>
      <c r="AF168" s="42">
        <v>1752390</v>
      </c>
      <c r="AG168" s="41">
        <f t="shared" si="69"/>
        <v>2045039.1300000001</v>
      </c>
      <c r="AH168" s="43">
        <f t="shared" si="70"/>
        <v>45.443294298031198</v>
      </c>
      <c r="AI168" s="43">
        <v>40.72</v>
      </c>
      <c r="AJ168" s="43">
        <f t="shared" si="71"/>
        <v>40.72</v>
      </c>
      <c r="AK168" s="43">
        <f t="shared" si="72"/>
        <v>0</v>
      </c>
      <c r="AL168" s="44">
        <f t="shared" si="73"/>
        <v>40.72</v>
      </c>
      <c r="AM168" s="41"/>
      <c r="AN168" s="42">
        <v>260899</v>
      </c>
      <c r="AO168" s="41">
        <f t="shared" si="74"/>
        <v>304469.13300000003</v>
      </c>
      <c r="AP168" s="44">
        <f t="shared" si="75"/>
        <v>6.7656800364428253</v>
      </c>
      <c r="AQ168" s="41"/>
      <c r="AR168" s="42">
        <v>790647</v>
      </c>
      <c r="AS168" s="41">
        <f t="shared" si="76"/>
        <v>922685.049</v>
      </c>
      <c r="AT168" s="44">
        <f t="shared" si="77"/>
        <v>20.503200946624595</v>
      </c>
      <c r="AU168" s="41"/>
      <c r="AV168" s="46">
        <v>7.3962614100000001</v>
      </c>
      <c r="AW168" s="44">
        <v>0.72</v>
      </c>
      <c r="AX168" s="41"/>
      <c r="AY168" s="47">
        <v>21.78</v>
      </c>
      <c r="AZ168" s="41"/>
      <c r="BA168" s="47">
        <v>0</v>
      </c>
      <c r="BB168" s="41"/>
      <c r="BC168" s="47">
        <f t="shared" ref="BC168:BC198" si="85">IF(D168&lt;&gt;"",ROUND(V168+AD168+AL168+AP168+AV168+AW168+AY168+BA168+AT168,2),"")</f>
        <v>411.03</v>
      </c>
      <c r="BD168" s="41"/>
      <c r="BE168" s="72">
        <v>288.13</v>
      </c>
      <c r="BF168" s="43">
        <f t="shared" si="79"/>
        <v>122.89999999999998</v>
      </c>
      <c r="BG168" s="43">
        <f t="shared" si="80"/>
        <v>-116.39999999999998</v>
      </c>
      <c r="BH168" s="43">
        <f t="shared" si="81"/>
        <v>294.63</v>
      </c>
      <c r="BI168" s="44">
        <f t="shared" si="82"/>
        <v>6.5</v>
      </c>
      <c r="BJ168" s="41"/>
      <c r="BK168" s="72">
        <v>13.26</v>
      </c>
      <c r="BL168" s="43">
        <v>12.34</v>
      </c>
      <c r="BM168" s="43"/>
      <c r="BN168" s="44">
        <f t="shared" si="83"/>
        <v>320.22999999999996</v>
      </c>
      <c r="BO168" s="41"/>
      <c r="BP168" s="47">
        <f t="shared" ref="BP168:BP198" si="86">BN168*G168</f>
        <v>11196201.489999998</v>
      </c>
    </row>
    <row r="169" spans="1:68" ht="15" x14ac:dyDescent="0.25">
      <c r="A169" s="36" t="s">
        <v>252</v>
      </c>
      <c r="B169" s="37" t="s">
        <v>79</v>
      </c>
      <c r="C169" s="37" t="s">
        <v>52</v>
      </c>
      <c r="D169" s="38">
        <v>20553</v>
      </c>
      <c r="E169" s="37" t="s">
        <v>56</v>
      </c>
      <c r="F169" s="39">
        <v>90</v>
      </c>
      <c r="G169" s="39">
        <v>17970</v>
      </c>
      <c r="H169" s="39">
        <v>27099</v>
      </c>
      <c r="I169" s="39">
        <v>29565</v>
      </c>
      <c r="J169" s="40">
        <v>32850</v>
      </c>
      <c r="K169" s="41"/>
      <c r="L169" s="42">
        <v>4009478</v>
      </c>
      <c r="M169" s="41">
        <f t="shared" si="58"/>
        <v>4679060.8260000004</v>
      </c>
      <c r="N169" s="43">
        <f t="shared" si="59"/>
        <v>158.26351516996451</v>
      </c>
      <c r="O169" s="75">
        <v>1.0609999999999999</v>
      </c>
      <c r="P169" s="43">
        <f t="shared" si="60"/>
        <v>149.16448178130491</v>
      </c>
      <c r="Q169" s="43">
        <v>190.78</v>
      </c>
      <c r="R169" s="43">
        <f t="shared" si="61"/>
        <v>149.16448178130491</v>
      </c>
      <c r="S169" s="75">
        <v>1.0076000000000001</v>
      </c>
      <c r="T169" s="76">
        <v>0.9607</v>
      </c>
      <c r="U169" s="75">
        <f t="shared" si="62"/>
        <v>0.96799999999999997</v>
      </c>
      <c r="V169" s="44">
        <f t="shared" si="63"/>
        <v>144.38999999999999</v>
      </c>
      <c r="W169" s="45"/>
      <c r="X169" s="42">
        <v>1823646</v>
      </c>
      <c r="Y169" s="41">
        <f t="shared" si="64"/>
        <v>2128194.8820000002</v>
      </c>
      <c r="Z169" s="43">
        <f t="shared" si="65"/>
        <v>71.983591476407923</v>
      </c>
      <c r="AA169" s="43">
        <v>74.77</v>
      </c>
      <c r="AB169" s="43">
        <f t="shared" si="66"/>
        <v>71.983591476407923</v>
      </c>
      <c r="AC169" s="43">
        <f t="shared" si="67"/>
        <v>0</v>
      </c>
      <c r="AD169" s="44">
        <f t="shared" si="68"/>
        <v>71.983591476407923</v>
      </c>
      <c r="AE169" s="41"/>
      <c r="AF169" s="42">
        <v>1293749</v>
      </c>
      <c r="AG169" s="41">
        <f t="shared" si="69"/>
        <v>1509805.0830000001</v>
      </c>
      <c r="AH169" s="43">
        <f t="shared" si="70"/>
        <v>51.067312125824458</v>
      </c>
      <c r="AI169" s="43">
        <v>40.72</v>
      </c>
      <c r="AJ169" s="43">
        <f t="shared" si="71"/>
        <v>40.72</v>
      </c>
      <c r="AK169" s="43">
        <f t="shared" si="72"/>
        <v>0</v>
      </c>
      <c r="AL169" s="44">
        <f t="shared" si="73"/>
        <v>40.72</v>
      </c>
      <c r="AM169" s="41"/>
      <c r="AN169" s="42">
        <v>220415</v>
      </c>
      <c r="AO169" s="41">
        <f t="shared" si="74"/>
        <v>257224.30500000002</v>
      </c>
      <c r="AP169" s="44">
        <f t="shared" si="75"/>
        <v>8.7002978183663124</v>
      </c>
      <c r="AQ169" s="41"/>
      <c r="AR169" s="42">
        <v>405437</v>
      </c>
      <c r="AS169" s="41">
        <f t="shared" si="76"/>
        <v>473144.97899999999</v>
      </c>
      <c r="AT169" s="44">
        <f t="shared" si="77"/>
        <v>16.00355078640284</v>
      </c>
      <c r="AU169" s="41"/>
      <c r="AV169" s="46">
        <v>12.57216303</v>
      </c>
      <c r="AW169" s="44">
        <v>0.43</v>
      </c>
      <c r="AX169" s="41"/>
      <c r="AY169" s="47">
        <v>20.46</v>
      </c>
      <c r="AZ169" s="41"/>
      <c r="BA169" s="47">
        <v>0</v>
      </c>
      <c r="BB169" s="41"/>
      <c r="BC169" s="47">
        <f t="shared" si="85"/>
        <v>315.26</v>
      </c>
      <c r="BD169" s="41"/>
      <c r="BE169" s="72">
        <v>270.48</v>
      </c>
      <c r="BF169" s="43">
        <f t="shared" si="79"/>
        <v>44.779999999999973</v>
      </c>
      <c r="BG169" s="43">
        <f t="shared" si="80"/>
        <v>-38.279999999999973</v>
      </c>
      <c r="BH169" s="43">
        <f t="shared" si="81"/>
        <v>276.98</v>
      </c>
      <c r="BI169" s="44">
        <f t="shared" si="82"/>
        <v>6.5</v>
      </c>
      <c r="BJ169" s="41"/>
      <c r="BK169" s="72">
        <v>12.46</v>
      </c>
      <c r="BL169" s="43">
        <v>4.07</v>
      </c>
      <c r="BM169" s="43"/>
      <c r="BN169" s="44">
        <f t="shared" si="83"/>
        <v>293.51</v>
      </c>
      <c r="BO169" s="41"/>
      <c r="BP169" s="47">
        <f t="shared" si="86"/>
        <v>5274374.7</v>
      </c>
    </row>
    <row r="170" spans="1:68" ht="15" x14ac:dyDescent="0.25">
      <c r="A170" s="36" t="s">
        <v>253</v>
      </c>
      <c r="B170" s="37" t="s">
        <v>112</v>
      </c>
      <c r="C170" s="37" t="s">
        <v>52</v>
      </c>
      <c r="D170" s="38">
        <v>10876</v>
      </c>
      <c r="E170" s="37" t="s">
        <v>60</v>
      </c>
      <c r="F170" s="39">
        <v>150</v>
      </c>
      <c r="G170" s="39">
        <v>47135</v>
      </c>
      <c r="H170" s="39">
        <v>52331</v>
      </c>
      <c r="I170" s="39">
        <v>52331</v>
      </c>
      <c r="J170" s="40">
        <v>54750</v>
      </c>
      <c r="K170" s="41"/>
      <c r="L170" s="42">
        <v>6308055</v>
      </c>
      <c r="M170" s="41">
        <f t="shared" si="58"/>
        <v>7361500.1850000005</v>
      </c>
      <c r="N170" s="43">
        <f t="shared" si="59"/>
        <v>140.67188062525082</v>
      </c>
      <c r="O170" s="75">
        <v>0.86850000000000005</v>
      </c>
      <c r="P170" s="43">
        <f t="shared" si="60"/>
        <v>161.97107728871711</v>
      </c>
      <c r="Q170" s="43">
        <v>190.78</v>
      </c>
      <c r="R170" s="43">
        <f t="shared" si="61"/>
        <v>161.97107728871711</v>
      </c>
      <c r="S170" s="75">
        <v>0.98329999999999995</v>
      </c>
      <c r="T170" s="76">
        <v>0.9607</v>
      </c>
      <c r="U170" s="75">
        <f t="shared" si="62"/>
        <v>0.94469999999999998</v>
      </c>
      <c r="V170" s="44">
        <f t="shared" si="63"/>
        <v>153.01</v>
      </c>
      <c r="W170" s="45"/>
      <c r="X170" s="42">
        <v>2969874</v>
      </c>
      <c r="Y170" s="41">
        <f t="shared" si="64"/>
        <v>3465842.9580000001</v>
      </c>
      <c r="Z170" s="43">
        <f t="shared" si="65"/>
        <v>66.229251457071342</v>
      </c>
      <c r="AA170" s="43">
        <v>74.77</v>
      </c>
      <c r="AB170" s="43">
        <f t="shared" si="66"/>
        <v>66.229251457071342</v>
      </c>
      <c r="AC170" s="43">
        <f t="shared" si="67"/>
        <v>0</v>
      </c>
      <c r="AD170" s="44">
        <f t="shared" si="68"/>
        <v>66.229251457071342</v>
      </c>
      <c r="AE170" s="41"/>
      <c r="AF170" s="42">
        <v>1562655</v>
      </c>
      <c r="AG170" s="41">
        <f t="shared" si="69"/>
        <v>1823618.385</v>
      </c>
      <c r="AH170" s="43">
        <f t="shared" si="70"/>
        <v>34.847764900345872</v>
      </c>
      <c r="AI170" s="43">
        <v>40.72</v>
      </c>
      <c r="AJ170" s="43">
        <f t="shared" si="71"/>
        <v>34.847764900345872</v>
      </c>
      <c r="AK170" s="43">
        <f t="shared" si="72"/>
        <v>1.4680587749135316</v>
      </c>
      <c r="AL170" s="44">
        <f t="shared" si="73"/>
        <v>36.315823675259402</v>
      </c>
      <c r="AM170" s="41"/>
      <c r="AN170" s="42">
        <v>183902</v>
      </c>
      <c r="AO170" s="41">
        <f t="shared" si="74"/>
        <v>214613.63400000002</v>
      </c>
      <c r="AP170" s="44">
        <f t="shared" si="75"/>
        <v>4.1010803156828652</v>
      </c>
      <c r="AQ170" s="41"/>
      <c r="AR170" s="42">
        <v>1099998</v>
      </c>
      <c r="AS170" s="41">
        <f t="shared" si="76"/>
        <v>1283697.666</v>
      </c>
      <c r="AT170" s="44">
        <f t="shared" si="77"/>
        <v>24.530348474135788</v>
      </c>
      <c r="AU170" s="41"/>
      <c r="AV170" s="46">
        <v>3.9096000000000002</v>
      </c>
      <c r="AW170" s="44">
        <v>1.05</v>
      </c>
      <c r="AX170" s="41"/>
      <c r="AY170" s="47">
        <v>20.22</v>
      </c>
      <c r="AZ170" s="41"/>
      <c r="BA170" s="47">
        <v>0</v>
      </c>
      <c r="BB170" s="41"/>
      <c r="BC170" s="47">
        <f t="shared" si="85"/>
        <v>309.37</v>
      </c>
      <c r="BD170" s="41"/>
      <c r="BE170" s="72">
        <v>267.12</v>
      </c>
      <c r="BF170" s="43">
        <f t="shared" si="79"/>
        <v>42.25</v>
      </c>
      <c r="BG170" s="43">
        <f t="shared" si="80"/>
        <v>-35.75</v>
      </c>
      <c r="BH170" s="43">
        <f t="shared" si="81"/>
        <v>273.62</v>
      </c>
      <c r="BI170" s="44">
        <f t="shared" si="82"/>
        <v>6.5</v>
      </c>
      <c r="BJ170" s="41"/>
      <c r="BK170" s="72">
        <v>12.31</v>
      </c>
      <c r="BL170" s="43">
        <v>13.46</v>
      </c>
      <c r="BM170" s="43"/>
      <c r="BN170" s="44">
        <f t="shared" si="83"/>
        <v>299.39</v>
      </c>
      <c r="BO170" s="41"/>
      <c r="BP170" s="47">
        <f t="shared" si="86"/>
        <v>14111747.649999999</v>
      </c>
    </row>
    <row r="171" spans="1:68" ht="15" x14ac:dyDescent="0.25">
      <c r="A171" s="36" t="s">
        <v>254</v>
      </c>
      <c r="B171" s="37" t="s">
        <v>112</v>
      </c>
      <c r="C171" s="37" t="s">
        <v>52</v>
      </c>
      <c r="D171" s="38">
        <v>23143</v>
      </c>
      <c r="E171" s="37" t="s">
        <v>60</v>
      </c>
      <c r="F171" s="39">
        <v>60</v>
      </c>
      <c r="G171" s="39">
        <v>16753</v>
      </c>
      <c r="H171" s="39">
        <v>20056</v>
      </c>
      <c r="I171" s="39">
        <v>20056</v>
      </c>
      <c r="J171" s="40">
        <v>21900</v>
      </c>
      <c r="K171" s="41"/>
      <c r="L171" s="42">
        <v>2271195</v>
      </c>
      <c r="M171" s="41">
        <f t="shared" si="58"/>
        <v>2650484.5649999999</v>
      </c>
      <c r="N171" s="43">
        <f t="shared" si="59"/>
        <v>132.15419649980055</v>
      </c>
      <c r="O171" s="75">
        <v>0.97919999999999996</v>
      </c>
      <c r="P171" s="43">
        <f t="shared" si="60"/>
        <v>134.96139348427343</v>
      </c>
      <c r="Q171" s="43">
        <v>190.78</v>
      </c>
      <c r="R171" s="43">
        <f t="shared" si="61"/>
        <v>134.96139348427343</v>
      </c>
      <c r="S171" s="75">
        <v>1.1269</v>
      </c>
      <c r="T171" s="76">
        <v>0.9607</v>
      </c>
      <c r="U171" s="75">
        <f t="shared" si="62"/>
        <v>1.0826</v>
      </c>
      <c r="V171" s="44">
        <f t="shared" si="63"/>
        <v>146.11000000000001</v>
      </c>
      <c r="W171" s="45"/>
      <c r="X171" s="42">
        <v>1024287</v>
      </c>
      <c r="Y171" s="41">
        <f t="shared" si="64"/>
        <v>1195342.929</v>
      </c>
      <c r="Z171" s="43">
        <f t="shared" si="65"/>
        <v>59.600265706023137</v>
      </c>
      <c r="AA171" s="43">
        <v>74.77</v>
      </c>
      <c r="AB171" s="43">
        <f t="shared" si="66"/>
        <v>59.600265706023137</v>
      </c>
      <c r="AC171" s="43">
        <f t="shared" si="67"/>
        <v>1.3549335734942147</v>
      </c>
      <c r="AD171" s="44">
        <f t="shared" si="68"/>
        <v>60.955199279517352</v>
      </c>
      <c r="AE171" s="41"/>
      <c r="AF171" s="42">
        <v>723608</v>
      </c>
      <c r="AG171" s="41">
        <f t="shared" si="69"/>
        <v>844450.53600000008</v>
      </c>
      <c r="AH171" s="43">
        <f t="shared" si="70"/>
        <v>42.104633825289191</v>
      </c>
      <c r="AI171" s="43">
        <v>40.72</v>
      </c>
      <c r="AJ171" s="43">
        <f t="shared" si="71"/>
        <v>40.72</v>
      </c>
      <c r="AK171" s="43">
        <f t="shared" si="72"/>
        <v>0</v>
      </c>
      <c r="AL171" s="44">
        <f t="shared" si="73"/>
        <v>40.72</v>
      </c>
      <c r="AM171" s="41"/>
      <c r="AN171" s="42">
        <v>53981</v>
      </c>
      <c r="AO171" s="41">
        <f t="shared" si="74"/>
        <v>62995.827000000005</v>
      </c>
      <c r="AP171" s="44">
        <f t="shared" si="75"/>
        <v>3.1409965596330278</v>
      </c>
      <c r="AQ171" s="41"/>
      <c r="AR171" s="42">
        <v>421577</v>
      </c>
      <c r="AS171" s="41">
        <f t="shared" si="76"/>
        <v>491980.359</v>
      </c>
      <c r="AT171" s="44">
        <f t="shared" si="77"/>
        <v>24.530333017550859</v>
      </c>
      <c r="AU171" s="41"/>
      <c r="AV171" s="46">
        <v>8.2623541300000003</v>
      </c>
      <c r="AW171" s="44">
        <v>0.4</v>
      </c>
      <c r="AX171" s="41"/>
      <c r="AY171" s="47">
        <v>17.89</v>
      </c>
      <c r="AZ171" s="41"/>
      <c r="BA171" s="47">
        <v>0</v>
      </c>
      <c r="BB171" s="41"/>
      <c r="BC171" s="47">
        <f t="shared" si="85"/>
        <v>302.01</v>
      </c>
      <c r="BD171" s="41"/>
      <c r="BE171" s="72">
        <v>236.38</v>
      </c>
      <c r="BF171" s="43">
        <f t="shared" si="79"/>
        <v>65.63</v>
      </c>
      <c r="BG171" s="43">
        <f t="shared" si="80"/>
        <v>-59.129999999999995</v>
      </c>
      <c r="BH171" s="43">
        <f t="shared" si="81"/>
        <v>242.88</v>
      </c>
      <c r="BI171" s="44">
        <f t="shared" si="82"/>
        <v>6.5</v>
      </c>
      <c r="BJ171" s="41"/>
      <c r="BK171" s="72">
        <v>10.93</v>
      </c>
      <c r="BL171" s="43">
        <v>24.85</v>
      </c>
      <c r="BM171" s="43"/>
      <c r="BN171" s="44">
        <f t="shared" si="83"/>
        <v>278.66000000000003</v>
      </c>
      <c r="BO171" s="41"/>
      <c r="BP171" s="47">
        <f t="shared" si="86"/>
        <v>4668390.9800000004</v>
      </c>
    </row>
    <row r="172" spans="1:68" ht="15" x14ac:dyDescent="0.25">
      <c r="A172" s="36" t="s">
        <v>255</v>
      </c>
      <c r="B172" s="37" t="s">
        <v>112</v>
      </c>
      <c r="C172" s="37" t="s">
        <v>52</v>
      </c>
      <c r="D172" s="38">
        <v>20123</v>
      </c>
      <c r="E172" s="37" t="s">
        <v>60</v>
      </c>
      <c r="F172" s="39">
        <v>131</v>
      </c>
      <c r="G172" s="39">
        <v>38166</v>
      </c>
      <c r="H172" s="39">
        <v>44314</v>
      </c>
      <c r="I172" s="39">
        <v>44314</v>
      </c>
      <c r="J172" s="40">
        <v>47815</v>
      </c>
      <c r="K172" s="41"/>
      <c r="L172" s="42">
        <v>5682426</v>
      </c>
      <c r="M172" s="41">
        <f t="shared" si="58"/>
        <v>6631391.142</v>
      </c>
      <c r="N172" s="43">
        <f t="shared" si="59"/>
        <v>149.6455102676355</v>
      </c>
      <c r="O172" s="75">
        <v>0.88790000000000002</v>
      </c>
      <c r="P172" s="43">
        <f t="shared" si="60"/>
        <v>168.53869835300765</v>
      </c>
      <c r="Q172" s="43">
        <v>190.78</v>
      </c>
      <c r="R172" s="43">
        <f t="shared" si="61"/>
        <v>168.53869835300765</v>
      </c>
      <c r="S172" s="75">
        <v>0.9929</v>
      </c>
      <c r="T172" s="76">
        <v>0.9607</v>
      </c>
      <c r="U172" s="75">
        <f t="shared" si="62"/>
        <v>0.95389999999999997</v>
      </c>
      <c r="V172" s="44">
        <f t="shared" si="63"/>
        <v>160.77000000000001</v>
      </c>
      <c r="W172" s="45"/>
      <c r="X172" s="42">
        <v>2935732</v>
      </c>
      <c r="Y172" s="41">
        <f t="shared" si="64"/>
        <v>3425999.2439999999</v>
      </c>
      <c r="Z172" s="43">
        <f t="shared" si="65"/>
        <v>77.311893397120542</v>
      </c>
      <c r="AA172" s="43">
        <v>74.77</v>
      </c>
      <c r="AB172" s="43">
        <f t="shared" si="66"/>
        <v>74.77</v>
      </c>
      <c r="AC172" s="43">
        <f t="shared" si="67"/>
        <v>0</v>
      </c>
      <c r="AD172" s="44">
        <f t="shared" si="68"/>
        <v>74.77</v>
      </c>
      <c r="AE172" s="41"/>
      <c r="AF172" s="42">
        <v>1511767</v>
      </c>
      <c r="AG172" s="41">
        <f t="shared" si="69"/>
        <v>1764232.0890000002</v>
      </c>
      <c r="AH172" s="43">
        <f t="shared" si="70"/>
        <v>39.812070429209733</v>
      </c>
      <c r="AI172" s="43">
        <v>40.72</v>
      </c>
      <c r="AJ172" s="43">
        <f t="shared" si="71"/>
        <v>39.812070429209733</v>
      </c>
      <c r="AK172" s="43">
        <f t="shared" si="72"/>
        <v>0.22698239269756648</v>
      </c>
      <c r="AL172" s="44">
        <f t="shared" si="73"/>
        <v>40.039052821907298</v>
      </c>
      <c r="AM172" s="41"/>
      <c r="AN172" s="42">
        <v>171412</v>
      </c>
      <c r="AO172" s="41">
        <f t="shared" si="74"/>
        <v>200037.804</v>
      </c>
      <c r="AP172" s="44">
        <f t="shared" si="75"/>
        <v>4.5140994719501739</v>
      </c>
      <c r="AQ172" s="41"/>
      <c r="AR172" s="42">
        <v>931480</v>
      </c>
      <c r="AS172" s="41">
        <f t="shared" si="76"/>
        <v>1087037.1600000001</v>
      </c>
      <c r="AT172" s="44">
        <f t="shared" si="77"/>
        <v>24.530332626258073</v>
      </c>
      <c r="AU172" s="41"/>
      <c r="AV172" s="46">
        <v>9.3692893900000005</v>
      </c>
      <c r="AW172" s="44">
        <v>0.45</v>
      </c>
      <c r="AX172" s="41"/>
      <c r="AY172" s="47">
        <v>21.200000000000003</v>
      </c>
      <c r="AZ172" s="41"/>
      <c r="BA172" s="47">
        <v>0</v>
      </c>
      <c r="BB172" s="41"/>
      <c r="BC172" s="47">
        <f t="shared" si="85"/>
        <v>335.64</v>
      </c>
      <c r="BD172" s="41"/>
      <c r="BE172" s="72">
        <v>280.23</v>
      </c>
      <c r="BF172" s="43">
        <f t="shared" si="79"/>
        <v>55.409999999999968</v>
      </c>
      <c r="BG172" s="43">
        <f t="shared" si="80"/>
        <v>-48.909999999999968</v>
      </c>
      <c r="BH172" s="43">
        <f t="shared" si="81"/>
        <v>286.73</v>
      </c>
      <c r="BI172" s="44">
        <f t="shared" si="82"/>
        <v>6.5</v>
      </c>
      <c r="BJ172" s="41"/>
      <c r="BK172" s="72">
        <v>12.9</v>
      </c>
      <c r="BL172" s="43">
        <v>11.56</v>
      </c>
      <c r="BM172" s="43"/>
      <c r="BN172" s="44">
        <f t="shared" si="83"/>
        <v>311.19</v>
      </c>
      <c r="BO172" s="41"/>
      <c r="BP172" s="47">
        <f t="shared" si="86"/>
        <v>11876877.539999999</v>
      </c>
    </row>
    <row r="173" spans="1:68" ht="15" x14ac:dyDescent="0.25">
      <c r="A173" s="36" t="s">
        <v>256</v>
      </c>
      <c r="B173" s="37" t="s">
        <v>112</v>
      </c>
      <c r="C173" s="37" t="s">
        <v>52</v>
      </c>
      <c r="D173" s="38">
        <v>9555</v>
      </c>
      <c r="E173" s="37" t="s">
        <v>60</v>
      </c>
      <c r="F173" s="39">
        <v>114</v>
      </c>
      <c r="G173" s="39">
        <v>38170</v>
      </c>
      <c r="H173" s="39">
        <v>39475</v>
      </c>
      <c r="I173" s="39">
        <v>39475</v>
      </c>
      <c r="J173" s="40">
        <v>41610</v>
      </c>
      <c r="K173" s="41"/>
      <c r="L173" s="42">
        <v>5054353</v>
      </c>
      <c r="M173" s="41">
        <f t="shared" si="58"/>
        <v>5898429.9510000004</v>
      </c>
      <c r="N173" s="43">
        <f t="shared" si="59"/>
        <v>149.42191136162128</v>
      </c>
      <c r="O173" s="75">
        <v>0.71619999999999995</v>
      </c>
      <c r="P173" s="43">
        <f t="shared" si="60"/>
        <v>208.63154337003812</v>
      </c>
      <c r="Q173" s="43">
        <v>190.78</v>
      </c>
      <c r="R173" s="43">
        <f t="shared" si="61"/>
        <v>190.78</v>
      </c>
      <c r="S173" s="75">
        <v>0.82840000000000003</v>
      </c>
      <c r="T173" s="76">
        <v>0.9607</v>
      </c>
      <c r="U173" s="75">
        <f t="shared" si="62"/>
        <v>0.79579999999999995</v>
      </c>
      <c r="V173" s="44">
        <f t="shared" si="63"/>
        <v>151.82</v>
      </c>
      <c r="W173" s="45"/>
      <c r="X173" s="42">
        <v>2161721</v>
      </c>
      <c r="Y173" s="41">
        <f t="shared" si="64"/>
        <v>2522728.4070000001</v>
      </c>
      <c r="Z173" s="43">
        <f t="shared" si="65"/>
        <v>63.906989411019637</v>
      </c>
      <c r="AA173" s="43">
        <v>74.77</v>
      </c>
      <c r="AB173" s="43">
        <f t="shared" si="66"/>
        <v>63.906989411019637</v>
      </c>
      <c r="AC173" s="43">
        <f t="shared" si="67"/>
        <v>0.27825264724508969</v>
      </c>
      <c r="AD173" s="44">
        <f t="shared" si="68"/>
        <v>64.18524205826472</v>
      </c>
      <c r="AE173" s="41"/>
      <c r="AF173" s="42">
        <v>1256781</v>
      </c>
      <c r="AG173" s="41">
        <f t="shared" si="69"/>
        <v>1466663.4270000001</v>
      </c>
      <c r="AH173" s="43">
        <f t="shared" si="70"/>
        <v>37.154235009499686</v>
      </c>
      <c r="AI173" s="43">
        <v>40.72</v>
      </c>
      <c r="AJ173" s="43">
        <f t="shared" si="71"/>
        <v>37.154235009499686</v>
      </c>
      <c r="AK173" s="43">
        <f t="shared" si="72"/>
        <v>0.89144124762507815</v>
      </c>
      <c r="AL173" s="44">
        <f t="shared" si="73"/>
        <v>38.045676257124768</v>
      </c>
      <c r="AM173" s="41"/>
      <c r="AN173" s="42">
        <v>296731</v>
      </c>
      <c r="AO173" s="41">
        <f t="shared" si="74"/>
        <v>346285.07699999999</v>
      </c>
      <c r="AP173" s="44">
        <f t="shared" si="75"/>
        <v>8.7722628752374927</v>
      </c>
      <c r="AQ173" s="41"/>
      <c r="AR173" s="42">
        <v>827457</v>
      </c>
      <c r="AS173" s="41">
        <f t="shared" si="76"/>
        <v>965642.31900000002</v>
      </c>
      <c r="AT173" s="44">
        <f t="shared" si="77"/>
        <v>24.462123343888539</v>
      </c>
      <c r="AU173" s="41"/>
      <c r="AV173" s="46">
        <v>7.1956312999999996</v>
      </c>
      <c r="AW173" s="44">
        <v>1.3</v>
      </c>
      <c r="AX173" s="41"/>
      <c r="AY173" s="47">
        <v>23.65</v>
      </c>
      <c r="AZ173" s="41"/>
      <c r="BA173" s="47">
        <v>0</v>
      </c>
      <c r="BB173" s="41"/>
      <c r="BC173" s="47">
        <f t="shared" si="85"/>
        <v>319.43</v>
      </c>
      <c r="BD173" s="41"/>
      <c r="BE173" s="72">
        <v>312.47000000000003</v>
      </c>
      <c r="BF173" s="43">
        <f t="shared" si="79"/>
        <v>6.9599999999999795</v>
      </c>
      <c r="BG173" s="43">
        <f t="shared" si="80"/>
        <v>-0.45999999999997954</v>
      </c>
      <c r="BH173" s="43">
        <f t="shared" si="81"/>
        <v>318.97000000000003</v>
      </c>
      <c r="BI173" s="44">
        <f t="shared" si="82"/>
        <v>6.5</v>
      </c>
      <c r="BJ173" s="41"/>
      <c r="BK173" s="72">
        <v>14.19</v>
      </c>
      <c r="BL173" s="43">
        <v>13.64</v>
      </c>
      <c r="BM173" s="43"/>
      <c r="BN173" s="44">
        <f t="shared" si="83"/>
        <v>346.8</v>
      </c>
      <c r="BO173" s="41"/>
      <c r="BP173" s="47">
        <f t="shared" si="86"/>
        <v>13237356</v>
      </c>
    </row>
    <row r="174" spans="1:68" ht="15" x14ac:dyDescent="0.25">
      <c r="A174" s="36" t="s">
        <v>257</v>
      </c>
      <c r="B174" s="37" t="s">
        <v>58</v>
      </c>
      <c r="C174" s="37" t="s">
        <v>52</v>
      </c>
      <c r="D174" s="38">
        <v>23151</v>
      </c>
      <c r="E174" s="37" t="s">
        <v>53</v>
      </c>
      <c r="F174" s="39">
        <v>44</v>
      </c>
      <c r="G174" s="39">
        <v>12223</v>
      </c>
      <c r="H174" s="39">
        <v>13178</v>
      </c>
      <c r="I174" s="39">
        <v>14454</v>
      </c>
      <c r="J174" s="40">
        <v>16060</v>
      </c>
      <c r="K174" s="41"/>
      <c r="L174" s="42">
        <v>1156790</v>
      </c>
      <c r="M174" s="41">
        <f t="shared" si="58"/>
        <v>1349973.93</v>
      </c>
      <c r="N174" s="43">
        <f t="shared" si="59"/>
        <v>93.397947281029474</v>
      </c>
      <c r="O174" s="75">
        <v>0.77690000000000003</v>
      </c>
      <c r="P174" s="43">
        <f t="shared" si="60"/>
        <v>120.21875052262772</v>
      </c>
      <c r="Q174" s="43">
        <v>190.78</v>
      </c>
      <c r="R174" s="43">
        <f t="shared" si="61"/>
        <v>120.21875052262772</v>
      </c>
      <c r="S174" s="75">
        <v>0.9738</v>
      </c>
      <c r="T174" s="76">
        <v>0.9607</v>
      </c>
      <c r="U174" s="75">
        <f t="shared" si="62"/>
        <v>0.9355</v>
      </c>
      <c r="V174" s="44">
        <f t="shared" si="63"/>
        <v>112.46</v>
      </c>
      <c r="W174" s="45"/>
      <c r="X174" s="42">
        <v>629154</v>
      </c>
      <c r="Y174" s="41">
        <f t="shared" si="64"/>
        <v>734222.71799999999</v>
      </c>
      <c r="Z174" s="43">
        <f t="shared" si="65"/>
        <v>50.797199252801995</v>
      </c>
      <c r="AA174" s="43">
        <v>74.77</v>
      </c>
      <c r="AB174" s="43">
        <f t="shared" si="66"/>
        <v>50.797199252801995</v>
      </c>
      <c r="AC174" s="43">
        <f t="shared" si="67"/>
        <v>3.5557001867995002</v>
      </c>
      <c r="AD174" s="44">
        <f t="shared" si="68"/>
        <v>54.352899439601494</v>
      </c>
      <c r="AE174" s="41"/>
      <c r="AF174" s="42">
        <v>419760</v>
      </c>
      <c r="AG174" s="41">
        <f t="shared" si="69"/>
        <v>489859.92000000004</v>
      </c>
      <c r="AH174" s="43">
        <f t="shared" si="70"/>
        <v>33.890958904109588</v>
      </c>
      <c r="AI174" s="43">
        <v>40.72</v>
      </c>
      <c r="AJ174" s="43">
        <f t="shared" si="71"/>
        <v>33.890958904109588</v>
      </c>
      <c r="AK174" s="43">
        <f t="shared" si="72"/>
        <v>1.7072602739726026</v>
      </c>
      <c r="AL174" s="44">
        <f t="shared" si="73"/>
        <v>35.598219178082189</v>
      </c>
      <c r="AM174" s="41"/>
      <c r="AN174" s="42">
        <v>95398</v>
      </c>
      <c r="AO174" s="41">
        <f t="shared" si="74"/>
        <v>111329.466</v>
      </c>
      <c r="AP174" s="44">
        <f t="shared" si="75"/>
        <v>7.7023291822332922</v>
      </c>
      <c r="AQ174" s="41"/>
      <c r="AR174" s="42">
        <v>266576</v>
      </c>
      <c r="AS174" s="41">
        <f t="shared" si="76"/>
        <v>311094.19199999998</v>
      </c>
      <c r="AT174" s="44">
        <f t="shared" si="77"/>
        <v>21.523051888750519</v>
      </c>
      <c r="AU174" s="41"/>
      <c r="AV174" s="46">
        <v>3.9096000000000002</v>
      </c>
      <c r="AW174" s="44">
        <v>0.03</v>
      </c>
      <c r="AX174" s="41"/>
      <c r="AY174" s="47">
        <v>15.57</v>
      </c>
      <c r="AZ174" s="41"/>
      <c r="BA174" s="47">
        <v>0</v>
      </c>
      <c r="BB174" s="41"/>
      <c r="BC174" s="47">
        <f t="shared" si="85"/>
        <v>251.15</v>
      </c>
      <c r="BD174" s="41"/>
      <c r="BE174" s="72">
        <v>205.95</v>
      </c>
      <c r="BF174" s="43">
        <f t="shared" si="79"/>
        <v>45.200000000000017</v>
      </c>
      <c r="BG174" s="43">
        <f t="shared" si="80"/>
        <v>-38.700000000000017</v>
      </c>
      <c r="BH174" s="43">
        <f t="shared" si="81"/>
        <v>212.45</v>
      </c>
      <c r="BI174" s="44">
        <f t="shared" si="82"/>
        <v>6.5</v>
      </c>
      <c r="BJ174" s="41"/>
      <c r="BK174" s="72">
        <v>9.56</v>
      </c>
      <c r="BL174" s="43">
        <v>0</v>
      </c>
      <c r="BM174" s="43"/>
      <c r="BN174" s="44">
        <f t="shared" si="83"/>
        <v>222.01</v>
      </c>
      <c r="BO174" s="41"/>
      <c r="BP174" s="47">
        <f t="shared" si="86"/>
        <v>2713628.23</v>
      </c>
    </row>
    <row r="175" spans="1:68" ht="15" x14ac:dyDescent="0.25">
      <c r="A175" s="36" t="s">
        <v>258</v>
      </c>
      <c r="B175" s="37" t="s">
        <v>55</v>
      </c>
      <c r="C175" s="37" t="s">
        <v>52</v>
      </c>
      <c r="D175" s="38">
        <v>10702</v>
      </c>
      <c r="E175" s="37" t="s">
        <v>77</v>
      </c>
      <c r="F175" s="39">
        <v>151</v>
      </c>
      <c r="G175" s="39">
        <v>38259</v>
      </c>
      <c r="H175" s="39">
        <v>52876</v>
      </c>
      <c r="I175" s="39">
        <v>52876</v>
      </c>
      <c r="J175" s="40">
        <v>55115</v>
      </c>
      <c r="K175" s="41"/>
      <c r="L175" s="42">
        <v>6018568</v>
      </c>
      <c r="M175" s="41">
        <f t="shared" si="58"/>
        <v>7023668.8560000006</v>
      </c>
      <c r="N175" s="43">
        <f t="shared" si="59"/>
        <v>132.8328325894546</v>
      </c>
      <c r="O175" s="75">
        <v>1.0889</v>
      </c>
      <c r="P175" s="43">
        <f t="shared" si="60"/>
        <v>121.98809127509836</v>
      </c>
      <c r="Q175" s="43">
        <v>190.78</v>
      </c>
      <c r="R175" s="43">
        <f t="shared" si="61"/>
        <v>121.98809127509836</v>
      </c>
      <c r="S175" s="75">
        <v>1.0589</v>
      </c>
      <c r="T175" s="76">
        <v>0.9607</v>
      </c>
      <c r="U175" s="75">
        <f t="shared" si="62"/>
        <v>1.0173000000000001</v>
      </c>
      <c r="V175" s="44">
        <f t="shared" si="63"/>
        <v>124.1</v>
      </c>
      <c r="W175" s="45"/>
      <c r="X175" s="42">
        <v>2812764</v>
      </c>
      <c r="Y175" s="41">
        <f t="shared" si="64"/>
        <v>3282495.588</v>
      </c>
      <c r="Z175" s="43">
        <f t="shared" si="65"/>
        <v>62.079120735305246</v>
      </c>
      <c r="AA175" s="43">
        <v>74.77</v>
      </c>
      <c r="AB175" s="43">
        <f t="shared" si="66"/>
        <v>62.079120735305246</v>
      </c>
      <c r="AC175" s="43">
        <f t="shared" si="67"/>
        <v>0.73521981617368759</v>
      </c>
      <c r="AD175" s="44">
        <f t="shared" si="68"/>
        <v>62.814340551478935</v>
      </c>
      <c r="AE175" s="41"/>
      <c r="AF175" s="42">
        <v>1528962</v>
      </c>
      <c r="AG175" s="41">
        <f t="shared" si="69"/>
        <v>1784298.6540000001</v>
      </c>
      <c r="AH175" s="43">
        <f t="shared" si="70"/>
        <v>33.744962818670096</v>
      </c>
      <c r="AI175" s="43">
        <v>40.72</v>
      </c>
      <c r="AJ175" s="43">
        <f t="shared" si="71"/>
        <v>33.744962818670096</v>
      </c>
      <c r="AK175" s="43">
        <f t="shared" si="72"/>
        <v>1.7437592953324756</v>
      </c>
      <c r="AL175" s="44">
        <f t="shared" si="73"/>
        <v>35.48872211400257</v>
      </c>
      <c r="AM175" s="41"/>
      <c r="AN175" s="42">
        <v>379448</v>
      </c>
      <c r="AO175" s="41">
        <f t="shared" si="74"/>
        <v>442815.81599999999</v>
      </c>
      <c r="AP175" s="44">
        <f t="shared" si="75"/>
        <v>8.3746088206369613</v>
      </c>
      <c r="AQ175" s="48"/>
      <c r="AR175" s="42">
        <v>921832</v>
      </c>
      <c r="AS175" s="41">
        <f t="shared" si="76"/>
        <v>1075777.9440000001</v>
      </c>
      <c r="AT175" s="44">
        <f t="shared" si="77"/>
        <v>20.345297374990547</v>
      </c>
      <c r="AU175" s="41"/>
      <c r="AV175" s="46">
        <v>3.9337351800000002</v>
      </c>
      <c r="AW175" s="44">
        <v>0.16</v>
      </c>
      <c r="AX175" s="41"/>
      <c r="AY175" s="47">
        <v>18.38</v>
      </c>
      <c r="AZ175" s="41"/>
      <c r="BA175" s="47">
        <v>0</v>
      </c>
      <c r="BB175" s="41"/>
      <c r="BC175" s="47">
        <f t="shared" si="85"/>
        <v>273.60000000000002</v>
      </c>
      <c r="BD175" s="41"/>
      <c r="BE175" s="72">
        <v>243.99</v>
      </c>
      <c r="BF175" s="43">
        <f t="shared" si="79"/>
        <v>29.610000000000014</v>
      </c>
      <c r="BG175" s="43">
        <f t="shared" si="80"/>
        <v>-23.110000000000014</v>
      </c>
      <c r="BH175" s="43">
        <f t="shared" si="81"/>
        <v>250.49</v>
      </c>
      <c r="BI175" s="44">
        <f t="shared" si="82"/>
        <v>6.5</v>
      </c>
      <c r="BJ175" s="41"/>
      <c r="BK175" s="72">
        <v>11.27</v>
      </c>
      <c r="BL175" s="43">
        <v>3.46</v>
      </c>
      <c r="BM175" s="43"/>
      <c r="BN175" s="44">
        <f t="shared" si="83"/>
        <v>265.21999999999997</v>
      </c>
      <c r="BO175" s="41"/>
      <c r="BP175" s="47">
        <f t="shared" si="86"/>
        <v>10147051.979999999</v>
      </c>
    </row>
    <row r="176" spans="1:68" ht="15" x14ac:dyDescent="0.25">
      <c r="A176" s="36" t="s">
        <v>259</v>
      </c>
      <c r="B176" s="37" t="s">
        <v>58</v>
      </c>
      <c r="C176" s="37" t="s">
        <v>52</v>
      </c>
      <c r="D176" s="38">
        <v>9910</v>
      </c>
      <c r="E176" s="37" t="s">
        <v>135</v>
      </c>
      <c r="F176" s="39">
        <v>120</v>
      </c>
      <c r="G176" s="39">
        <v>26297</v>
      </c>
      <c r="H176" s="39">
        <v>40065</v>
      </c>
      <c r="I176" s="39">
        <v>40065</v>
      </c>
      <c r="J176" s="40">
        <v>43800</v>
      </c>
      <c r="K176" s="41"/>
      <c r="L176" s="42">
        <v>5463907</v>
      </c>
      <c r="M176" s="41">
        <f t="shared" si="58"/>
        <v>6376379.4690000005</v>
      </c>
      <c r="N176" s="43">
        <f t="shared" si="59"/>
        <v>159.15086656682891</v>
      </c>
      <c r="O176" s="75">
        <v>1.0022</v>
      </c>
      <c r="P176" s="43">
        <f t="shared" si="60"/>
        <v>158.80150325965766</v>
      </c>
      <c r="Q176" s="43">
        <v>190.78</v>
      </c>
      <c r="R176" s="43">
        <f t="shared" si="61"/>
        <v>158.80150325965766</v>
      </c>
      <c r="S176" s="75">
        <v>0.95599999999999996</v>
      </c>
      <c r="T176" s="76">
        <v>0.9607</v>
      </c>
      <c r="U176" s="75">
        <f t="shared" si="62"/>
        <v>0.91839999999999999</v>
      </c>
      <c r="V176" s="44">
        <f t="shared" si="63"/>
        <v>145.84</v>
      </c>
      <c r="W176" s="45"/>
      <c r="X176" s="42">
        <v>2025337</v>
      </c>
      <c r="Y176" s="41">
        <f t="shared" si="64"/>
        <v>2363568.2790000001</v>
      </c>
      <c r="Z176" s="43">
        <f t="shared" si="65"/>
        <v>58.993342792961442</v>
      </c>
      <c r="AA176" s="43">
        <v>74.77</v>
      </c>
      <c r="AB176" s="43">
        <f t="shared" si="66"/>
        <v>58.993342792961442</v>
      </c>
      <c r="AC176" s="43">
        <f t="shared" si="67"/>
        <v>1.5066643017596384</v>
      </c>
      <c r="AD176" s="44">
        <f t="shared" si="68"/>
        <v>60.500007094721084</v>
      </c>
      <c r="AE176" s="41"/>
      <c r="AF176" s="42">
        <v>1635698</v>
      </c>
      <c r="AG176" s="41">
        <f t="shared" si="69"/>
        <v>1908859.5660000001</v>
      </c>
      <c r="AH176" s="43">
        <f t="shared" si="70"/>
        <v>47.6440675402471</v>
      </c>
      <c r="AI176" s="43">
        <v>40.72</v>
      </c>
      <c r="AJ176" s="43">
        <f t="shared" si="71"/>
        <v>40.72</v>
      </c>
      <c r="AK176" s="43">
        <f t="shared" si="72"/>
        <v>0</v>
      </c>
      <c r="AL176" s="44">
        <f t="shared" si="73"/>
        <v>40.72</v>
      </c>
      <c r="AM176" s="41"/>
      <c r="AN176" s="42">
        <v>259764</v>
      </c>
      <c r="AO176" s="41">
        <f t="shared" si="74"/>
        <v>303144.58799999999</v>
      </c>
      <c r="AP176" s="44">
        <f t="shared" si="75"/>
        <v>7.5663194309247466</v>
      </c>
      <c r="AQ176" s="41"/>
      <c r="AR176" s="42">
        <v>672977</v>
      </c>
      <c r="AS176" s="41">
        <f t="shared" si="76"/>
        <v>785364.15899999999</v>
      </c>
      <c r="AT176" s="44">
        <f t="shared" si="77"/>
        <v>19.602250318232873</v>
      </c>
      <c r="AU176" s="41"/>
      <c r="AV176" s="46">
        <v>7.09959411</v>
      </c>
      <c r="AW176" s="44">
        <v>0.56000000000000005</v>
      </c>
      <c r="AX176" s="41"/>
      <c r="AY176" s="47">
        <v>17.28</v>
      </c>
      <c r="AZ176" s="41"/>
      <c r="BA176" s="47">
        <v>0</v>
      </c>
      <c r="BB176" s="41"/>
      <c r="BC176" s="47">
        <f t="shared" si="85"/>
        <v>299.17</v>
      </c>
      <c r="BD176" s="41"/>
      <c r="BE176" s="72">
        <v>228.58</v>
      </c>
      <c r="BF176" s="43">
        <f t="shared" si="79"/>
        <v>70.59</v>
      </c>
      <c r="BG176" s="43">
        <f t="shared" si="80"/>
        <v>-64.09</v>
      </c>
      <c r="BH176" s="43">
        <f t="shared" si="81"/>
        <v>235.08</v>
      </c>
      <c r="BI176" s="44">
        <f t="shared" si="82"/>
        <v>6.5</v>
      </c>
      <c r="BJ176" s="41"/>
      <c r="BK176" s="72">
        <v>10.58</v>
      </c>
      <c r="BL176" s="43">
        <v>3.67</v>
      </c>
      <c r="BM176" s="43"/>
      <c r="BN176" s="44">
        <f t="shared" si="83"/>
        <v>249.33</v>
      </c>
      <c r="BO176" s="41"/>
      <c r="BP176" s="47">
        <f t="shared" si="86"/>
        <v>6556631.0100000007</v>
      </c>
    </row>
    <row r="177" spans="1:68" ht="15" x14ac:dyDescent="0.25">
      <c r="A177" s="36" t="s">
        <v>260</v>
      </c>
      <c r="B177" s="37" t="s">
        <v>58</v>
      </c>
      <c r="C177" s="37" t="s">
        <v>52</v>
      </c>
      <c r="D177" s="38">
        <v>10066</v>
      </c>
      <c r="E177" s="37" t="s">
        <v>121</v>
      </c>
      <c r="F177" s="39">
        <v>62</v>
      </c>
      <c r="G177" s="39">
        <v>15469</v>
      </c>
      <c r="H177" s="39">
        <v>20222</v>
      </c>
      <c r="I177" s="39">
        <v>20367</v>
      </c>
      <c r="J177" s="40">
        <v>22630</v>
      </c>
      <c r="K177" s="41"/>
      <c r="L177" s="42">
        <v>2468516</v>
      </c>
      <c r="M177" s="41">
        <f t="shared" si="58"/>
        <v>2880758.1720000003</v>
      </c>
      <c r="N177" s="43">
        <f t="shared" si="59"/>
        <v>141.44243982913537</v>
      </c>
      <c r="O177" s="75">
        <v>1.0374000000000001</v>
      </c>
      <c r="P177" s="43">
        <f t="shared" si="60"/>
        <v>136.34320399955212</v>
      </c>
      <c r="Q177" s="43">
        <v>190.78</v>
      </c>
      <c r="R177" s="43">
        <f t="shared" si="61"/>
        <v>136.34320399955212</v>
      </c>
      <c r="S177" s="75">
        <v>0.85819999999999996</v>
      </c>
      <c r="T177" s="76">
        <v>0.9607</v>
      </c>
      <c r="U177" s="75">
        <f t="shared" si="62"/>
        <v>0.82450000000000001</v>
      </c>
      <c r="V177" s="44">
        <f t="shared" si="63"/>
        <v>112.41</v>
      </c>
      <c r="W177" s="45"/>
      <c r="X177" s="42">
        <v>1001262</v>
      </c>
      <c r="Y177" s="41">
        <f t="shared" si="64"/>
        <v>1168472.754</v>
      </c>
      <c r="Z177" s="43">
        <f t="shared" si="65"/>
        <v>57.3708820150243</v>
      </c>
      <c r="AA177" s="43">
        <v>74.77</v>
      </c>
      <c r="AB177" s="43">
        <f t="shared" si="66"/>
        <v>57.3708820150243</v>
      </c>
      <c r="AC177" s="43">
        <f t="shared" si="67"/>
        <v>1.912279496243924</v>
      </c>
      <c r="AD177" s="44">
        <f t="shared" si="68"/>
        <v>59.283161511268226</v>
      </c>
      <c r="AE177" s="41"/>
      <c r="AF177" s="42">
        <v>602275</v>
      </c>
      <c r="AG177" s="41">
        <f t="shared" si="69"/>
        <v>702854.92500000005</v>
      </c>
      <c r="AH177" s="43">
        <f t="shared" si="70"/>
        <v>34.509496980409487</v>
      </c>
      <c r="AI177" s="43">
        <v>40.72</v>
      </c>
      <c r="AJ177" s="43">
        <f t="shared" si="71"/>
        <v>34.509496980409487</v>
      </c>
      <c r="AK177" s="43">
        <f t="shared" si="72"/>
        <v>1.5526257548976279</v>
      </c>
      <c r="AL177" s="44">
        <f t="shared" si="73"/>
        <v>36.062122735307113</v>
      </c>
      <c r="AM177" s="41"/>
      <c r="AN177" s="42">
        <v>101520</v>
      </c>
      <c r="AO177" s="41">
        <f t="shared" si="74"/>
        <v>118473.84</v>
      </c>
      <c r="AP177" s="44">
        <f t="shared" si="75"/>
        <v>5.8169509500662837</v>
      </c>
      <c r="AQ177" s="6"/>
      <c r="AR177" s="42">
        <v>365582</v>
      </c>
      <c r="AS177" s="41">
        <f t="shared" si="76"/>
        <v>426634.19400000002</v>
      </c>
      <c r="AT177" s="44">
        <f t="shared" si="77"/>
        <v>20.947326263072618</v>
      </c>
      <c r="AU177" s="41"/>
      <c r="AV177" s="46">
        <v>3.9096000000000002</v>
      </c>
      <c r="AW177" s="44">
        <v>0.5</v>
      </c>
      <c r="AX177" s="41"/>
      <c r="AY177" s="47">
        <v>16.600000000000001</v>
      </c>
      <c r="AZ177" s="41"/>
      <c r="BA177" s="47">
        <v>0</v>
      </c>
      <c r="BB177" s="41"/>
      <c r="BC177" s="47">
        <f t="shared" si="85"/>
        <v>255.53</v>
      </c>
      <c r="BD177" s="41"/>
      <c r="BE177" s="72">
        <v>219.38</v>
      </c>
      <c r="BF177" s="43">
        <f t="shared" si="79"/>
        <v>36.150000000000006</v>
      </c>
      <c r="BG177" s="43">
        <f t="shared" si="80"/>
        <v>-29.650000000000006</v>
      </c>
      <c r="BH177" s="43">
        <f t="shared" si="81"/>
        <v>225.88</v>
      </c>
      <c r="BI177" s="44">
        <f t="shared" si="82"/>
        <v>6.5</v>
      </c>
      <c r="BJ177" s="41"/>
      <c r="BK177" s="72">
        <v>10.16</v>
      </c>
      <c r="BL177" s="43">
        <v>0</v>
      </c>
      <c r="BM177" s="43"/>
      <c r="BN177" s="44">
        <f t="shared" si="83"/>
        <v>236.04</v>
      </c>
      <c r="BO177" s="41"/>
      <c r="BP177" s="47">
        <f t="shared" si="86"/>
        <v>3651302.76</v>
      </c>
    </row>
    <row r="178" spans="1:68" ht="15" x14ac:dyDescent="0.25">
      <c r="A178" s="36" t="s">
        <v>261</v>
      </c>
      <c r="B178" s="37" t="s">
        <v>97</v>
      </c>
      <c r="C178" s="37" t="s">
        <v>52</v>
      </c>
      <c r="D178" s="38">
        <v>8771</v>
      </c>
      <c r="E178" s="37" t="s">
        <v>77</v>
      </c>
      <c r="F178" s="39">
        <v>95</v>
      </c>
      <c r="G178" s="39">
        <v>23552</v>
      </c>
      <c r="H178" s="39">
        <v>29491</v>
      </c>
      <c r="I178" s="39">
        <v>31208</v>
      </c>
      <c r="J178" s="40">
        <v>34675</v>
      </c>
      <c r="K178" s="41"/>
      <c r="L178" s="42">
        <v>3439948</v>
      </c>
      <c r="M178" s="41">
        <f t="shared" si="58"/>
        <v>4014419.3160000001</v>
      </c>
      <c r="N178" s="43">
        <f t="shared" si="59"/>
        <v>128.63430261471419</v>
      </c>
      <c r="O178" s="75">
        <v>1.0608</v>
      </c>
      <c r="P178" s="43">
        <f t="shared" si="60"/>
        <v>121.26159748747567</v>
      </c>
      <c r="Q178" s="43">
        <v>190.78</v>
      </c>
      <c r="R178" s="43">
        <f t="shared" si="61"/>
        <v>121.26159748747567</v>
      </c>
      <c r="S178" s="75">
        <v>1.1795</v>
      </c>
      <c r="T178" s="76">
        <v>0.9607</v>
      </c>
      <c r="U178" s="75">
        <f t="shared" si="62"/>
        <v>1.1331</v>
      </c>
      <c r="V178" s="44">
        <f t="shared" si="63"/>
        <v>137.4</v>
      </c>
      <c r="W178" s="45"/>
      <c r="X178" s="42">
        <v>1731397</v>
      </c>
      <c r="Y178" s="41">
        <f t="shared" si="64"/>
        <v>2020540.2990000001</v>
      </c>
      <c r="Z178" s="43">
        <f t="shared" si="65"/>
        <v>64.744305915149965</v>
      </c>
      <c r="AA178" s="43">
        <v>74.77</v>
      </c>
      <c r="AB178" s="43">
        <f t="shared" si="66"/>
        <v>64.744305915149965</v>
      </c>
      <c r="AC178" s="43">
        <f t="shared" si="67"/>
        <v>6.8923521212507666E-2</v>
      </c>
      <c r="AD178" s="44">
        <f t="shared" si="68"/>
        <v>64.813229436362477</v>
      </c>
      <c r="AE178" s="41"/>
      <c r="AF178" s="42">
        <v>1175552</v>
      </c>
      <c r="AG178" s="41">
        <f t="shared" si="69"/>
        <v>1371869.1840000001</v>
      </c>
      <c r="AH178" s="43">
        <f t="shared" si="70"/>
        <v>43.958894642399386</v>
      </c>
      <c r="AI178" s="43">
        <v>40.72</v>
      </c>
      <c r="AJ178" s="43">
        <f t="shared" si="71"/>
        <v>40.72</v>
      </c>
      <c r="AK178" s="43">
        <f t="shared" si="72"/>
        <v>0</v>
      </c>
      <c r="AL178" s="44">
        <f t="shared" si="73"/>
        <v>40.72</v>
      </c>
      <c r="AM178" s="41"/>
      <c r="AN178" s="42">
        <v>223658</v>
      </c>
      <c r="AO178" s="41">
        <f t="shared" si="74"/>
        <v>261008.886</v>
      </c>
      <c r="AP178" s="44">
        <f t="shared" si="75"/>
        <v>8.3635249295052549</v>
      </c>
      <c r="AQ178" s="6"/>
      <c r="AR178" s="42">
        <v>529305</v>
      </c>
      <c r="AS178" s="41">
        <f t="shared" si="76"/>
        <v>617698.93500000006</v>
      </c>
      <c r="AT178" s="44">
        <f t="shared" si="77"/>
        <v>19.792967668546527</v>
      </c>
      <c r="AU178" s="41"/>
      <c r="AV178" s="46">
        <v>5.6095872800000004</v>
      </c>
      <c r="AW178" s="44">
        <v>0.95</v>
      </c>
      <c r="AX178" s="41"/>
      <c r="AY178" s="47">
        <v>19.670000000000002</v>
      </c>
      <c r="AZ178" s="41"/>
      <c r="BA178" s="47">
        <v>0</v>
      </c>
      <c r="BB178" s="41"/>
      <c r="BC178" s="47">
        <f t="shared" si="85"/>
        <v>297.32</v>
      </c>
      <c r="BD178" s="41"/>
      <c r="BE178" s="72">
        <v>260.02999999999997</v>
      </c>
      <c r="BF178" s="43">
        <f t="shared" si="79"/>
        <v>37.29000000000002</v>
      </c>
      <c r="BG178" s="43">
        <f t="shared" si="80"/>
        <v>-30.79000000000002</v>
      </c>
      <c r="BH178" s="43">
        <f t="shared" si="81"/>
        <v>266.52999999999997</v>
      </c>
      <c r="BI178" s="44">
        <f t="shared" si="82"/>
        <v>6.5</v>
      </c>
      <c r="BJ178" s="41"/>
      <c r="BK178" s="72">
        <v>11.99</v>
      </c>
      <c r="BL178" s="43">
        <v>28.14</v>
      </c>
      <c r="BM178" s="43"/>
      <c r="BN178" s="44">
        <f t="shared" si="83"/>
        <v>306.65999999999997</v>
      </c>
      <c r="BO178" s="41"/>
      <c r="BP178" s="47">
        <f t="shared" si="86"/>
        <v>7222456.3199999994</v>
      </c>
    </row>
    <row r="179" spans="1:68" ht="15" x14ac:dyDescent="0.25">
      <c r="A179" s="36" t="s">
        <v>262</v>
      </c>
      <c r="B179" s="37" t="s">
        <v>79</v>
      </c>
      <c r="C179" s="37" t="s">
        <v>52</v>
      </c>
      <c r="D179" s="38">
        <v>20164</v>
      </c>
      <c r="E179" s="37" t="s">
        <v>60</v>
      </c>
      <c r="F179" s="39">
        <v>65</v>
      </c>
      <c r="G179" s="39">
        <v>19228</v>
      </c>
      <c r="H179" s="39">
        <v>26441</v>
      </c>
      <c r="I179" s="39">
        <v>26441</v>
      </c>
      <c r="J179" s="40">
        <v>23725</v>
      </c>
      <c r="K179" s="41"/>
      <c r="L179" s="42">
        <v>3573496</v>
      </c>
      <c r="M179" s="41">
        <f t="shared" si="58"/>
        <v>4170269.8319999999</v>
      </c>
      <c r="N179" s="43">
        <f t="shared" si="59"/>
        <v>157.71982269959531</v>
      </c>
      <c r="O179" s="75">
        <v>1.1808000000000001</v>
      </c>
      <c r="P179" s="43">
        <f t="shared" si="60"/>
        <v>133.57031055182529</v>
      </c>
      <c r="Q179" s="43">
        <v>190.78</v>
      </c>
      <c r="R179" s="43">
        <f t="shared" si="61"/>
        <v>133.57031055182529</v>
      </c>
      <c r="S179" s="75">
        <v>0.97289999999999999</v>
      </c>
      <c r="T179" s="76">
        <v>0.9607</v>
      </c>
      <c r="U179" s="75">
        <f t="shared" si="62"/>
        <v>0.93469999999999998</v>
      </c>
      <c r="V179" s="44">
        <f t="shared" si="63"/>
        <v>124.85</v>
      </c>
      <c r="W179" s="45"/>
      <c r="X179" s="42">
        <v>1265798</v>
      </c>
      <c r="Y179" s="41">
        <f t="shared" si="64"/>
        <v>1477186.2660000001</v>
      </c>
      <c r="Z179" s="43">
        <f t="shared" si="65"/>
        <v>55.867261676941119</v>
      </c>
      <c r="AA179" s="43">
        <v>74.77</v>
      </c>
      <c r="AB179" s="43">
        <f t="shared" si="66"/>
        <v>55.867261676941119</v>
      </c>
      <c r="AC179" s="43">
        <f t="shared" si="67"/>
        <v>2.2881845807647192</v>
      </c>
      <c r="AD179" s="44">
        <f t="shared" si="68"/>
        <v>58.15544625770584</v>
      </c>
      <c r="AE179" s="41"/>
      <c r="AF179" s="42">
        <v>1034065</v>
      </c>
      <c r="AG179" s="41">
        <f t="shared" si="69"/>
        <v>1206753.855</v>
      </c>
      <c r="AH179" s="43">
        <f t="shared" si="70"/>
        <v>45.639493778601413</v>
      </c>
      <c r="AI179" s="43">
        <v>40.72</v>
      </c>
      <c r="AJ179" s="43">
        <f t="shared" si="71"/>
        <v>40.72</v>
      </c>
      <c r="AK179" s="43">
        <f t="shared" si="72"/>
        <v>0</v>
      </c>
      <c r="AL179" s="44">
        <f t="shared" si="73"/>
        <v>40.72</v>
      </c>
      <c r="AM179" s="41"/>
      <c r="AN179" s="42">
        <v>228604</v>
      </c>
      <c r="AO179" s="41">
        <f t="shared" si="74"/>
        <v>266780.86800000002</v>
      </c>
      <c r="AP179" s="44">
        <f t="shared" si="75"/>
        <v>10.089666351499567</v>
      </c>
      <c r="AQ179" s="49"/>
      <c r="AR179" s="42">
        <v>496240</v>
      </c>
      <c r="AS179" s="41">
        <f t="shared" si="76"/>
        <v>579112.08000000007</v>
      </c>
      <c r="AT179" s="44">
        <f t="shared" si="77"/>
        <v>21.902049090427749</v>
      </c>
      <c r="AU179" s="41"/>
      <c r="AV179" s="46">
        <v>13.380783299999999</v>
      </c>
      <c r="AW179" s="44">
        <v>0.34</v>
      </c>
      <c r="AX179" s="41"/>
      <c r="AY179" s="47">
        <v>20.07</v>
      </c>
      <c r="AZ179" s="41"/>
      <c r="BA179" s="47">
        <v>0.66</v>
      </c>
      <c r="BB179" s="41"/>
      <c r="BC179" s="47">
        <f t="shared" si="85"/>
        <v>290.17</v>
      </c>
      <c r="BD179" s="41"/>
      <c r="BE179" s="72">
        <v>265.66000000000003</v>
      </c>
      <c r="BF179" s="43">
        <f t="shared" si="79"/>
        <v>24.509999999999991</v>
      </c>
      <c r="BG179" s="43">
        <f t="shared" si="80"/>
        <v>-18.009999999999991</v>
      </c>
      <c r="BH179" s="43">
        <f t="shared" si="81"/>
        <v>272.16000000000003</v>
      </c>
      <c r="BI179" s="44">
        <f t="shared" si="82"/>
        <v>6.5</v>
      </c>
      <c r="BJ179" s="41"/>
      <c r="BK179" s="72">
        <v>12.25</v>
      </c>
      <c r="BL179" s="43">
        <v>0</v>
      </c>
      <c r="BM179" s="43"/>
      <c r="BN179" s="44">
        <f t="shared" si="83"/>
        <v>284.41000000000003</v>
      </c>
      <c r="BO179" s="41"/>
      <c r="BP179" s="47">
        <f t="shared" si="86"/>
        <v>5468635.4800000004</v>
      </c>
    </row>
    <row r="180" spans="1:68" ht="15" x14ac:dyDescent="0.25">
      <c r="A180" s="36" t="s">
        <v>263</v>
      </c>
      <c r="B180" s="37" t="s">
        <v>55</v>
      </c>
      <c r="C180" s="37" t="s">
        <v>52</v>
      </c>
      <c r="D180" s="38">
        <v>20256</v>
      </c>
      <c r="E180" s="37" t="s">
        <v>53</v>
      </c>
      <c r="F180" s="39">
        <v>102</v>
      </c>
      <c r="G180" s="39">
        <v>29603</v>
      </c>
      <c r="H180" s="39">
        <v>35789</v>
      </c>
      <c r="I180" s="39">
        <v>35789</v>
      </c>
      <c r="J180" s="40">
        <v>37230</v>
      </c>
      <c r="K180" s="41"/>
      <c r="L180" s="42">
        <v>4924747</v>
      </c>
      <c r="M180" s="41">
        <f t="shared" si="58"/>
        <v>5747179.7489999998</v>
      </c>
      <c r="N180" s="43">
        <f t="shared" si="59"/>
        <v>160.58508896588336</v>
      </c>
      <c r="O180" s="75">
        <v>1.0148999999999999</v>
      </c>
      <c r="P180" s="43">
        <f t="shared" si="60"/>
        <v>158.22749922739519</v>
      </c>
      <c r="Q180" s="43">
        <v>190.78</v>
      </c>
      <c r="R180" s="43">
        <f t="shared" si="61"/>
        <v>158.22749922739519</v>
      </c>
      <c r="S180" s="75">
        <v>0.93640000000000001</v>
      </c>
      <c r="T180" s="76">
        <v>0.9607</v>
      </c>
      <c r="U180" s="75">
        <f t="shared" si="62"/>
        <v>0.89959999999999996</v>
      </c>
      <c r="V180" s="44">
        <f t="shared" si="63"/>
        <v>142.34</v>
      </c>
      <c r="W180" s="45"/>
      <c r="X180" s="42">
        <v>2028349</v>
      </c>
      <c r="Y180" s="41">
        <f t="shared" si="64"/>
        <v>2367083.2830000003</v>
      </c>
      <c r="Z180" s="43">
        <f t="shared" si="65"/>
        <v>66.139967112800036</v>
      </c>
      <c r="AA180" s="43">
        <v>74.77</v>
      </c>
      <c r="AB180" s="43">
        <f t="shared" si="66"/>
        <v>66.139967112800036</v>
      </c>
      <c r="AC180" s="43">
        <f t="shared" si="67"/>
        <v>0</v>
      </c>
      <c r="AD180" s="44">
        <f t="shared" si="68"/>
        <v>66.139967112800036</v>
      </c>
      <c r="AE180" s="41"/>
      <c r="AF180" s="42">
        <v>1277815</v>
      </c>
      <c r="AG180" s="41">
        <f t="shared" si="69"/>
        <v>1491210.105</v>
      </c>
      <c r="AH180" s="43">
        <f t="shared" si="70"/>
        <v>41.666716169772833</v>
      </c>
      <c r="AI180" s="43">
        <v>40.72</v>
      </c>
      <c r="AJ180" s="43">
        <f t="shared" si="71"/>
        <v>40.72</v>
      </c>
      <c r="AK180" s="43">
        <f t="shared" si="72"/>
        <v>0</v>
      </c>
      <c r="AL180" s="44">
        <f t="shared" si="73"/>
        <v>40.72</v>
      </c>
      <c r="AM180" s="41"/>
      <c r="AN180" s="42">
        <v>338552</v>
      </c>
      <c r="AO180" s="41">
        <f t="shared" si="74"/>
        <v>395090.18400000001</v>
      </c>
      <c r="AP180" s="44">
        <f t="shared" si="75"/>
        <v>11.039430663052894</v>
      </c>
      <c r="AQ180" s="6"/>
      <c r="AR180" s="42">
        <v>669408</v>
      </c>
      <c r="AS180" s="41">
        <f t="shared" si="76"/>
        <v>781199.13600000006</v>
      </c>
      <c r="AT180" s="44">
        <f t="shared" si="77"/>
        <v>21.827911816479926</v>
      </c>
      <c r="AU180" s="41"/>
      <c r="AV180" s="46">
        <v>3.9096000000000002</v>
      </c>
      <c r="AW180" s="44">
        <v>0.12</v>
      </c>
      <c r="AX180" s="41"/>
      <c r="AY180" s="47">
        <v>19.52</v>
      </c>
      <c r="AZ180" s="41"/>
      <c r="BA180" s="47">
        <v>0</v>
      </c>
      <c r="BB180" s="41"/>
      <c r="BC180" s="47">
        <f t="shared" si="85"/>
        <v>305.62</v>
      </c>
      <c r="BD180" s="41"/>
      <c r="BE180" s="72">
        <v>257.89</v>
      </c>
      <c r="BF180" s="43">
        <f t="shared" si="79"/>
        <v>47.730000000000018</v>
      </c>
      <c r="BG180" s="43">
        <f t="shared" si="80"/>
        <v>-41.230000000000018</v>
      </c>
      <c r="BH180" s="43">
        <f t="shared" si="81"/>
        <v>264.39</v>
      </c>
      <c r="BI180" s="44">
        <f t="shared" si="82"/>
        <v>6.5</v>
      </c>
      <c r="BJ180" s="41"/>
      <c r="BK180" s="72">
        <v>11.9</v>
      </c>
      <c r="BL180" s="43">
        <v>3.86</v>
      </c>
      <c r="BM180" s="43"/>
      <c r="BN180" s="44">
        <f t="shared" si="83"/>
        <v>280.14999999999998</v>
      </c>
      <c r="BO180" s="41"/>
      <c r="BP180" s="47">
        <f t="shared" si="86"/>
        <v>8293280.4499999993</v>
      </c>
    </row>
    <row r="181" spans="1:68" ht="15" x14ac:dyDescent="0.25">
      <c r="A181" s="36" t="s">
        <v>264</v>
      </c>
      <c r="B181" s="37" t="s">
        <v>265</v>
      </c>
      <c r="C181" s="37" t="s">
        <v>52</v>
      </c>
      <c r="D181" s="38">
        <v>20156</v>
      </c>
      <c r="E181" s="37" t="s">
        <v>60</v>
      </c>
      <c r="F181" s="39">
        <v>120</v>
      </c>
      <c r="G181" s="39">
        <v>30728</v>
      </c>
      <c r="H181" s="39">
        <v>34761</v>
      </c>
      <c r="I181" s="39">
        <v>39420</v>
      </c>
      <c r="J181" s="40">
        <v>43800</v>
      </c>
      <c r="K181" s="41"/>
      <c r="L181" s="42">
        <v>4519338</v>
      </c>
      <c r="M181" s="41">
        <f t="shared" si="58"/>
        <v>5274067.4460000005</v>
      </c>
      <c r="N181" s="43">
        <f t="shared" si="59"/>
        <v>133.79166529680367</v>
      </c>
      <c r="O181" s="75">
        <v>1.1574</v>
      </c>
      <c r="P181" s="43">
        <f t="shared" si="60"/>
        <v>115.59673863556564</v>
      </c>
      <c r="Q181" s="43">
        <v>190.78</v>
      </c>
      <c r="R181" s="43">
        <f t="shared" si="61"/>
        <v>115.59673863556564</v>
      </c>
      <c r="S181" s="75">
        <v>1.2335</v>
      </c>
      <c r="T181" s="76">
        <v>0.9607</v>
      </c>
      <c r="U181" s="75">
        <f t="shared" si="62"/>
        <v>1.1850000000000001</v>
      </c>
      <c r="V181" s="44">
        <f t="shared" si="63"/>
        <v>136.97999999999999</v>
      </c>
      <c r="W181" s="45"/>
      <c r="X181" s="42">
        <v>1744901</v>
      </c>
      <c r="Y181" s="41">
        <f t="shared" si="64"/>
        <v>2036299.4670000002</v>
      </c>
      <c r="Z181" s="43">
        <f t="shared" si="65"/>
        <v>51.656506012176564</v>
      </c>
      <c r="AA181" s="43">
        <v>74.77</v>
      </c>
      <c r="AB181" s="43">
        <f t="shared" si="66"/>
        <v>51.656506012176564</v>
      </c>
      <c r="AC181" s="43">
        <f t="shared" si="67"/>
        <v>3.340873496955858</v>
      </c>
      <c r="AD181" s="44">
        <f t="shared" si="68"/>
        <v>54.997379509132422</v>
      </c>
      <c r="AE181" s="41"/>
      <c r="AF181" s="42">
        <v>1166181</v>
      </c>
      <c r="AG181" s="41">
        <f t="shared" si="69"/>
        <v>1360933.227</v>
      </c>
      <c r="AH181" s="43">
        <f t="shared" si="70"/>
        <v>34.523927625570778</v>
      </c>
      <c r="AI181" s="43">
        <v>40.72</v>
      </c>
      <c r="AJ181" s="43">
        <f t="shared" si="71"/>
        <v>34.523927625570778</v>
      </c>
      <c r="AK181" s="43">
        <f t="shared" si="72"/>
        <v>1.5490180936073052</v>
      </c>
      <c r="AL181" s="44">
        <f t="shared" si="73"/>
        <v>36.07294571917808</v>
      </c>
      <c r="AM181" s="41"/>
      <c r="AN181" s="42">
        <v>480567</v>
      </c>
      <c r="AO181" s="41">
        <f t="shared" si="74"/>
        <v>560821.68900000001</v>
      </c>
      <c r="AP181" s="44">
        <f t="shared" si="75"/>
        <v>14.226831278538812</v>
      </c>
      <c r="AQ181" s="6"/>
      <c r="AR181" s="42">
        <v>661906</v>
      </c>
      <c r="AS181" s="41">
        <f t="shared" si="76"/>
        <v>772444.30200000003</v>
      </c>
      <c r="AT181" s="44">
        <f t="shared" si="77"/>
        <v>19.595238508371384</v>
      </c>
      <c r="AU181" s="41"/>
      <c r="AV181" s="46">
        <v>4.1924438500000001</v>
      </c>
      <c r="AW181" s="44">
        <v>0.13</v>
      </c>
      <c r="AX181" s="41"/>
      <c r="AY181" s="47">
        <v>20.79</v>
      </c>
      <c r="AZ181" s="41"/>
      <c r="BA181" s="47">
        <v>0</v>
      </c>
      <c r="BB181" s="41"/>
      <c r="BC181" s="47">
        <f t="shared" si="85"/>
        <v>286.98</v>
      </c>
      <c r="BD181" s="41"/>
      <c r="BE181" s="72">
        <v>274.2</v>
      </c>
      <c r="BF181" s="43">
        <f t="shared" si="79"/>
        <v>12.78000000000003</v>
      </c>
      <c r="BG181" s="43">
        <f t="shared" si="80"/>
        <v>-6.2800000000000296</v>
      </c>
      <c r="BH181" s="43">
        <f t="shared" si="81"/>
        <v>280.7</v>
      </c>
      <c r="BI181" s="44">
        <f t="shared" si="82"/>
        <v>6.5</v>
      </c>
      <c r="BJ181" s="41"/>
      <c r="BK181" s="72">
        <v>12.63</v>
      </c>
      <c r="BL181" s="43">
        <v>0</v>
      </c>
      <c r="BM181" s="43"/>
      <c r="BN181" s="44">
        <f t="shared" si="83"/>
        <v>293.33</v>
      </c>
      <c r="BO181" s="41"/>
      <c r="BP181" s="47">
        <f t="shared" si="86"/>
        <v>9013444.2400000002</v>
      </c>
    </row>
    <row r="182" spans="1:68" ht="15" x14ac:dyDescent="0.25">
      <c r="A182" s="36" t="s">
        <v>266</v>
      </c>
      <c r="B182" s="37" t="s">
        <v>97</v>
      </c>
      <c r="C182" s="37" t="s">
        <v>52</v>
      </c>
      <c r="D182" s="38">
        <v>20975</v>
      </c>
      <c r="E182" s="37" t="s">
        <v>53</v>
      </c>
      <c r="F182" s="39">
        <v>150</v>
      </c>
      <c r="G182" s="39">
        <v>39278</v>
      </c>
      <c r="H182" s="39">
        <v>47971</v>
      </c>
      <c r="I182" s="39">
        <v>49275</v>
      </c>
      <c r="J182" s="40">
        <v>54750</v>
      </c>
      <c r="K182" s="41"/>
      <c r="L182" s="42">
        <v>5667124</v>
      </c>
      <c r="M182" s="41">
        <f t="shared" si="58"/>
        <v>6613533.7080000006</v>
      </c>
      <c r="N182" s="43">
        <f t="shared" si="59"/>
        <v>134.216818021309</v>
      </c>
      <c r="O182" s="75">
        <v>1.0323</v>
      </c>
      <c r="P182" s="43">
        <f t="shared" si="60"/>
        <v>130.017260506935</v>
      </c>
      <c r="Q182" s="43">
        <v>190.78</v>
      </c>
      <c r="R182" s="43">
        <f t="shared" si="61"/>
        <v>130.017260506935</v>
      </c>
      <c r="S182" s="75">
        <v>1.401</v>
      </c>
      <c r="T182" s="76">
        <v>0.9607</v>
      </c>
      <c r="U182" s="75">
        <f t="shared" si="62"/>
        <v>1.3459000000000001</v>
      </c>
      <c r="V182" s="44">
        <f t="shared" si="63"/>
        <v>174.99</v>
      </c>
      <c r="W182" s="45"/>
      <c r="X182" s="42">
        <v>2828803</v>
      </c>
      <c r="Y182" s="41">
        <f t="shared" si="64"/>
        <v>3301213.1010000003</v>
      </c>
      <c r="Z182" s="43">
        <f t="shared" si="65"/>
        <v>66.995699665144599</v>
      </c>
      <c r="AA182" s="43">
        <v>74.77</v>
      </c>
      <c r="AB182" s="43">
        <f t="shared" si="66"/>
        <v>66.995699665144599</v>
      </c>
      <c r="AC182" s="43">
        <f t="shared" si="67"/>
        <v>0</v>
      </c>
      <c r="AD182" s="44">
        <f t="shared" si="68"/>
        <v>66.995699665144599</v>
      </c>
      <c r="AE182" s="41"/>
      <c r="AF182" s="42">
        <v>1592206</v>
      </c>
      <c r="AG182" s="41">
        <f t="shared" si="69"/>
        <v>1858104.402</v>
      </c>
      <c r="AH182" s="43">
        <f t="shared" si="70"/>
        <v>37.708866605783868</v>
      </c>
      <c r="AI182" s="43">
        <v>40.72</v>
      </c>
      <c r="AJ182" s="43">
        <f t="shared" si="71"/>
        <v>37.708866605783868</v>
      </c>
      <c r="AK182" s="43">
        <f t="shared" si="72"/>
        <v>0.75278334855403273</v>
      </c>
      <c r="AL182" s="44">
        <f t="shared" si="73"/>
        <v>38.461649954337901</v>
      </c>
      <c r="AM182" s="41"/>
      <c r="AN182" s="42">
        <v>336145</v>
      </c>
      <c r="AO182" s="41">
        <f t="shared" si="74"/>
        <v>392281.21500000003</v>
      </c>
      <c r="AP182" s="44">
        <f t="shared" si="75"/>
        <v>7.9610596651445968</v>
      </c>
      <c r="AQ182" s="6"/>
      <c r="AR182" s="42">
        <v>887926</v>
      </c>
      <c r="AS182" s="41">
        <f t="shared" si="76"/>
        <v>1036209.642</v>
      </c>
      <c r="AT182" s="44">
        <f t="shared" si="77"/>
        <v>21.029115007610351</v>
      </c>
      <c r="AU182" s="41"/>
      <c r="AV182" s="46">
        <v>6.4553424599999998</v>
      </c>
      <c r="AW182" s="44">
        <v>0.56999999999999995</v>
      </c>
      <c r="AX182" s="41"/>
      <c r="AY182" s="47">
        <v>20.39</v>
      </c>
      <c r="AZ182" s="41"/>
      <c r="BA182" s="47">
        <v>0</v>
      </c>
      <c r="BB182" s="41"/>
      <c r="BC182" s="47">
        <f t="shared" si="85"/>
        <v>336.85</v>
      </c>
      <c r="BD182" s="41"/>
      <c r="BE182" s="72">
        <v>269.42</v>
      </c>
      <c r="BF182" s="43">
        <f t="shared" si="79"/>
        <v>67.430000000000007</v>
      </c>
      <c r="BG182" s="43">
        <f t="shared" si="80"/>
        <v>-60.930000000000007</v>
      </c>
      <c r="BH182" s="43">
        <f t="shared" si="81"/>
        <v>275.92</v>
      </c>
      <c r="BI182" s="44">
        <f t="shared" si="82"/>
        <v>6.5</v>
      </c>
      <c r="BJ182" s="41"/>
      <c r="BK182" s="72">
        <v>12.42</v>
      </c>
      <c r="BL182" s="43">
        <v>24.29</v>
      </c>
      <c r="BM182" s="43"/>
      <c r="BN182" s="44">
        <f t="shared" si="83"/>
        <v>312.63000000000005</v>
      </c>
      <c r="BO182" s="41"/>
      <c r="BP182" s="47">
        <f t="shared" si="86"/>
        <v>12279481.140000002</v>
      </c>
    </row>
    <row r="183" spans="1:68" ht="15" x14ac:dyDescent="0.25">
      <c r="A183" s="36" t="s">
        <v>267</v>
      </c>
      <c r="B183" s="37" t="s">
        <v>58</v>
      </c>
      <c r="C183" s="37" t="s">
        <v>52</v>
      </c>
      <c r="D183" s="38">
        <v>9423</v>
      </c>
      <c r="E183" s="37" t="s">
        <v>74</v>
      </c>
      <c r="F183" s="39">
        <v>76</v>
      </c>
      <c r="G183" s="39">
        <v>14067</v>
      </c>
      <c r="H183" s="39">
        <v>26368</v>
      </c>
      <c r="I183" s="39">
        <v>26368</v>
      </c>
      <c r="J183" s="40">
        <v>27740</v>
      </c>
      <c r="K183" s="41"/>
      <c r="L183" s="42">
        <v>4890360</v>
      </c>
      <c r="M183" s="41">
        <f t="shared" si="58"/>
        <v>5707050.1200000001</v>
      </c>
      <c r="N183" s="43">
        <f t="shared" si="59"/>
        <v>216.43849059466021</v>
      </c>
      <c r="O183" s="75">
        <v>1.1294</v>
      </c>
      <c r="P183" s="43">
        <f t="shared" si="60"/>
        <v>191.64024313322136</v>
      </c>
      <c r="Q183" s="43">
        <v>211.6</v>
      </c>
      <c r="R183" s="43">
        <f t="shared" si="61"/>
        <v>191.64024313322136</v>
      </c>
      <c r="S183" s="75">
        <v>1.0934999999999999</v>
      </c>
      <c r="T183" s="76">
        <v>0.9607</v>
      </c>
      <c r="U183" s="75">
        <f t="shared" si="62"/>
        <v>1.0505</v>
      </c>
      <c r="V183" s="44">
        <f t="shared" si="63"/>
        <v>201.32</v>
      </c>
      <c r="W183" s="45"/>
      <c r="X183" s="42">
        <v>2420531</v>
      </c>
      <c r="Y183" s="41">
        <f t="shared" si="64"/>
        <v>2824759.6770000001</v>
      </c>
      <c r="Z183" s="43">
        <f t="shared" si="65"/>
        <v>107.12832512894418</v>
      </c>
      <c r="AA183" s="43">
        <v>74.77</v>
      </c>
      <c r="AB183" s="43">
        <f t="shared" si="66"/>
        <v>74.77</v>
      </c>
      <c r="AC183" s="43">
        <f t="shared" si="67"/>
        <v>0</v>
      </c>
      <c r="AD183" s="44">
        <f t="shared" si="68"/>
        <v>74.77</v>
      </c>
      <c r="AE183" s="41"/>
      <c r="AF183" s="42">
        <v>2195810</v>
      </c>
      <c r="AG183" s="41">
        <f t="shared" si="69"/>
        <v>2562510.27</v>
      </c>
      <c r="AH183" s="43">
        <f t="shared" si="70"/>
        <v>97.182580021237868</v>
      </c>
      <c r="AI183" s="43">
        <v>40.72</v>
      </c>
      <c r="AJ183" s="43">
        <f t="shared" si="71"/>
        <v>40.72</v>
      </c>
      <c r="AK183" s="43">
        <f t="shared" si="72"/>
        <v>0</v>
      </c>
      <c r="AL183" s="44">
        <f t="shared" si="73"/>
        <v>40.72</v>
      </c>
      <c r="AM183" s="41"/>
      <c r="AN183" s="42">
        <v>243434</v>
      </c>
      <c r="AO183" s="41">
        <f t="shared" si="74"/>
        <v>284087.478</v>
      </c>
      <c r="AP183" s="44">
        <f t="shared" si="75"/>
        <v>10.773948649878641</v>
      </c>
      <c r="AQ183" s="6"/>
      <c r="AR183" s="42">
        <v>388365</v>
      </c>
      <c r="AS183" s="41">
        <f t="shared" si="76"/>
        <v>453221.95500000002</v>
      </c>
      <c r="AT183" s="44">
        <f t="shared" si="77"/>
        <v>17.188332638046116</v>
      </c>
      <c r="AU183" s="41"/>
      <c r="AV183" s="46">
        <v>15.42093246</v>
      </c>
      <c r="AW183" s="44">
        <v>0</v>
      </c>
      <c r="AX183" s="41"/>
      <c r="AY183" s="47">
        <v>16.98</v>
      </c>
      <c r="AZ183" s="41"/>
      <c r="BA183" s="47">
        <v>0</v>
      </c>
      <c r="BB183" s="41"/>
      <c r="BC183" s="47">
        <f t="shared" si="85"/>
        <v>377.17</v>
      </c>
      <c r="BD183" s="41"/>
      <c r="BE183" s="72">
        <v>273.29000000000002</v>
      </c>
      <c r="BF183" s="43">
        <f t="shared" si="79"/>
        <v>103.88</v>
      </c>
      <c r="BG183" s="43">
        <f t="shared" si="80"/>
        <v>-97.38</v>
      </c>
      <c r="BH183" s="43">
        <f t="shared" si="81"/>
        <v>279.79000000000002</v>
      </c>
      <c r="BI183" s="44">
        <f t="shared" si="82"/>
        <v>6.5</v>
      </c>
      <c r="BJ183" s="41"/>
      <c r="BK183" s="72">
        <v>12.59</v>
      </c>
      <c r="BL183" s="43">
        <v>0</v>
      </c>
      <c r="BM183" s="43"/>
      <c r="BN183" s="44">
        <f t="shared" si="83"/>
        <v>292.38</v>
      </c>
      <c r="BO183" s="41"/>
      <c r="BP183" s="47">
        <f t="shared" si="86"/>
        <v>4112909.46</v>
      </c>
    </row>
    <row r="184" spans="1:68" ht="15" x14ac:dyDescent="0.25">
      <c r="A184" s="36" t="s">
        <v>268</v>
      </c>
      <c r="B184" s="37" t="s">
        <v>58</v>
      </c>
      <c r="C184" s="37" t="s">
        <v>52</v>
      </c>
      <c r="D184" s="38">
        <v>9738</v>
      </c>
      <c r="E184" s="37" t="s">
        <v>60</v>
      </c>
      <c r="F184" s="39">
        <v>160</v>
      </c>
      <c r="G184" s="39">
        <v>38542</v>
      </c>
      <c r="H184" s="39">
        <v>49378</v>
      </c>
      <c r="I184" s="39">
        <v>52560</v>
      </c>
      <c r="J184" s="40">
        <v>58400</v>
      </c>
      <c r="K184" s="41"/>
      <c r="L184" s="42">
        <v>6890550</v>
      </c>
      <c r="M184" s="41">
        <f t="shared" si="58"/>
        <v>8041271.8500000006</v>
      </c>
      <c r="N184" s="43">
        <f t="shared" si="59"/>
        <v>152.99223458904112</v>
      </c>
      <c r="O184" s="75">
        <v>1.0274000000000001</v>
      </c>
      <c r="P184" s="43">
        <f t="shared" si="60"/>
        <v>148.91204456788117</v>
      </c>
      <c r="Q184" s="43">
        <v>190.78</v>
      </c>
      <c r="R184" s="43">
        <f t="shared" si="61"/>
        <v>148.91204456788117</v>
      </c>
      <c r="S184" s="75">
        <v>1.1060000000000001</v>
      </c>
      <c r="T184" s="76">
        <v>0.9607</v>
      </c>
      <c r="U184" s="75">
        <f t="shared" si="62"/>
        <v>1.0625</v>
      </c>
      <c r="V184" s="44">
        <f t="shared" si="63"/>
        <v>158.22</v>
      </c>
      <c r="W184" s="45"/>
      <c r="X184" s="42">
        <v>3210684</v>
      </c>
      <c r="Y184" s="41">
        <f t="shared" si="64"/>
        <v>3746868.2280000001</v>
      </c>
      <c r="Z184" s="43">
        <f t="shared" si="65"/>
        <v>71.287447260273979</v>
      </c>
      <c r="AA184" s="43">
        <v>74.77</v>
      </c>
      <c r="AB184" s="43">
        <f t="shared" si="66"/>
        <v>71.287447260273979</v>
      </c>
      <c r="AC184" s="43">
        <f t="shared" si="67"/>
        <v>0</v>
      </c>
      <c r="AD184" s="44">
        <f t="shared" si="68"/>
        <v>71.287447260273979</v>
      </c>
      <c r="AE184" s="41"/>
      <c r="AF184" s="42">
        <v>1541235</v>
      </c>
      <c r="AG184" s="41">
        <f t="shared" si="69"/>
        <v>1798621.2450000001</v>
      </c>
      <c r="AH184" s="43">
        <f t="shared" si="70"/>
        <v>34.220343321917809</v>
      </c>
      <c r="AI184" s="43">
        <v>40.72</v>
      </c>
      <c r="AJ184" s="43">
        <f t="shared" si="71"/>
        <v>34.220343321917809</v>
      </c>
      <c r="AK184" s="43">
        <f t="shared" si="72"/>
        <v>1.6249141695205473</v>
      </c>
      <c r="AL184" s="44">
        <f t="shared" si="73"/>
        <v>35.84525749143836</v>
      </c>
      <c r="AM184" s="41"/>
      <c r="AN184" s="42">
        <v>437589</v>
      </c>
      <c r="AO184" s="41">
        <f t="shared" si="74"/>
        <v>510666.36300000001</v>
      </c>
      <c r="AP184" s="44">
        <f t="shared" si="75"/>
        <v>9.7158744863013702</v>
      </c>
      <c r="AQ184" s="6"/>
      <c r="AR184" s="42">
        <v>904974</v>
      </c>
      <c r="AS184" s="41">
        <f t="shared" si="76"/>
        <v>1056104.6580000001</v>
      </c>
      <c r="AT184" s="44">
        <f t="shared" si="77"/>
        <v>20.093315410958905</v>
      </c>
      <c r="AU184" s="41"/>
      <c r="AV184" s="46">
        <v>3.9096000000000002</v>
      </c>
      <c r="AW184" s="44">
        <v>0.89</v>
      </c>
      <c r="AX184" s="41"/>
      <c r="AY184" s="47">
        <v>20.65</v>
      </c>
      <c r="AZ184" s="41"/>
      <c r="BA184" s="47">
        <v>0</v>
      </c>
      <c r="BB184" s="41"/>
      <c r="BC184" s="47">
        <f t="shared" si="85"/>
        <v>320.61</v>
      </c>
      <c r="BD184" s="41"/>
      <c r="BE184" s="72">
        <v>272.94</v>
      </c>
      <c r="BF184" s="43">
        <f t="shared" si="79"/>
        <v>47.670000000000016</v>
      </c>
      <c r="BG184" s="43">
        <f t="shared" si="80"/>
        <v>-41.170000000000016</v>
      </c>
      <c r="BH184" s="43">
        <f t="shared" si="81"/>
        <v>279.44</v>
      </c>
      <c r="BI184" s="44">
        <f t="shared" si="82"/>
        <v>6.5</v>
      </c>
      <c r="BJ184" s="41"/>
      <c r="BK184" s="72">
        <v>12.57</v>
      </c>
      <c r="BL184" s="43">
        <v>2.39</v>
      </c>
      <c r="BM184" s="43"/>
      <c r="BN184" s="44">
        <f t="shared" si="83"/>
        <v>294.39999999999998</v>
      </c>
      <c r="BO184" s="41"/>
      <c r="BP184" s="47">
        <f t="shared" si="86"/>
        <v>11346764.799999999</v>
      </c>
    </row>
    <row r="185" spans="1:68" ht="15" x14ac:dyDescent="0.25">
      <c r="A185" s="36" t="s">
        <v>269</v>
      </c>
      <c r="B185" s="37" t="s">
        <v>116</v>
      </c>
      <c r="C185" s="37" t="s">
        <v>52</v>
      </c>
      <c r="D185" s="38">
        <v>20925</v>
      </c>
      <c r="E185" s="37" t="s">
        <v>56</v>
      </c>
      <c r="F185" s="39">
        <v>120</v>
      </c>
      <c r="G185" s="39">
        <v>28912</v>
      </c>
      <c r="H185" s="39">
        <v>40966</v>
      </c>
      <c r="I185" s="39">
        <v>40966</v>
      </c>
      <c r="J185" s="40">
        <v>43800</v>
      </c>
      <c r="K185" s="41"/>
      <c r="L185" s="42">
        <v>5881311</v>
      </c>
      <c r="M185" s="41">
        <f t="shared" si="58"/>
        <v>6863489.9369999999</v>
      </c>
      <c r="N185" s="43">
        <f t="shared" si="59"/>
        <v>167.54113013230483</v>
      </c>
      <c r="O185" s="75">
        <v>1.0810999999999999</v>
      </c>
      <c r="P185" s="43">
        <f t="shared" si="60"/>
        <v>154.9728333477984</v>
      </c>
      <c r="Q185" s="43">
        <v>190.78</v>
      </c>
      <c r="R185" s="43">
        <f t="shared" si="61"/>
        <v>154.9728333477984</v>
      </c>
      <c r="S185" s="75">
        <v>0.93340000000000001</v>
      </c>
      <c r="T185" s="76">
        <v>0.9607</v>
      </c>
      <c r="U185" s="75">
        <f t="shared" si="62"/>
        <v>0.89670000000000005</v>
      </c>
      <c r="V185" s="44">
        <f t="shared" si="63"/>
        <v>138.96</v>
      </c>
      <c r="W185" s="45"/>
      <c r="X185" s="42">
        <v>2844734</v>
      </c>
      <c r="Y185" s="41">
        <f t="shared" si="64"/>
        <v>3319804.5780000002</v>
      </c>
      <c r="Z185" s="43">
        <f t="shared" si="65"/>
        <v>81.038045647610218</v>
      </c>
      <c r="AA185" s="43">
        <v>74.77</v>
      </c>
      <c r="AB185" s="43">
        <f t="shared" si="66"/>
        <v>74.77</v>
      </c>
      <c r="AC185" s="43">
        <f t="shared" si="67"/>
        <v>0</v>
      </c>
      <c r="AD185" s="44">
        <f t="shared" si="68"/>
        <v>74.77</v>
      </c>
      <c r="AE185" s="41"/>
      <c r="AF185" s="42">
        <v>1689749</v>
      </c>
      <c r="AG185" s="41">
        <f t="shared" si="69"/>
        <v>1971937.0830000001</v>
      </c>
      <c r="AH185" s="43">
        <f t="shared" si="70"/>
        <v>48.135944026753897</v>
      </c>
      <c r="AI185" s="43">
        <v>40.72</v>
      </c>
      <c r="AJ185" s="43">
        <f t="shared" si="71"/>
        <v>40.72</v>
      </c>
      <c r="AK185" s="43">
        <f t="shared" si="72"/>
        <v>0</v>
      </c>
      <c r="AL185" s="44">
        <f t="shared" si="73"/>
        <v>40.72</v>
      </c>
      <c r="AM185" s="41"/>
      <c r="AN185" s="42">
        <v>344721</v>
      </c>
      <c r="AO185" s="41">
        <f t="shared" si="74"/>
        <v>402289.40700000001</v>
      </c>
      <c r="AP185" s="44">
        <f t="shared" si="75"/>
        <v>9.8200802372699307</v>
      </c>
      <c r="AQ185" s="6"/>
      <c r="AR185" s="42">
        <v>712620</v>
      </c>
      <c r="AS185" s="41">
        <f t="shared" si="76"/>
        <v>831627.54</v>
      </c>
      <c r="AT185" s="44">
        <f t="shared" si="77"/>
        <v>20.300433042034857</v>
      </c>
      <c r="AU185" s="41"/>
      <c r="AV185" s="46">
        <v>11.524530690000001</v>
      </c>
      <c r="AW185" s="44">
        <v>0.14000000000000001</v>
      </c>
      <c r="AX185" s="41"/>
      <c r="AY185" s="47">
        <v>22.93</v>
      </c>
      <c r="AZ185" s="41"/>
      <c r="BA185" s="47">
        <v>0</v>
      </c>
      <c r="BB185" s="41"/>
      <c r="BC185" s="47">
        <f t="shared" si="85"/>
        <v>319.17</v>
      </c>
      <c r="BD185" s="41"/>
      <c r="BE185" s="72">
        <v>302.81</v>
      </c>
      <c r="BF185" s="43">
        <f t="shared" si="79"/>
        <v>16.360000000000014</v>
      </c>
      <c r="BG185" s="43">
        <f t="shared" si="80"/>
        <v>-9.8600000000000136</v>
      </c>
      <c r="BH185" s="43">
        <f t="shared" si="81"/>
        <v>309.31</v>
      </c>
      <c r="BI185" s="44">
        <f t="shared" si="82"/>
        <v>6.5</v>
      </c>
      <c r="BJ185" s="41"/>
      <c r="BK185" s="72">
        <v>13.92</v>
      </c>
      <c r="BL185" s="43">
        <v>1.5</v>
      </c>
      <c r="BM185" s="43"/>
      <c r="BN185" s="44">
        <f t="shared" si="83"/>
        <v>324.73</v>
      </c>
      <c r="BO185" s="41"/>
      <c r="BP185" s="47">
        <f t="shared" si="86"/>
        <v>9388593.7599999998</v>
      </c>
    </row>
    <row r="186" spans="1:68" ht="15" x14ac:dyDescent="0.25">
      <c r="A186" s="36" t="s">
        <v>270</v>
      </c>
      <c r="B186" s="37" t="s">
        <v>116</v>
      </c>
      <c r="C186" s="37" t="s">
        <v>52</v>
      </c>
      <c r="D186" s="38">
        <v>10389</v>
      </c>
      <c r="E186" s="37" t="s">
        <v>74</v>
      </c>
      <c r="F186" s="39">
        <v>120</v>
      </c>
      <c r="G186" s="39">
        <v>39594</v>
      </c>
      <c r="H186" s="39">
        <v>44399</v>
      </c>
      <c r="I186" s="39">
        <v>44399</v>
      </c>
      <c r="J186" s="40">
        <v>49275</v>
      </c>
      <c r="K186" s="41"/>
      <c r="L186" s="42">
        <v>6061963</v>
      </c>
      <c r="M186" s="41">
        <f t="shared" si="58"/>
        <v>7074310.8210000005</v>
      </c>
      <c r="N186" s="43">
        <f t="shared" si="59"/>
        <v>159.33491342147346</v>
      </c>
      <c r="O186" s="75">
        <v>0.95369999999999999</v>
      </c>
      <c r="P186" s="43">
        <f t="shared" si="60"/>
        <v>167.07026677306644</v>
      </c>
      <c r="Q186" s="43">
        <v>211.6</v>
      </c>
      <c r="R186" s="43">
        <f t="shared" si="61"/>
        <v>167.07026677306644</v>
      </c>
      <c r="S186" s="75">
        <v>0.84079999999999999</v>
      </c>
      <c r="T186" s="76">
        <v>0.9607</v>
      </c>
      <c r="U186" s="75">
        <f t="shared" si="62"/>
        <v>0.80779999999999996</v>
      </c>
      <c r="V186" s="44">
        <f t="shared" si="63"/>
        <v>134.96</v>
      </c>
      <c r="W186" s="45"/>
      <c r="X186" s="42">
        <v>3035499</v>
      </c>
      <c r="Y186" s="41">
        <f t="shared" si="64"/>
        <v>3542427.3330000001</v>
      </c>
      <c r="Z186" s="43">
        <f t="shared" si="65"/>
        <v>79.786196378296808</v>
      </c>
      <c r="AA186" s="43">
        <v>74.77</v>
      </c>
      <c r="AB186" s="43">
        <f t="shared" si="66"/>
        <v>74.77</v>
      </c>
      <c r="AC186" s="43">
        <f t="shared" si="67"/>
        <v>0</v>
      </c>
      <c r="AD186" s="44">
        <f t="shared" si="68"/>
        <v>74.77</v>
      </c>
      <c r="AE186" s="41"/>
      <c r="AF186" s="42">
        <v>1858824</v>
      </c>
      <c r="AG186" s="41">
        <f t="shared" si="69"/>
        <v>2169247.608</v>
      </c>
      <c r="AH186" s="43">
        <f t="shared" si="70"/>
        <v>48.858028514155727</v>
      </c>
      <c r="AI186" s="43">
        <v>40.72</v>
      </c>
      <c r="AJ186" s="43">
        <f t="shared" si="71"/>
        <v>40.72</v>
      </c>
      <c r="AK186" s="43">
        <f t="shared" si="72"/>
        <v>0</v>
      </c>
      <c r="AL186" s="44">
        <f t="shared" si="73"/>
        <v>40.72</v>
      </c>
      <c r="AM186" s="41"/>
      <c r="AN186" s="42">
        <v>329113</v>
      </c>
      <c r="AO186" s="41">
        <f t="shared" si="74"/>
        <v>384074.87099999998</v>
      </c>
      <c r="AP186" s="44">
        <f t="shared" si="75"/>
        <v>8.6505297641838776</v>
      </c>
      <c r="AQ186" s="6"/>
      <c r="AR186" s="42">
        <v>866424</v>
      </c>
      <c r="AS186" s="41">
        <f t="shared" si="76"/>
        <v>1011116.8080000001</v>
      </c>
      <c r="AT186" s="44">
        <f t="shared" si="77"/>
        <v>22.773413995810717</v>
      </c>
      <c r="AU186" s="41"/>
      <c r="AV186" s="46">
        <v>4.5917725799999998</v>
      </c>
      <c r="AW186" s="44">
        <v>0.15</v>
      </c>
      <c r="AX186" s="41"/>
      <c r="AY186" s="47">
        <v>21.950000000000003</v>
      </c>
      <c r="AZ186" s="41"/>
      <c r="BA186" s="47">
        <v>0</v>
      </c>
      <c r="BB186" s="41"/>
      <c r="BC186" s="47">
        <f t="shared" si="85"/>
        <v>308.57</v>
      </c>
      <c r="BD186" s="41"/>
      <c r="BE186" s="72">
        <v>299.54000000000002</v>
      </c>
      <c r="BF186" s="43">
        <f t="shared" si="79"/>
        <v>9.0299999999999727</v>
      </c>
      <c r="BG186" s="43">
        <f t="shared" si="80"/>
        <v>-2.5299999999999727</v>
      </c>
      <c r="BH186" s="43">
        <f t="shared" si="81"/>
        <v>306.04000000000002</v>
      </c>
      <c r="BI186" s="44">
        <f t="shared" si="82"/>
        <v>6.5</v>
      </c>
      <c r="BJ186" s="41"/>
      <c r="BK186" s="72">
        <v>13.76</v>
      </c>
      <c r="BL186" s="43">
        <v>3.4</v>
      </c>
      <c r="BM186" s="43"/>
      <c r="BN186" s="44">
        <f t="shared" si="83"/>
        <v>323.2</v>
      </c>
      <c r="BO186" s="41"/>
      <c r="BP186" s="47">
        <f t="shared" si="86"/>
        <v>12796780.799999999</v>
      </c>
    </row>
    <row r="187" spans="1:68" ht="15" x14ac:dyDescent="0.25">
      <c r="A187" s="36" t="s">
        <v>271</v>
      </c>
      <c r="B187" s="37" t="s">
        <v>116</v>
      </c>
      <c r="C187" s="37" t="s">
        <v>52</v>
      </c>
      <c r="D187" s="38">
        <v>10371</v>
      </c>
      <c r="E187" s="37" t="s">
        <v>74</v>
      </c>
      <c r="F187" s="39">
        <v>99</v>
      </c>
      <c r="G187" s="39">
        <v>28177</v>
      </c>
      <c r="H187" s="39">
        <v>31565</v>
      </c>
      <c r="I187" s="39">
        <v>32522</v>
      </c>
      <c r="J187" s="40">
        <v>36135</v>
      </c>
      <c r="K187" s="41"/>
      <c r="L187" s="42">
        <v>5458074</v>
      </c>
      <c r="M187" s="41">
        <f t="shared" si="58"/>
        <v>6369572.358</v>
      </c>
      <c r="N187" s="43">
        <f t="shared" si="59"/>
        <v>195.85426351392903</v>
      </c>
      <c r="O187" s="75">
        <v>0.94169999999999998</v>
      </c>
      <c r="P187" s="43">
        <f t="shared" si="60"/>
        <v>207.97946640536162</v>
      </c>
      <c r="Q187" s="43">
        <v>211.6</v>
      </c>
      <c r="R187" s="43">
        <f t="shared" si="61"/>
        <v>207.97946640536162</v>
      </c>
      <c r="S187" s="75">
        <v>0.85</v>
      </c>
      <c r="T187" s="76">
        <v>0.9607</v>
      </c>
      <c r="U187" s="75">
        <f t="shared" si="62"/>
        <v>0.81659999999999999</v>
      </c>
      <c r="V187" s="44">
        <f t="shared" si="63"/>
        <v>169.84</v>
      </c>
      <c r="W187" s="45"/>
      <c r="X187" s="42">
        <v>2165225</v>
      </c>
      <c r="Y187" s="41">
        <f t="shared" si="64"/>
        <v>2526817.5750000002</v>
      </c>
      <c r="Z187" s="43">
        <f t="shared" si="65"/>
        <v>77.695639105836051</v>
      </c>
      <c r="AA187" s="43">
        <v>74.77</v>
      </c>
      <c r="AB187" s="43">
        <f t="shared" si="66"/>
        <v>74.77</v>
      </c>
      <c r="AC187" s="43">
        <f t="shared" si="67"/>
        <v>0</v>
      </c>
      <c r="AD187" s="44">
        <f t="shared" si="68"/>
        <v>74.77</v>
      </c>
      <c r="AE187" s="41"/>
      <c r="AF187" s="42">
        <v>1470227</v>
      </c>
      <c r="AG187" s="41">
        <f t="shared" si="69"/>
        <v>1715754.909</v>
      </c>
      <c r="AH187" s="43">
        <f t="shared" si="70"/>
        <v>52.756746479306315</v>
      </c>
      <c r="AI187" s="43">
        <v>40.72</v>
      </c>
      <c r="AJ187" s="43">
        <f t="shared" si="71"/>
        <v>40.72</v>
      </c>
      <c r="AK187" s="43">
        <f t="shared" si="72"/>
        <v>0</v>
      </c>
      <c r="AL187" s="44">
        <f t="shared" si="73"/>
        <v>40.72</v>
      </c>
      <c r="AM187" s="41"/>
      <c r="AN187" s="42">
        <v>220284</v>
      </c>
      <c r="AO187" s="41">
        <f t="shared" si="74"/>
        <v>257071.42800000001</v>
      </c>
      <c r="AP187" s="44">
        <f t="shared" si="75"/>
        <v>7.904539327224648</v>
      </c>
      <c r="AQ187" s="6"/>
      <c r="AR187" s="42">
        <v>617211</v>
      </c>
      <c r="AS187" s="41">
        <f t="shared" si="76"/>
        <v>720285.23700000008</v>
      </c>
      <c r="AT187" s="44">
        <f t="shared" si="77"/>
        <v>22.147630434782613</v>
      </c>
      <c r="AU187" s="41"/>
      <c r="AV187" s="46">
        <v>3.9096000000000002</v>
      </c>
      <c r="AW187" s="44">
        <v>0.21</v>
      </c>
      <c r="AX187" s="41"/>
      <c r="AY187" s="47">
        <v>22.23</v>
      </c>
      <c r="AZ187" s="41"/>
      <c r="BA187" s="47">
        <v>0</v>
      </c>
      <c r="BB187" s="41"/>
      <c r="BC187" s="47">
        <f t="shared" si="85"/>
        <v>341.73</v>
      </c>
      <c r="BD187" s="41"/>
      <c r="BE187" s="72">
        <v>308.52</v>
      </c>
      <c r="BF187" s="43">
        <f t="shared" si="79"/>
        <v>33.210000000000036</v>
      </c>
      <c r="BG187" s="43">
        <f t="shared" si="80"/>
        <v>-26.710000000000036</v>
      </c>
      <c r="BH187" s="43">
        <f t="shared" si="81"/>
        <v>315.02</v>
      </c>
      <c r="BI187" s="44">
        <f t="shared" si="82"/>
        <v>6.5</v>
      </c>
      <c r="BJ187" s="41"/>
      <c r="BK187" s="72">
        <v>14.18</v>
      </c>
      <c r="BL187" s="43">
        <v>4.46</v>
      </c>
      <c r="BM187" s="43"/>
      <c r="BN187" s="44">
        <f t="shared" si="83"/>
        <v>333.65999999999997</v>
      </c>
      <c r="BO187" s="41"/>
      <c r="BP187" s="47">
        <f t="shared" si="86"/>
        <v>9401537.8199999984</v>
      </c>
    </row>
    <row r="188" spans="1:68" ht="15" x14ac:dyDescent="0.25">
      <c r="A188" s="36" t="s">
        <v>272</v>
      </c>
      <c r="B188" s="37" t="s">
        <v>112</v>
      </c>
      <c r="C188" s="37" t="s">
        <v>52</v>
      </c>
      <c r="D188" s="38">
        <v>7807</v>
      </c>
      <c r="E188" s="37" t="s">
        <v>60</v>
      </c>
      <c r="F188" s="39">
        <v>162</v>
      </c>
      <c r="G188" s="39">
        <v>53912</v>
      </c>
      <c r="H188" s="39">
        <v>56092</v>
      </c>
      <c r="I188" s="39">
        <v>56092</v>
      </c>
      <c r="J188" s="40">
        <v>59130</v>
      </c>
      <c r="K188" s="41"/>
      <c r="L188" s="42">
        <v>7162350</v>
      </c>
      <c r="M188" s="41">
        <f t="shared" si="58"/>
        <v>8358462.4500000002</v>
      </c>
      <c r="N188" s="43">
        <f t="shared" si="59"/>
        <v>149.01345022463096</v>
      </c>
      <c r="O188" s="75">
        <v>0.76929999999999998</v>
      </c>
      <c r="P188" s="43">
        <f t="shared" si="60"/>
        <v>193.70005228731438</v>
      </c>
      <c r="Q188" s="43">
        <v>190.78</v>
      </c>
      <c r="R188" s="43">
        <f t="shared" si="61"/>
        <v>190.78</v>
      </c>
      <c r="S188" s="75">
        <v>0.94169999999999998</v>
      </c>
      <c r="T188" s="76">
        <v>0.9607</v>
      </c>
      <c r="U188" s="75">
        <f t="shared" si="62"/>
        <v>0.90469999999999995</v>
      </c>
      <c r="V188" s="44">
        <f t="shared" si="63"/>
        <v>172.6</v>
      </c>
      <c r="W188" s="45"/>
      <c r="X188" s="42">
        <v>3286450</v>
      </c>
      <c r="Y188" s="41">
        <f t="shared" si="64"/>
        <v>3835287.15</v>
      </c>
      <c r="Z188" s="43">
        <f t="shared" si="65"/>
        <v>68.374940276688292</v>
      </c>
      <c r="AA188" s="43">
        <v>74.77</v>
      </c>
      <c r="AB188" s="43">
        <f t="shared" si="66"/>
        <v>68.374940276688292</v>
      </c>
      <c r="AC188" s="43">
        <f t="shared" si="67"/>
        <v>0</v>
      </c>
      <c r="AD188" s="44">
        <f t="shared" si="68"/>
        <v>68.374940276688292</v>
      </c>
      <c r="AE188" s="41"/>
      <c r="AF188" s="42">
        <v>1804067</v>
      </c>
      <c r="AG188" s="41">
        <f t="shared" si="69"/>
        <v>2105346.1890000002</v>
      </c>
      <c r="AH188" s="43">
        <f t="shared" si="70"/>
        <v>37.533804981102477</v>
      </c>
      <c r="AI188" s="43">
        <v>40.72</v>
      </c>
      <c r="AJ188" s="43">
        <f t="shared" si="71"/>
        <v>37.533804981102477</v>
      </c>
      <c r="AK188" s="43">
        <f t="shared" si="72"/>
        <v>0.79654875472438036</v>
      </c>
      <c r="AL188" s="44">
        <f t="shared" si="73"/>
        <v>38.330353735826861</v>
      </c>
      <c r="AM188" s="41"/>
      <c r="AN188" s="42">
        <v>244176</v>
      </c>
      <c r="AO188" s="41">
        <f t="shared" si="74"/>
        <v>284953.39199999999</v>
      </c>
      <c r="AP188" s="44">
        <f t="shared" si="75"/>
        <v>5.0801075376167724</v>
      </c>
      <c r="AQ188" s="6"/>
      <c r="AR188" s="42">
        <v>1179054</v>
      </c>
      <c r="AS188" s="41">
        <f t="shared" si="76"/>
        <v>1375956.0180000002</v>
      </c>
      <c r="AT188" s="44">
        <f t="shared" si="77"/>
        <v>24.530343328816947</v>
      </c>
      <c r="AU188" s="41"/>
      <c r="AV188" s="46">
        <v>8.3132645499999995</v>
      </c>
      <c r="AW188" s="44">
        <v>0.76</v>
      </c>
      <c r="AX188" s="41"/>
      <c r="AY188" s="47">
        <v>20.399999999999999</v>
      </c>
      <c r="AZ188" s="41"/>
      <c r="BA188" s="47">
        <v>0</v>
      </c>
      <c r="BB188" s="41"/>
      <c r="BC188" s="47">
        <f t="shared" si="85"/>
        <v>338.39</v>
      </c>
      <c r="BD188" s="41"/>
      <c r="BE188" s="72">
        <v>269.72000000000003</v>
      </c>
      <c r="BF188" s="43">
        <f t="shared" si="79"/>
        <v>68.669999999999959</v>
      </c>
      <c r="BG188" s="43">
        <f t="shared" si="80"/>
        <v>-62.169999999999959</v>
      </c>
      <c r="BH188" s="43">
        <f t="shared" si="81"/>
        <v>276.22000000000003</v>
      </c>
      <c r="BI188" s="44">
        <f t="shared" si="82"/>
        <v>6.5</v>
      </c>
      <c r="BJ188" s="41"/>
      <c r="BK188" s="72">
        <v>12.43</v>
      </c>
      <c r="BL188" s="43">
        <v>9.34</v>
      </c>
      <c r="BM188" s="43"/>
      <c r="BN188" s="44">
        <f t="shared" si="83"/>
        <v>297.99</v>
      </c>
      <c r="BO188" s="41"/>
      <c r="BP188" s="47">
        <f t="shared" si="86"/>
        <v>16065236.880000001</v>
      </c>
    </row>
    <row r="189" spans="1:68" ht="15" x14ac:dyDescent="0.25">
      <c r="A189" s="36" t="s">
        <v>273</v>
      </c>
      <c r="B189" s="37" t="s">
        <v>58</v>
      </c>
      <c r="C189" s="37" t="s">
        <v>52</v>
      </c>
      <c r="D189" s="38">
        <v>9308</v>
      </c>
      <c r="E189" s="37" t="s">
        <v>121</v>
      </c>
      <c r="F189" s="39">
        <v>103</v>
      </c>
      <c r="G189" s="39">
        <v>14123</v>
      </c>
      <c r="H189" s="39">
        <v>36734</v>
      </c>
      <c r="I189" s="39">
        <v>36734</v>
      </c>
      <c r="J189" s="40">
        <v>37595</v>
      </c>
      <c r="K189" s="41"/>
      <c r="L189" s="42">
        <v>5173738</v>
      </c>
      <c r="M189" s="41">
        <f t="shared" si="58"/>
        <v>6037752.2460000003</v>
      </c>
      <c r="N189" s="43">
        <f t="shared" si="59"/>
        <v>164.3641380192737</v>
      </c>
      <c r="O189" s="75">
        <v>1.0911</v>
      </c>
      <c r="P189" s="43">
        <f t="shared" si="60"/>
        <v>150.64076438390038</v>
      </c>
      <c r="Q189" s="43">
        <v>190.78</v>
      </c>
      <c r="R189" s="43">
        <f t="shared" si="61"/>
        <v>150.64076438390038</v>
      </c>
      <c r="S189" s="75">
        <v>1.052</v>
      </c>
      <c r="T189" s="76">
        <v>0.9607</v>
      </c>
      <c r="U189" s="75">
        <f t="shared" si="62"/>
        <v>1.0106999999999999</v>
      </c>
      <c r="V189" s="44">
        <f t="shared" si="63"/>
        <v>152.25</v>
      </c>
      <c r="W189" s="45"/>
      <c r="X189" s="42">
        <v>2363476</v>
      </c>
      <c r="Y189" s="41">
        <f t="shared" si="64"/>
        <v>2758176.4920000001</v>
      </c>
      <c r="Z189" s="43">
        <f t="shared" si="65"/>
        <v>75.085111667664833</v>
      </c>
      <c r="AA189" s="43">
        <v>74.77</v>
      </c>
      <c r="AB189" s="43">
        <f t="shared" si="66"/>
        <v>74.77</v>
      </c>
      <c r="AC189" s="43">
        <f t="shared" si="67"/>
        <v>0</v>
      </c>
      <c r="AD189" s="44">
        <f t="shared" si="68"/>
        <v>74.77</v>
      </c>
      <c r="AE189" s="41"/>
      <c r="AF189" s="42">
        <v>2388261</v>
      </c>
      <c r="AG189" s="41">
        <f t="shared" si="69"/>
        <v>2787100.5870000003</v>
      </c>
      <c r="AH189" s="43">
        <f t="shared" si="70"/>
        <v>75.872504682310677</v>
      </c>
      <c r="AI189" s="43">
        <v>40.72</v>
      </c>
      <c r="AJ189" s="43">
        <f t="shared" si="71"/>
        <v>40.72</v>
      </c>
      <c r="AK189" s="43">
        <f t="shared" si="72"/>
        <v>0</v>
      </c>
      <c r="AL189" s="44">
        <f t="shared" si="73"/>
        <v>40.72</v>
      </c>
      <c r="AM189" s="41"/>
      <c r="AN189" s="42">
        <v>408793</v>
      </c>
      <c r="AO189" s="41">
        <f t="shared" si="74"/>
        <v>477061.43100000004</v>
      </c>
      <c r="AP189" s="44">
        <f t="shared" si="75"/>
        <v>12.986917596776829</v>
      </c>
      <c r="AQ189" s="6"/>
      <c r="AR189" s="42">
        <v>556526</v>
      </c>
      <c r="AS189" s="41">
        <f t="shared" si="76"/>
        <v>649465.84200000006</v>
      </c>
      <c r="AT189" s="44">
        <f t="shared" si="77"/>
        <v>17.680237436707138</v>
      </c>
      <c r="AU189" s="41"/>
      <c r="AV189" s="46">
        <v>18.85624778</v>
      </c>
      <c r="AW189" s="44">
        <v>0.47</v>
      </c>
      <c r="AX189" s="41"/>
      <c r="AY189" s="47">
        <v>20.560000000000002</v>
      </c>
      <c r="AZ189" s="41"/>
      <c r="BA189" s="47">
        <v>0</v>
      </c>
      <c r="BB189" s="41"/>
      <c r="BC189" s="47">
        <f t="shared" si="85"/>
        <v>338.29</v>
      </c>
      <c r="BD189" s="41"/>
      <c r="BE189" s="72">
        <v>273.37</v>
      </c>
      <c r="BF189" s="43">
        <f t="shared" si="79"/>
        <v>64.920000000000016</v>
      </c>
      <c r="BG189" s="43">
        <f t="shared" si="80"/>
        <v>-58.420000000000016</v>
      </c>
      <c r="BH189" s="43">
        <f t="shared" si="81"/>
        <v>279.87</v>
      </c>
      <c r="BI189" s="44">
        <f t="shared" si="82"/>
        <v>6.5</v>
      </c>
      <c r="BJ189" s="41"/>
      <c r="BK189" s="72">
        <v>12.59</v>
      </c>
      <c r="BL189" s="43">
        <v>1.5</v>
      </c>
      <c r="BM189" s="43"/>
      <c r="BN189" s="44">
        <f t="shared" si="83"/>
        <v>293.95999999999998</v>
      </c>
      <c r="BO189" s="41"/>
      <c r="BP189" s="47">
        <f t="shared" si="86"/>
        <v>4151597.0799999996</v>
      </c>
    </row>
    <row r="190" spans="1:68" ht="15" x14ac:dyDescent="0.25">
      <c r="A190" s="36" t="s">
        <v>274</v>
      </c>
      <c r="B190" s="37" t="s">
        <v>275</v>
      </c>
      <c r="C190" s="37" t="s">
        <v>52</v>
      </c>
      <c r="D190" s="38">
        <v>9951</v>
      </c>
      <c r="E190" s="37" t="s">
        <v>56</v>
      </c>
      <c r="F190" s="39">
        <v>90</v>
      </c>
      <c r="G190" s="39">
        <v>23865</v>
      </c>
      <c r="H190" s="39">
        <v>30552</v>
      </c>
      <c r="I190" s="39">
        <v>30552</v>
      </c>
      <c r="J190" s="40">
        <v>32850</v>
      </c>
      <c r="K190" s="41"/>
      <c r="L190" s="42">
        <v>3608406</v>
      </c>
      <c r="M190" s="41">
        <f t="shared" si="58"/>
        <v>4211009.8020000001</v>
      </c>
      <c r="N190" s="43">
        <f t="shared" si="59"/>
        <v>137.83090475255304</v>
      </c>
      <c r="O190" s="75">
        <v>1.0385</v>
      </c>
      <c r="P190" s="43">
        <f t="shared" si="60"/>
        <v>132.72114083057588</v>
      </c>
      <c r="Q190" s="43">
        <v>190.78</v>
      </c>
      <c r="R190" s="43">
        <f t="shared" si="61"/>
        <v>132.72114083057588</v>
      </c>
      <c r="S190" s="75">
        <v>1.0033000000000001</v>
      </c>
      <c r="T190" s="76">
        <v>0.9607</v>
      </c>
      <c r="U190" s="75">
        <f t="shared" si="62"/>
        <v>0.96389999999999998</v>
      </c>
      <c r="V190" s="44">
        <f t="shared" si="63"/>
        <v>127.93</v>
      </c>
      <c r="W190" s="45"/>
      <c r="X190" s="42">
        <v>1715813</v>
      </c>
      <c r="Y190" s="41">
        <f t="shared" si="64"/>
        <v>2002353.7709999999</v>
      </c>
      <c r="Z190" s="43">
        <f t="shared" si="65"/>
        <v>65.539204340141396</v>
      </c>
      <c r="AA190" s="43">
        <v>74.77</v>
      </c>
      <c r="AB190" s="43">
        <f t="shared" si="66"/>
        <v>65.539204340141396</v>
      </c>
      <c r="AC190" s="43">
        <f t="shared" si="67"/>
        <v>0</v>
      </c>
      <c r="AD190" s="44">
        <f t="shared" si="68"/>
        <v>65.539204340141396</v>
      </c>
      <c r="AE190" s="41"/>
      <c r="AF190" s="42">
        <v>1293390</v>
      </c>
      <c r="AG190" s="41">
        <f t="shared" si="69"/>
        <v>1509386.1300000001</v>
      </c>
      <c r="AH190" s="43">
        <f t="shared" si="70"/>
        <v>49.403840337784764</v>
      </c>
      <c r="AI190" s="43">
        <v>40.72</v>
      </c>
      <c r="AJ190" s="43">
        <f t="shared" si="71"/>
        <v>40.72</v>
      </c>
      <c r="AK190" s="43">
        <f t="shared" si="72"/>
        <v>0</v>
      </c>
      <c r="AL190" s="44">
        <f t="shared" si="73"/>
        <v>40.72</v>
      </c>
      <c r="AM190" s="41"/>
      <c r="AN190" s="42">
        <v>327690</v>
      </c>
      <c r="AO190" s="41">
        <f t="shared" si="74"/>
        <v>382414.23000000004</v>
      </c>
      <c r="AP190" s="44">
        <f t="shared" si="75"/>
        <v>12.516831304006285</v>
      </c>
      <c r="AQ190" s="6"/>
      <c r="AR190" s="42">
        <v>526971</v>
      </c>
      <c r="AS190" s="41">
        <f t="shared" si="76"/>
        <v>614975.15700000001</v>
      </c>
      <c r="AT190" s="44">
        <f t="shared" si="77"/>
        <v>20.128801944226236</v>
      </c>
      <c r="AU190" s="41"/>
      <c r="AV190" s="46">
        <v>13.35636732</v>
      </c>
      <c r="AW190" s="44">
        <v>0.68</v>
      </c>
      <c r="AX190" s="41"/>
      <c r="AY190" s="47">
        <v>19.41</v>
      </c>
      <c r="AZ190" s="41"/>
      <c r="BA190" s="47">
        <v>0</v>
      </c>
      <c r="BB190" s="41"/>
      <c r="BC190" s="47">
        <f t="shared" si="85"/>
        <v>300.27999999999997</v>
      </c>
      <c r="BD190" s="41"/>
      <c r="BE190" s="72">
        <v>256.51</v>
      </c>
      <c r="BF190" s="43">
        <f t="shared" si="79"/>
        <v>43.769999999999982</v>
      </c>
      <c r="BG190" s="43">
        <f t="shared" si="80"/>
        <v>-37.269999999999982</v>
      </c>
      <c r="BH190" s="43">
        <f t="shared" si="81"/>
        <v>263.01</v>
      </c>
      <c r="BI190" s="44">
        <f t="shared" si="82"/>
        <v>6.5</v>
      </c>
      <c r="BJ190" s="41"/>
      <c r="BK190" s="72">
        <v>11.84</v>
      </c>
      <c r="BL190" s="43">
        <v>0</v>
      </c>
      <c r="BM190" s="43"/>
      <c r="BN190" s="44">
        <f t="shared" si="83"/>
        <v>274.84999999999997</v>
      </c>
      <c r="BO190" s="41"/>
      <c r="BP190" s="47">
        <f t="shared" si="86"/>
        <v>6559295.2499999991</v>
      </c>
    </row>
    <row r="191" spans="1:68" ht="15" x14ac:dyDescent="0.25">
      <c r="A191" s="36" t="s">
        <v>276</v>
      </c>
      <c r="B191" s="37" t="s">
        <v>58</v>
      </c>
      <c r="C191" s="37" t="s">
        <v>52</v>
      </c>
      <c r="D191" s="38">
        <v>9852</v>
      </c>
      <c r="E191" s="37" t="s">
        <v>56</v>
      </c>
      <c r="F191" s="39">
        <v>59</v>
      </c>
      <c r="G191" s="39">
        <v>2960</v>
      </c>
      <c r="H191" s="39">
        <v>15565</v>
      </c>
      <c r="I191" s="39">
        <v>19382</v>
      </c>
      <c r="J191" s="40">
        <v>21535</v>
      </c>
      <c r="K191" s="41"/>
      <c r="L191" s="42">
        <v>2293092</v>
      </c>
      <c r="M191" s="41">
        <f t="shared" si="58"/>
        <v>2676038.3640000001</v>
      </c>
      <c r="N191" s="43">
        <f t="shared" si="59"/>
        <v>138.06822639562481</v>
      </c>
      <c r="O191" s="75">
        <v>1.1243000000000001</v>
      </c>
      <c r="P191" s="43">
        <f t="shared" si="60"/>
        <v>122.80372355743556</v>
      </c>
      <c r="Q191" s="43">
        <v>190.78</v>
      </c>
      <c r="R191" s="43">
        <f t="shared" si="61"/>
        <v>122.80372355743556</v>
      </c>
      <c r="S191" s="75">
        <v>0.82420000000000004</v>
      </c>
      <c r="T191" s="76">
        <v>0.9607</v>
      </c>
      <c r="U191" s="75">
        <f t="shared" si="62"/>
        <v>0.79179999999999995</v>
      </c>
      <c r="V191" s="44">
        <f t="shared" si="63"/>
        <v>97.24</v>
      </c>
      <c r="W191" s="45"/>
      <c r="X191" s="42">
        <v>1934775</v>
      </c>
      <c r="Y191" s="41">
        <f t="shared" si="64"/>
        <v>2257882.4250000003</v>
      </c>
      <c r="Z191" s="43">
        <f t="shared" si="65"/>
        <v>116.4937790217728</v>
      </c>
      <c r="AA191" s="43">
        <v>74.77</v>
      </c>
      <c r="AB191" s="43">
        <f t="shared" si="66"/>
        <v>74.77</v>
      </c>
      <c r="AC191" s="43">
        <f t="shared" si="67"/>
        <v>0</v>
      </c>
      <c r="AD191" s="44">
        <f t="shared" si="68"/>
        <v>74.77</v>
      </c>
      <c r="AE191" s="41"/>
      <c r="AF191" s="42">
        <v>1420235</v>
      </c>
      <c r="AG191" s="41">
        <f t="shared" si="69"/>
        <v>1657414.2450000001</v>
      </c>
      <c r="AH191" s="43">
        <f t="shared" si="70"/>
        <v>85.513065989062028</v>
      </c>
      <c r="AI191" s="43">
        <v>40.72</v>
      </c>
      <c r="AJ191" s="43">
        <f t="shared" si="71"/>
        <v>40.72</v>
      </c>
      <c r="AK191" s="43">
        <f t="shared" si="72"/>
        <v>0</v>
      </c>
      <c r="AL191" s="44">
        <f t="shared" si="73"/>
        <v>40.72</v>
      </c>
      <c r="AM191" s="41"/>
      <c r="AN191" s="42">
        <v>336608</v>
      </c>
      <c r="AO191" s="41">
        <f t="shared" si="74"/>
        <v>392821.53600000002</v>
      </c>
      <c r="AP191" s="44">
        <f t="shared" si="75"/>
        <v>20.267337529666701</v>
      </c>
      <c r="AQ191" s="6"/>
      <c r="AR191" s="42">
        <v>0</v>
      </c>
      <c r="AS191" s="41">
        <f t="shared" si="76"/>
        <v>0</v>
      </c>
      <c r="AT191" s="44">
        <f t="shared" si="77"/>
        <v>0</v>
      </c>
      <c r="AU191" s="41"/>
      <c r="AV191" s="46">
        <v>22.038024969999999</v>
      </c>
      <c r="AW191" s="44">
        <v>0</v>
      </c>
      <c r="AX191" s="41"/>
      <c r="AY191" s="47">
        <v>19.3</v>
      </c>
      <c r="AZ191" s="41"/>
      <c r="BA191" s="47">
        <v>0</v>
      </c>
      <c r="BB191" s="41"/>
      <c r="BC191" s="47">
        <f t="shared" si="85"/>
        <v>274.33999999999997</v>
      </c>
      <c r="BD191" s="41"/>
      <c r="BE191" s="72">
        <v>264.63</v>
      </c>
      <c r="BF191" s="43">
        <f t="shared" si="79"/>
        <v>9.7099999999999795</v>
      </c>
      <c r="BG191" s="43">
        <f t="shared" si="80"/>
        <v>-3.2099999999999795</v>
      </c>
      <c r="BH191" s="43">
        <f t="shared" si="81"/>
        <v>271.13</v>
      </c>
      <c r="BI191" s="44">
        <f t="shared" si="82"/>
        <v>6.5</v>
      </c>
      <c r="BJ191" s="41"/>
      <c r="BK191" s="72">
        <v>12.2</v>
      </c>
      <c r="BL191" s="43">
        <v>0</v>
      </c>
      <c r="BM191" s="43"/>
      <c r="BN191" s="44">
        <f t="shared" si="83"/>
        <v>283.33</v>
      </c>
      <c r="BO191" s="41"/>
      <c r="BP191" s="47">
        <f t="shared" si="86"/>
        <v>838656.79999999993</v>
      </c>
    </row>
    <row r="192" spans="1:68" ht="15" x14ac:dyDescent="0.25">
      <c r="A192" s="36" t="s">
        <v>277</v>
      </c>
      <c r="B192" s="37" t="s">
        <v>58</v>
      </c>
      <c r="C192" s="37" t="s">
        <v>52</v>
      </c>
      <c r="D192" s="38">
        <v>9027</v>
      </c>
      <c r="E192" s="37" t="s">
        <v>56</v>
      </c>
      <c r="F192" s="39">
        <v>150</v>
      </c>
      <c r="G192" s="39">
        <v>33884</v>
      </c>
      <c r="H192" s="39">
        <v>45958</v>
      </c>
      <c r="I192" s="39">
        <v>49275</v>
      </c>
      <c r="J192" s="40">
        <v>54750</v>
      </c>
      <c r="K192" s="41"/>
      <c r="L192" s="42">
        <v>6339000</v>
      </c>
      <c r="M192" s="41">
        <f t="shared" si="58"/>
        <v>7397613</v>
      </c>
      <c r="N192" s="43">
        <f t="shared" si="59"/>
        <v>150.12913242009134</v>
      </c>
      <c r="O192" s="75">
        <v>1.0057</v>
      </c>
      <c r="P192" s="43">
        <f t="shared" si="60"/>
        <v>149.27824641552286</v>
      </c>
      <c r="Q192" s="43">
        <v>190.78</v>
      </c>
      <c r="R192" s="43">
        <f t="shared" si="61"/>
        <v>149.27824641552286</v>
      </c>
      <c r="S192" s="75">
        <v>1.1564000000000001</v>
      </c>
      <c r="T192" s="76">
        <v>0.9607</v>
      </c>
      <c r="U192" s="75">
        <f t="shared" si="62"/>
        <v>1.111</v>
      </c>
      <c r="V192" s="44">
        <f t="shared" si="63"/>
        <v>165.85</v>
      </c>
      <c r="W192" s="45"/>
      <c r="X192" s="42">
        <v>2683711</v>
      </c>
      <c r="Y192" s="41">
        <f t="shared" si="64"/>
        <v>3131890.7370000002</v>
      </c>
      <c r="Z192" s="43">
        <f t="shared" si="65"/>
        <v>63.55942642313547</v>
      </c>
      <c r="AA192" s="43">
        <v>74.77</v>
      </c>
      <c r="AB192" s="43">
        <f t="shared" si="66"/>
        <v>63.55942642313547</v>
      </c>
      <c r="AC192" s="43">
        <f t="shared" si="67"/>
        <v>0.36514339421613151</v>
      </c>
      <c r="AD192" s="44">
        <f t="shared" si="68"/>
        <v>63.924569817351603</v>
      </c>
      <c r="AE192" s="41"/>
      <c r="AF192" s="42">
        <v>1593183</v>
      </c>
      <c r="AG192" s="41">
        <f t="shared" si="69"/>
        <v>1859244.561</v>
      </c>
      <c r="AH192" s="43">
        <f t="shared" si="70"/>
        <v>37.732005296803649</v>
      </c>
      <c r="AI192" s="43">
        <v>40.72</v>
      </c>
      <c r="AJ192" s="43">
        <f t="shared" si="71"/>
        <v>37.732005296803649</v>
      </c>
      <c r="AK192" s="43">
        <f t="shared" si="72"/>
        <v>0.74699867579908741</v>
      </c>
      <c r="AL192" s="44">
        <f t="shared" si="73"/>
        <v>38.47900397260274</v>
      </c>
      <c r="AM192" s="41"/>
      <c r="AN192" s="42">
        <v>465010</v>
      </c>
      <c r="AO192" s="41">
        <f t="shared" si="74"/>
        <v>542666.67000000004</v>
      </c>
      <c r="AP192" s="44">
        <f t="shared" si="75"/>
        <v>11.013022222222222</v>
      </c>
      <c r="AQ192" s="6"/>
      <c r="AR192" s="42">
        <v>790071</v>
      </c>
      <c r="AS192" s="41">
        <f t="shared" si="76"/>
        <v>922012.85700000008</v>
      </c>
      <c r="AT192" s="44">
        <f t="shared" si="77"/>
        <v>18.711574977168951</v>
      </c>
      <c r="AU192" s="41"/>
      <c r="AV192" s="46">
        <v>8.7405377899999994</v>
      </c>
      <c r="AW192" s="44">
        <v>0.1</v>
      </c>
      <c r="AX192" s="41"/>
      <c r="AY192" s="47">
        <v>18.309999999999999</v>
      </c>
      <c r="AZ192" s="41"/>
      <c r="BA192" s="47">
        <v>0</v>
      </c>
      <c r="BB192" s="41"/>
      <c r="BC192" s="47">
        <f t="shared" si="85"/>
        <v>325.13</v>
      </c>
      <c r="BD192" s="41"/>
      <c r="BE192" s="72">
        <v>242.12</v>
      </c>
      <c r="BF192" s="43">
        <f t="shared" si="79"/>
        <v>83.009999999999991</v>
      </c>
      <c r="BG192" s="43">
        <f t="shared" si="80"/>
        <v>-76.509999999999991</v>
      </c>
      <c r="BH192" s="43">
        <f t="shared" si="81"/>
        <v>248.62</v>
      </c>
      <c r="BI192" s="44">
        <f t="shared" si="82"/>
        <v>6.5</v>
      </c>
      <c r="BJ192" s="41"/>
      <c r="BK192" s="72">
        <v>11.19</v>
      </c>
      <c r="BL192" s="43">
        <v>0</v>
      </c>
      <c r="BM192" s="43"/>
      <c r="BN192" s="44">
        <f t="shared" si="83"/>
        <v>259.81</v>
      </c>
      <c r="BO192" s="41"/>
      <c r="BP192" s="47">
        <f t="shared" si="86"/>
        <v>8803402.040000001</v>
      </c>
    </row>
    <row r="193" spans="1:68" ht="15" x14ac:dyDescent="0.25">
      <c r="A193" s="36" t="s">
        <v>278</v>
      </c>
      <c r="B193" s="37" t="s">
        <v>279</v>
      </c>
      <c r="C193" s="37" t="s">
        <v>52</v>
      </c>
      <c r="D193" s="38">
        <v>20321</v>
      </c>
      <c r="E193" s="37" t="s">
        <v>74</v>
      </c>
      <c r="F193" s="39">
        <v>148</v>
      </c>
      <c r="G193" s="39">
        <v>32745</v>
      </c>
      <c r="H193" s="39">
        <v>49502</v>
      </c>
      <c r="I193" s="39">
        <v>49502</v>
      </c>
      <c r="J193" s="40">
        <v>54020</v>
      </c>
      <c r="K193" s="41"/>
      <c r="L193" s="42">
        <v>7843922</v>
      </c>
      <c r="M193" s="41">
        <f t="shared" si="58"/>
        <v>9153856.9739999995</v>
      </c>
      <c r="N193" s="43">
        <f t="shared" si="59"/>
        <v>184.91893204314977</v>
      </c>
      <c r="O193" s="75">
        <v>1.1039000000000001</v>
      </c>
      <c r="P193" s="43">
        <f t="shared" si="60"/>
        <v>167.51420603600846</v>
      </c>
      <c r="Q193" s="43">
        <v>211.6</v>
      </c>
      <c r="R193" s="43">
        <f t="shared" si="61"/>
        <v>167.51420603600846</v>
      </c>
      <c r="S193" s="75">
        <v>1.0401</v>
      </c>
      <c r="T193" s="76">
        <v>0.9607</v>
      </c>
      <c r="U193" s="75">
        <f t="shared" si="62"/>
        <v>0.99919999999999998</v>
      </c>
      <c r="V193" s="44">
        <f t="shared" si="63"/>
        <v>167.38</v>
      </c>
      <c r="W193" s="45"/>
      <c r="X193" s="42">
        <v>3340194</v>
      </c>
      <c r="Y193" s="41">
        <f t="shared" si="64"/>
        <v>3898006.398</v>
      </c>
      <c r="Z193" s="43">
        <f t="shared" si="65"/>
        <v>78.744422407175463</v>
      </c>
      <c r="AA193" s="43">
        <v>74.77</v>
      </c>
      <c r="AB193" s="43">
        <f t="shared" si="66"/>
        <v>74.77</v>
      </c>
      <c r="AC193" s="43">
        <f t="shared" si="67"/>
        <v>0</v>
      </c>
      <c r="AD193" s="44">
        <f t="shared" si="68"/>
        <v>74.77</v>
      </c>
      <c r="AE193" s="41"/>
      <c r="AF193" s="42">
        <v>1843443</v>
      </c>
      <c r="AG193" s="41">
        <f t="shared" si="69"/>
        <v>2151297.9810000001</v>
      </c>
      <c r="AH193" s="43">
        <f t="shared" si="70"/>
        <v>43.458809361237932</v>
      </c>
      <c r="AI193" s="43">
        <v>40.72</v>
      </c>
      <c r="AJ193" s="43">
        <f t="shared" si="71"/>
        <v>40.72</v>
      </c>
      <c r="AK193" s="43">
        <f t="shared" si="72"/>
        <v>0</v>
      </c>
      <c r="AL193" s="44">
        <f t="shared" si="73"/>
        <v>40.72</v>
      </c>
      <c r="AM193" s="41"/>
      <c r="AN193" s="42">
        <v>315812</v>
      </c>
      <c r="AO193" s="41">
        <f t="shared" si="74"/>
        <v>368552.60399999999</v>
      </c>
      <c r="AP193" s="44">
        <f t="shared" si="75"/>
        <v>7.4452063350975717</v>
      </c>
      <c r="AQ193" s="6"/>
      <c r="AR193" s="42">
        <v>848850</v>
      </c>
      <c r="AS193" s="41">
        <f t="shared" si="76"/>
        <v>990607.95000000007</v>
      </c>
      <c r="AT193" s="44">
        <f t="shared" si="77"/>
        <v>20.01147327380712</v>
      </c>
      <c r="AU193" s="41"/>
      <c r="AV193" s="46">
        <v>3.9096000000000002</v>
      </c>
      <c r="AW193" s="44">
        <v>0.25</v>
      </c>
      <c r="AX193" s="41"/>
      <c r="AY193" s="47">
        <v>18.490000000000002</v>
      </c>
      <c r="AZ193" s="41"/>
      <c r="BA193" s="47">
        <v>0</v>
      </c>
      <c r="BB193" s="41"/>
      <c r="BC193" s="47">
        <f t="shared" si="85"/>
        <v>332.98</v>
      </c>
      <c r="BD193" s="41"/>
      <c r="BE193" s="72">
        <v>244.31</v>
      </c>
      <c r="BF193" s="43">
        <f t="shared" si="79"/>
        <v>88.670000000000016</v>
      </c>
      <c r="BG193" s="43">
        <f t="shared" si="80"/>
        <v>-82.170000000000016</v>
      </c>
      <c r="BH193" s="43">
        <f t="shared" si="81"/>
        <v>250.81</v>
      </c>
      <c r="BI193" s="44">
        <f t="shared" si="82"/>
        <v>6.5</v>
      </c>
      <c r="BJ193" s="41"/>
      <c r="BK193" s="72">
        <v>11.29</v>
      </c>
      <c r="BL193" s="43">
        <v>0</v>
      </c>
      <c r="BM193" s="43"/>
      <c r="BN193" s="44">
        <f t="shared" si="83"/>
        <v>262.10000000000002</v>
      </c>
      <c r="BO193" s="41"/>
      <c r="BP193" s="47">
        <f t="shared" si="86"/>
        <v>8582464.5</v>
      </c>
    </row>
    <row r="194" spans="1:68" ht="15" x14ac:dyDescent="0.25">
      <c r="A194" s="36" t="s">
        <v>280</v>
      </c>
      <c r="B194" s="37" t="s">
        <v>58</v>
      </c>
      <c r="C194" s="37" t="s">
        <v>52</v>
      </c>
      <c r="D194" s="38">
        <v>9589</v>
      </c>
      <c r="E194" s="37" t="s">
        <v>60</v>
      </c>
      <c r="F194" s="39">
        <v>108</v>
      </c>
      <c r="G194" s="39">
        <v>25559</v>
      </c>
      <c r="H194" s="39">
        <v>33148</v>
      </c>
      <c r="I194" s="39">
        <v>35478</v>
      </c>
      <c r="J194" s="40">
        <v>39420</v>
      </c>
      <c r="K194" s="41"/>
      <c r="L194" s="42">
        <v>3409643</v>
      </c>
      <c r="M194" s="41">
        <f t="shared" si="58"/>
        <v>3979053.3810000001</v>
      </c>
      <c r="N194" s="43">
        <f t="shared" si="59"/>
        <v>112.15551555893794</v>
      </c>
      <c r="O194" s="75">
        <v>0.9294</v>
      </c>
      <c r="P194" s="43">
        <f t="shared" si="60"/>
        <v>120.67518351510429</v>
      </c>
      <c r="Q194" s="43">
        <v>190.78</v>
      </c>
      <c r="R194" s="43">
        <f t="shared" si="61"/>
        <v>120.67518351510429</v>
      </c>
      <c r="S194" s="75">
        <v>1.0133000000000001</v>
      </c>
      <c r="T194" s="76">
        <v>0.9607</v>
      </c>
      <c r="U194" s="75">
        <f t="shared" si="62"/>
        <v>0.97350000000000003</v>
      </c>
      <c r="V194" s="44">
        <f t="shared" si="63"/>
        <v>117.48</v>
      </c>
      <c r="W194" s="45"/>
      <c r="X194" s="42">
        <v>1442343</v>
      </c>
      <c r="Y194" s="41">
        <f t="shared" si="64"/>
        <v>1683214.281</v>
      </c>
      <c r="Z194" s="43">
        <f t="shared" si="65"/>
        <v>47.443888635210548</v>
      </c>
      <c r="AA194" s="43">
        <v>74.77</v>
      </c>
      <c r="AB194" s="43">
        <f t="shared" si="66"/>
        <v>47.443888635210548</v>
      </c>
      <c r="AC194" s="43">
        <f t="shared" si="67"/>
        <v>4.3940278411973619</v>
      </c>
      <c r="AD194" s="44">
        <f t="shared" si="68"/>
        <v>51.837916476407912</v>
      </c>
      <c r="AE194" s="41"/>
      <c r="AF194" s="42">
        <v>1105343</v>
      </c>
      <c r="AG194" s="41">
        <f t="shared" si="69"/>
        <v>1289935.281</v>
      </c>
      <c r="AH194" s="43">
        <f t="shared" si="70"/>
        <v>36.358737273803484</v>
      </c>
      <c r="AI194" s="43">
        <v>40.72</v>
      </c>
      <c r="AJ194" s="43">
        <f t="shared" si="71"/>
        <v>36.358737273803484</v>
      </c>
      <c r="AK194" s="43">
        <f t="shared" si="72"/>
        <v>1.0903156815491286</v>
      </c>
      <c r="AL194" s="44">
        <f t="shared" si="73"/>
        <v>37.449052955352613</v>
      </c>
      <c r="AM194" s="41"/>
      <c r="AN194" s="42">
        <v>185260</v>
      </c>
      <c r="AO194" s="41">
        <f t="shared" si="74"/>
        <v>216198.42</v>
      </c>
      <c r="AP194" s="44">
        <f t="shared" si="75"/>
        <v>6.0938728225942844</v>
      </c>
      <c r="AQ194" s="6"/>
      <c r="AR194" s="42">
        <v>597851</v>
      </c>
      <c r="AS194" s="41">
        <f t="shared" si="76"/>
        <v>697692.11699999997</v>
      </c>
      <c r="AT194" s="44">
        <f t="shared" si="77"/>
        <v>19.665486132250972</v>
      </c>
      <c r="AU194" s="41"/>
      <c r="AV194" s="46">
        <v>3.9096000000000002</v>
      </c>
      <c r="AW194" s="44">
        <v>0.82</v>
      </c>
      <c r="AX194" s="41"/>
      <c r="AY194" s="47">
        <v>16.55</v>
      </c>
      <c r="AZ194" s="41"/>
      <c r="BA194" s="47">
        <v>0</v>
      </c>
      <c r="BB194" s="41"/>
      <c r="BC194" s="47">
        <f t="shared" si="85"/>
        <v>253.81</v>
      </c>
      <c r="BD194" s="41"/>
      <c r="BE194" s="72">
        <v>218.6</v>
      </c>
      <c r="BF194" s="43">
        <f t="shared" si="79"/>
        <v>35.210000000000008</v>
      </c>
      <c r="BG194" s="43">
        <f t="shared" si="80"/>
        <v>-28.710000000000008</v>
      </c>
      <c r="BH194" s="43">
        <f t="shared" si="81"/>
        <v>225.1</v>
      </c>
      <c r="BI194" s="44">
        <f t="shared" si="82"/>
        <v>6.5</v>
      </c>
      <c r="BJ194" s="41"/>
      <c r="BK194" s="72">
        <v>10.130000000000001</v>
      </c>
      <c r="BL194" s="43">
        <v>8.69</v>
      </c>
      <c r="BM194" s="43"/>
      <c r="BN194" s="44">
        <f t="shared" si="83"/>
        <v>243.92</v>
      </c>
      <c r="BO194" s="41"/>
      <c r="BP194" s="47">
        <f t="shared" si="86"/>
        <v>6234351.2799999993</v>
      </c>
    </row>
    <row r="195" spans="1:68" ht="15" x14ac:dyDescent="0.25">
      <c r="A195" s="36" t="s">
        <v>281</v>
      </c>
      <c r="B195" s="37" t="s">
        <v>62</v>
      </c>
      <c r="C195" s="37" t="s">
        <v>52</v>
      </c>
      <c r="D195" s="38">
        <v>10967</v>
      </c>
      <c r="E195" s="37" t="s">
        <v>77</v>
      </c>
      <c r="F195" s="39">
        <v>87</v>
      </c>
      <c r="G195" s="39">
        <v>13590</v>
      </c>
      <c r="H195" s="39">
        <v>18752</v>
      </c>
      <c r="I195" s="39">
        <v>28580</v>
      </c>
      <c r="J195" s="40">
        <v>31755</v>
      </c>
      <c r="K195" s="41"/>
      <c r="L195" s="42">
        <v>1960271</v>
      </c>
      <c r="M195" s="41">
        <f t="shared" si="58"/>
        <v>2287636.2570000002</v>
      </c>
      <c r="N195" s="43">
        <f t="shared" si="59"/>
        <v>80.043256018194555</v>
      </c>
      <c r="O195" s="75">
        <v>1.0822000000000001</v>
      </c>
      <c r="P195" s="43">
        <f t="shared" si="60"/>
        <v>73.963459636106592</v>
      </c>
      <c r="Q195" s="43">
        <v>190.78</v>
      </c>
      <c r="R195" s="43">
        <f t="shared" si="61"/>
        <v>73.963459636106592</v>
      </c>
      <c r="S195" s="75">
        <v>1.0991</v>
      </c>
      <c r="T195" s="76">
        <v>0.9607</v>
      </c>
      <c r="U195" s="75">
        <f t="shared" si="62"/>
        <v>1.0559000000000001</v>
      </c>
      <c r="V195" s="44">
        <f t="shared" si="63"/>
        <v>78.099999999999994</v>
      </c>
      <c r="W195" s="45"/>
      <c r="X195" s="42">
        <v>1012701</v>
      </c>
      <c r="Y195" s="41">
        <f t="shared" si="64"/>
        <v>1181822.067</v>
      </c>
      <c r="Z195" s="43">
        <f t="shared" si="65"/>
        <v>41.351366934919525</v>
      </c>
      <c r="AA195" s="43">
        <v>74.77</v>
      </c>
      <c r="AB195" s="43">
        <f t="shared" si="66"/>
        <v>41.351366934919525</v>
      </c>
      <c r="AC195" s="43">
        <f t="shared" si="67"/>
        <v>5.9171582662701177</v>
      </c>
      <c r="AD195" s="44">
        <f t="shared" si="68"/>
        <v>47.268525201189647</v>
      </c>
      <c r="AE195" s="41"/>
      <c r="AF195" s="42">
        <v>860218</v>
      </c>
      <c r="AG195" s="41">
        <f t="shared" si="69"/>
        <v>1003874.4060000001</v>
      </c>
      <c r="AH195" s="43">
        <f t="shared" si="70"/>
        <v>35.125066689993005</v>
      </c>
      <c r="AI195" s="43">
        <v>40.72</v>
      </c>
      <c r="AJ195" s="43">
        <f t="shared" si="71"/>
        <v>35.125066689993005</v>
      </c>
      <c r="AK195" s="43">
        <f t="shared" si="72"/>
        <v>1.3987333275017484</v>
      </c>
      <c r="AL195" s="44">
        <f t="shared" si="73"/>
        <v>36.52380001749475</v>
      </c>
      <c r="AM195" s="41"/>
      <c r="AN195" s="42">
        <v>149611</v>
      </c>
      <c r="AO195" s="41">
        <f t="shared" si="74"/>
        <v>174596.03700000001</v>
      </c>
      <c r="AP195" s="44">
        <f t="shared" si="75"/>
        <v>6.1090285864240732</v>
      </c>
      <c r="AQ195" s="6"/>
      <c r="AR195" s="42">
        <v>337453</v>
      </c>
      <c r="AS195" s="41">
        <f t="shared" si="76"/>
        <v>393807.65100000001</v>
      </c>
      <c r="AT195" s="44">
        <f t="shared" si="77"/>
        <v>13.779134044786565</v>
      </c>
      <c r="AU195" s="41"/>
      <c r="AV195" s="46">
        <v>3.9096000000000002</v>
      </c>
      <c r="AW195" s="44">
        <v>0.11</v>
      </c>
      <c r="AX195" s="41"/>
      <c r="AY195" s="47">
        <v>18.22</v>
      </c>
      <c r="AZ195" s="41"/>
      <c r="BA195" s="47">
        <v>0</v>
      </c>
      <c r="BB195" s="41"/>
      <c r="BC195" s="47">
        <f t="shared" si="85"/>
        <v>204.02</v>
      </c>
      <c r="BD195" s="41"/>
      <c r="BE195" s="72">
        <v>240.56</v>
      </c>
      <c r="BF195" s="43">
        <f t="shared" si="79"/>
        <v>-36.539999999999992</v>
      </c>
      <c r="BG195" s="43">
        <f t="shared" si="80"/>
        <v>36.539999999999992</v>
      </c>
      <c r="BH195" s="43">
        <f t="shared" si="81"/>
        <v>240.56</v>
      </c>
      <c r="BI195" s="44">
        <f t="shared" si="82"/>
        <v>0</v>
      </c>
      <c r="BJ195" s="41"/>
      <c r="BK195" s="72">
        <v>10.83</v>
      </c>
      <c r="BL195" s="43">
        <v>5.95</v>
      </c>
      <c r="BM195" s="43"/>
      <c r="BN195" s="44">
        <f t="shared" si="83"/>
        <v>257.34000000000003</v>
      </c>
      <c r="BO195" s="41"/>
      <c r="BP195" s="47">
        <f t="shared" si="86"/>
        <v>3497250.6000000006</v>
      </c>
    </row>
    <row r="196" spans="1:68" ht="15" x14ac:dyDescent="0.25">
      <c r="A196" s="36" t="s">
        <v>282</v>
      </c>
      <c r="B196" s="37" t="s">
        <v>58</v>
      </c>
      <c r="C196" s="37" t="s">
        <v>52</v>
      </c>
      <c r="D196" s="38">
        <v>9720</v>
      </c>
      <c r="E196" s="37" t="s">
        <v>56</v>
      </c>
      <c r="F196" s="39">
        <v>129</v>
      </c>
      <c r="G196" s="39">
        <v>29250</v>
      </c>
      <c r="H196" s="39">
        <v>36155</v>
      </c>
      <c r="I196" s="39">
        <v>42377</v>
      </c>
      <c r="J196" s="40">
        <v>47085</v>
      </c>
      <c r="K196" s="41"/>
      <c r="L196" s="42">
        <v>3789603</v>
      </c>
      <c r="M196" s="41">
        <f t="shared" si="58"/>
        <v>4422466.7010000004</v>
      </c>
      <c r="N196" s="43">
        <f t="shared" si="59"/>
        <v>104.36007034476249</v>
      </c>
      <c r="O196" s="75">
        <v>0.98780000000000001</v>
      </c>
      <c r="P196" s="43">
        <f t="shared" si="60"/>
        <v>105.64898799834226</v>
      </c>
      <c r="Q196" s="43">
        <v>190.78</v>
      </c>
      <c r="R196" s="43">
        <f t="shared" si="61"/>
        <v>105.64898799834226</v>
      </c>
      <c r="S196" s="75">
        <v>1.0456000000000001</v>
      </c>
      <c r="T196" s="76">
        <v>0.9607</v>
      </c>
      <c r="U196" s="75">
        <f t="shared" si="62"/>
        <v>1.0044999999999999</v>
      </c>
      <c r="V196" s="44">
        <f>ROUND(R196*U196,2)</f>
        <v>106.12</v>
      </c>
      <c r="W196" s="45"/>
      <c r="X196" s="42">
        <v>2308711</v>
      </c>
      <c r="Y196" s="41">
        <f t="shared" si="64"/>
        <v>2694265.7370000002</v>
      </c>
      <c r="Z196" s="43">
        <f t="shared" si="65"/>
        <v>63.578491563820002</v>
      </c>
      <c r="AA196" s="43">
        <v>74.77</v>
      </c>
      <c r="AB196" s="43">
        <f t="shared" si="66"/>
        <v>63.578491563820002</v>
      </c>
      <c r="AC196" s="43">
        <f t="shared" si="67"/>
        <v>0.36037710904499853</v>
      </c>
      <c r="AD196" s="44">
        <f t="shared" si="68"/>
        <v>63.938868672864999</v>
      </c>
      <c r="AE196" s="41"/>
      <c r="AF196" s="42">
        <v>1357639</v>
      </c>
      <c r="AG196" s="41">
        <f t="shared" si="69"/>
        <v>1584364.713</v>
      </c>
      <c r="AH196" s="43">
        <f t="shared" si="70"/>
        <v>37.387373174127475</v>
      </c>
      <c r="AI196" s="43">
        <v>40.72</v>
      </c>
      <c r="AJ196" s="43">
        <f t="shared" si="71"/>
        <v>37.387373174127475</v>
      </c>
      <c r="AK196" s="43">
        <f t="shared" si="72"/>
        <v>0.83315670646813089</v>
      </c>
      <c r="AL196" s="44">
        <f t="shared" si="73"/>
        <v>38.220529880595606</v>
      </c>
      <c r="AM196" s="41"/>
      <c r="AN196" s="42">
        <v>285587</v>
      </c>
      <c r="AO196" s="41">
        <f t="shared" si="74"/>
        <v>333280.02900000004</v>
      </c>
      <c r="AP196" s="44">
        <f t="shared" si="75"/>
        <v>7.8646442409797777</v>
      </c>
      <c r="AQ196" s="6"/>
      <c r="AR196" s="42">
        <v>715316</v>
      </c>
      <c r="AS196" s="41">
        <f t="shared" si="76"/>
        <v>834773.772</v>
      </c>
      <c r="AT196" s="44">
        <f t="shared" si="77"/>
        <v>19.698746301059536</v>
      </c>
      <c r="AU196" s="41"/>
      <c r="AV196" s="46">
        <v>6.65478915</v>
      </c>
      <c r="AW196" s="44">
        <v>0.46</v>
      </c>
      <c r="AX196" s="41"/>
      <c r="AY196" s="47">
        <v>19.46</v>
      </c>
      <c r="AZ196" s="41"/>
      <c r="BA196" s="47">
        <v>0</v>
      </c>
      <c r="BB196" s="41"/>
      <c r="BC196" s="47">
        <f t="shared" si="85"/>
        <v>262.42</v>
      </c>
      <c r="BD196" s="41"/>
      <c r="BE196" s="72">
        <v>257.05</v>
      </c>
      <c r="BF196" s="43">
        <f t="shared" si="79"/>
        <v>5.3700000000000045</v>
      </c>
      <c r="BG196" s="43">
        <f t="shared" si="80"/>
        <v>0</v>
      </c>
      <c r="BH196" s="43">
        <f t="shared" si="81"/>
        <v>262.42</v>
      </c>
      <c r="BI196" s="44">
        <f t="shared" si="82"/>
        <v>5.3700000000000045</v>
      </c>
      <c r="BJ196" s="41"/>
      <c r="BK196" s="72">
        <v>11.73</v>
      </c>
      <c r="BL196" s="43">
        <v>0</v>
      </c>
      <c r="BM196" s="43"/>
      <c r="BN196" s="44">
        <f t="shared" si="83"/>
        <v>274.15000000000003</v>
      </c>
      <c r="BO196" s="41"/>
      <c r="BP196" s="47">
        <f t="shared" si="86"/>
        <v>8018887.5000000009</v>
      </c>
    </row>
    <row r="197" spans="1:68" ht="15" x14ac:dyDescent="0.25">
      <c r="A197" s="36" t="s">
        <v>283</v>
      </c>
      <c r="B197" s="37" t="s">
        <v>58</v>
      </c>
      <c r="C197" s="37" t="s">
        <v>52</v>
      </c>
      <c r="D197" s="38">
        <v>20991</v>
      </c>
      <c r="E197" s="37" t="s">
        <v>135</v>
      </c>
      <c r="F197" s="39">
        <v>130</v>
      </c>
      <c r="G197" s="39">
        <v>31981</v>
      </c>
      <c r="H197" s="39">
        <v>43951</v>
      </c>
      <c r="I197" s="39">
        <v>43951</v>
      </c>
      <c r="J197" s="40">
        <v>47450</v>
      </c>
      <c r="K197" s="41"/>
      <c r="L197" s="42">
        <v>6995363</v>
      </c>
      <c r="M197" s="41">
        <f t="shared" ref="M197:M198" si="87">L197*$C$5</f>
        <v>8163588.6210000003</v>
      </c>
      <c r="N197" s="43">
        <f t="shared" ref="N197:N198" si="88">M197/$I197</f>
        <v>185.74295513185137</v>
      </c>
      <c r="O197" s="75">
        <v>1.0728</v>
      </c>
      <c r="P197" s="43">
        <f t="shared" ref="P197:P198" si="89">N197/O197</f>
        <v>173.13847420940658</v>
      </c>
      <c r="Q197" s="43">
        <v>190.78</v>
      </c>
      <c r="R197" s="43">
        <f t="shared" ref="R197:R198" si="90">MIN(P197,Q197)</f>
        <v>173.13847420940658</v>
      </c>
      <c r="S197" s="75">
        <v>1.3535999999999999</v>
      </c>
      <c r="T197" s="76">
        <v>0.9607</v>
      </c>
      <c r="U197" s="75">
        <f t="shared" ref="U197:U198" si="91">ROUND(S197*T197,4)</f>
        <v>1.3004</v>
      </c>
      <c r="V197" s="44">
        <f t="shared" ref="V197:V198" si="92">ROUND(R197*U197,2)</f>
        <v>225.15</v>
      </c>
      <c r="W197" s="45"/>
      <c r="X197" s="42">
        <v>2747174</v>
      </c>
      <c r="Y197" s="41">
        <f t="shared" ref="Y197:Y198" si="93">X197*$C$5</f>
        <v>3205952.0580000002</v>
      </c>
      <c r="Z197" s="43">
        <f t="shared" ref="Z197:Z198" si="94">Y197/$I197</f>
        <v>72.943779618211195</v>
      </c>
      <c r="AA197" s="43">
        <v>74.77</v>
      </c>
      <c r="AB197" s="43">
        <f t="shared" ref="AB197:AB198" si="95">MIN(Z197,AA197)</f>
        <v>72.943779618211195</v>
      </c>
      <c r="AC197" s="43">
        <f t="shared" ref="AC197:AC198" si="96">IF(Z197&lt;ROUND(AA197/1.15,2),((ROUND(AA197/1.15,2)-Z197)*0.25),0)</f>
        <v>0</v>
      </c>
      <c r="AD197" s="44">
        <f t="shared" ref="AD197:AD198" si="97">AB197+AC197</f>
        <v>72.943779618211195</v>
      </c>
      <c r="AE197" s="41"/>
      <c r="AF197" s="42">
        <v>1579273</v>
      </c>
      <c r="AG197" s="41">
        <f t="shared" ref="AG197:AG198" si="98">AF197*$C$5</f>
        <v>1843011.591</v>
      </c>
      <c r="AH197" s="43">
        <f t="shared" ref="AH197:AH198" si="99">AG197/$I197</f>
        <v>41.933325544356215</v>
      </c>
      <c r="AI197" s="43">
        <v>40.72</v>
      </c>
      <c r="AJ197" s="43">
        <f t="shared" ref="AJ197:AJ198" si="100">MIN(AH197,AI197)</f>
        <v>40.72</v>
      </c>
      <c r="AK197" s="43">
        <f t="shared" ref="AK197:AK198" si="101">IF(AH197&lt;AI197,(AI197-AH197)*0.25,0)</f>
        <v>0</v>
      </c>
      <c r="AL197" s="44">
        <f t="shared" ref="AL197:AL198" si="102">AJ197+AK197</f>
        <v>40.72</v>
      </c>
      <c r="AM197" s="41"/>
      <c r="AN197" s="42">
        <v>242177</v>
      </c>
      <c r="AO197" s="41">
        <f t="shared" ref="AO197:AO198" si="103">AN197*$C$5</f>
        <v>282620.55900000001</v>
      </c>
      <c r="AP197" s="44">
        <f t="shared" ref="AP197:AP198" si="104">AO197/$I197</f>
        <v>6.4303556005551643</v>
      </c>
      <c r="AQ197" s="6"/>
      <c r="AR197" s="42">
        <v>781665</v>
      </c>
      <c r="AS197" s="41">
        <f t="shared" ref="AS197:AS198" si="105">AR197*$C$5</f>
        <v>912203.05500000005</v>
      </c>
      <c r="AT197" s="44">
        <f t="shared" ref="AT197:AT198" si="106">AS197/$I197</f>
        <v>20.755001137630543</v>
      </c>
      <c r="AU197" s="41"/>
      <c r="AV197" s="46">
        <v>22.40849584</v>
      </c>
      <c r="AW197" s="44">
        <v>0.13</v>
      </c>
      <c r="AX197" s="41"/>
      <c r="AY197" s="47">
        <v>20.170000000000002</v>
      </c>
      <c r="AZ197" s="41"/>
      <c r="BA197" s="47">
        <v>0</v>
      </c>
      <c r="BB197" s="41"/>
      <c r="BC197" s="47">
        <f t="shared" si="85"/>
        <v>408.71</v>
      </c>
      <c r="BD197" s="41"/>
      <c r="BE197" s="72">
        <v>267.33</v>
      </c>
      <c r="BF197" s="43">
        <f t="shared" ref="BF197:BF198" si="107">BC197-BE197</f>
        <v>141.38</v>
      </c>
      <c r="BG197" s="43">
        <f t="shared" ref="BG197:BG198" si="108">IF(BF197&lt;0,0-BF197,IF(BF197&gt;6.5,6.5-BF197,0))</f>
        <v>-134.88</v>
      </c>
      <c r="BH197" s="43">
        <f t="shared" ref="BH197:BH198" si="109">BC197+BG197</f>
        <v>273.83</v>
      </c>
      <c r="BI197" s="44">
        <f t="shared" ref="BI197:BI198" si="110">BH197-BE197</f>
        <v>6.5</v>
      </c>
      <c r="BJ197" s="41"/>
      <c r="BK197" s="72">
        <v>12.32</v>
      </c>
      <c r="BL197" s="43">
        <v>0</v>
      </c>
      <c r="BM197" s="43"/>
      <c r="BN197" s="44">
        <f t="shared" ref="BN197:BN198" si="111">BH197+BK197+BL197+BM197</f>
        <v>286.14999999999998</v>
      </c>
      <c r="BO197" s="41"/>
      <c r="BP197" s="47">
        <f t="shared" si="86"/>
        <v>9151363.1499999985</v>
      </c>
    </row>
    <row r="198" spans="1:68" ht="15.75" thickBot="1" x14ac:dyDescent="0.3">
      <c r="A198" s="50" t="s">
        <v>284</v>
      </c>
      <c r="B198" s="51" t="s">
        <v>285</v>
      </c>
      <c r="C198" s="37" t="s">
        <v>52</v>
      </c>
      <c r="D198" s="38">
        <v>9597</v>
      </c>
      <c r="E198" s="51" t="s">
        <v>60</v>
      </c>
      <c r="F198" s="52">
        <v>130</v>
      </c>
      <c r="G198" s="52">
        <v>28165</v>
      </c>
      <c r="H198" s="52">
        <v>43762</v>
      </c>
      <c r="I198" s="52">
        <v>43762</v>
      </c>
      <c r="J198" s="53">
        <v>47450</v>
      </c>
      <c r="K198" s="41"/>
      <c r="L198" s="54">
        <v>4590194</v>
      </c>
      <c r="M198" s="55">
        <f t="shared" si="87"/>
        <v>5356756.398</v>
      </c>
      <c r="N198" s="56">
        <f t="shared" si="88"/>
        <v>122.40657186600247</v>
      </c>
      <c r="O198" s="77">
        <v>1.0435000000000001</v>
      </c>
      <c r="P198" s="56">
        <f t="shared" si="89"/>
        <v>117.30385420795635</v>
      </c>
      <c r="Q198" s="56">
        <v>190.78</v>
      </c>
      <c r="R198" s="56">
        <f t="shared" si="90"/>
        <v>117.30385420795635</v>
      </c>
      <c r="S198" s="77">
        <v>0.88280000000000003</v>
      </c>
      <c r="T198" s="78">
        <v>0.9607</v>
      </c>
      <c r="U198" s="77">
        <f t="shared" si="91"/>
        <v>0.84809999999999997</v>
      </c>
      <c r="V198" s="44">
        <f t="shared" si="92"/>
        <v>99.49</v>
      </c>
      <c r="W198" s="45"/>
      <c r="X198" s="54">
        <v>2067682</v>
      </c>
      <c r="Y198" s="55">
        <f t="shared" si="93"/>
        <v>2412984.8939999999</v>
      </c>
      <c r="Z198" s="56">
        <f t="shared" si="94"/>
        <v>55.138816644577481</v>
      </c>
      <c r="AA198" s="56">
        <v>74.77</v>
      </c>
      <c r="AB198" s="56">
        <f t="shared" si="95"/>
        <v>55.138816644577481</v>
      </c>
      <c r="AC198" s="56">
        <f t="shared" si="96"/>
        <v>2.4702958388556286</v>
      </c>
      <c r="AD198" s="57">
        <f t="shared" si="97"/>
        <v>57.609112483433108</v>
      </c>
      <c r="AE198" s="41"/>
      <c r="AF198" s="54">
        <v>1691258</v>
      </c>
      <c r="AG198" s="55">
        <f t="shared" si="98"/>
        <v>1973698.0860000001</v>
      </c>
      <c r="AH198" s="56">
        <f t="shared" si="99"/>
        <v>45.100728623006262</v>
      </c>
      <c r="AI198" s="56">
        <v>40.72</v>
      </c>
      <c r="AJ198" s="56">
        <f t="shared" si="100"/>
        <v>40.72</v>
      </c>
      <c r="AK198" s="56">
        <f t="shared" si="101"/>
        <v>0</v>
      </c>
      <c r="AL198" s="57">
        <f t="shared" si="102"/>
        <v>40.72</v>
      </c>
      <c r="AM198" s="41"/>
      <c r="AN198" s="54">
        <v>434965</v>
      </c>
      <c r="AO198" s="55">
        <f t="shared" si="103"/>
        <v>507604.15500000003</v>
      </c>
      <c r="AP198" s="57">
        <f t="shared" si="104"/>
        <v>11.59919919107902</v>
      </c>
      <c r="AQ198" s="6"/>
      <c r="AR198" s="54">
        <v>771014</v>
      </c>
      <c r="AS198" s="55">
        <f t="shared" si="105"/>
        <v>899773.33799999999</v>
      </c>
      <c r="AT198" s="57">
        <f t="shared" si="106"/>
        <v>20.560608244595766</v>
      </c>
      <c r="AU198" s="41"/>
      <c r="AV198" s="58">
        <v>3.9096000000000002</v>
      </c>
      <c r="AW198" s="57">
        <v>0.18</v>
      </c>
      <c r="AX198" s="41"/>
      <c r="AY198" s="59">
        <v>17.329999999999998</v>
      </c>
      <c r="AZ198" s="41"/>
      <c r="BA198" s="59">
        <v>0.66</v>
      </c>
      <c r="BB198" s="41"/>
      <c r="BC198" s="59">
        <f t="shared" si="85"/>
        <v>252.06</v>
      </c>
      <c r="BD198" s="41"/>
      <c r="BE198" s="73">
        <v>229.44</v>
      </c>
      <c r="BF198" s="56">
        <f t="shared" si="107"/>
        <v>22.620000000000005</v>
      </c>
      <c r="BG198" s="56">
        <f t="shared" si="108"/>
        <v>-16.120000000000005</v>
      </c>
      <c r="BH198" s="56">
        <f t="shared" si="109"/>
        <v>235.94</v>
      </c>
      <c r="BI198" s="57">
        <f t="shared" si="110"/>
        <v>6.5</v>
      </c>
      <c r="BJ198" s="41"/>
      <c r="BK198" s="73">
        <v>10.62</v>
      </c>
      <c r="BL198" s="56">
        <v>6.18</v>
      </c>
      <c r="BM198" s="56"/>
      <c r="BN198" s="57">
        <f t="shared" si="111"/>
        <v>252.74</v>
      </c>
      <c r="BO198" s="41"/>
      <c r="BP198" s="59">
        <f t="shared" si="86"/>
        <v>7118422.1000000006</v>
      </c>
    </row>
    <row r="199" spans="1:68" ht="15" x14ac:dyDescent="0.25">
      <c r="A199" s="60"/>
      <c r="B199" s="60"/>
      <c r="C199" s="70"/>
      <c r="D199" s="70"/>
      <c r="E199" s="60"/>
      <c r="F199" s="61"/>
      <c r="G199" s="61"/>
      <c r="H199" s="61"/>
      <c r="I199" s="61"/>
      <c r="J199" s="61"/>
      <c r="K199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3"/>
      <c r="W199"/>
      <c r="X199" s="62"/>
      <c r="Y199" s="62"/>
      <c r="Z199" s="62"/>
      <c r="AA199" s="62"/>
      <c r="AB199" s="62"/>
      <c r="AC199" s="62"/>
      <c r="AD199" s="62"/>
      <c r="AE199"/>
      <c r="AF199" s="62"/>
      <c r="AG199" s="62"/>
      <c r="AH199" s="62"/>
      <c r="AI199" s="62"/>
      <c r="AJ199" s="62"/>
      <c r="AK199" s="62"/>
      <c r="AL199" s="62"/>
      <c r="AM199"/>
      <c r="AN199" s="37"/>
      <c r="AO199" s="43"/>
      <c r="AP199" s="62"/>
      <c r="AQ199" s="6"/>
      <c r="AR199" s="62"/>
      <c r="AS199" s="62"/>
      <c r="AT199" s="62"/>
      <c r="AU199"/>
      <c r="AV199" s="62"/>
      <c r="AW199" s="62"/>
      <c r="BC199" s="62"/>
      <c r="BJ199" s="6"/>
      <c r="BO199" s="6"/>
    </row>
    <row r="200" spans="1:68" ht="15" x14ac:dyDescent="0.25">
      <c r="A200" s="64">
        <f t="array" ref="A200">SUM(--(LEN(TRIM(A8:A198))&gt;0))</f>
        <v>191</v>
      </c>
      <c r="B200" s="62"/>
      <c r="C200" s="62"/>
      <c r="D200" s="62"/>
      <c r="E200" s="65" t="s">
        <v>49</v>
      </c>
      <c r="F200" s="66"/>
      <c r="G200" s="66">
        <f>SUM(G8:G198)</f>
        <v>5598375</v>
      </c>
      <c r="H200" s="66">
        <f>SUM(H8:H198)</f>
        <v>7592027</v>
      </c>
      <c r="I200" s="66">
        <f>SUM(I8:I198)</f>
        <v>7902034</v>
      </c>
      <c r="J200" s="66">
        <f>SUM(J8:J198)</f>
        <v>8529509.949000001</v>
      </c>
      <c r="K200" s="49"/>
      <c r="L200" s="66">
        <f>SUM(L8:L198)</f>
        <v>1012457581</v>
      </c>
      <c r="M200" s="66">
        <f>SUM(M8:M198)</f>
        <v>1181537997.0269997</v>
      </c>
      <c r="N200" s="67">
        <f>ROUND(SUMPRODUCT(N8:N198,$G$8:$G$198)/$G$200,2)</f>
        <v>148.77000000000001</v>
      </c>
      <c r="O200" s="67"/>
      <c r="P200" s="67">
        <f>ROUND(SUMPRODUCT(P8:P198,$G$8:$G$198)/$G$200,2)</f>
        <v>149.88999999999999</v>
      </c>
      <c r="Q200" s="67">
        <f>ROUND(SUMPRODUCT(Q8:Q198,$G$8:$G$198)/$G$200,2)</f>
        <v>195</v>
      </c>
      <c r="R200" s="67">
        <f>ROUND(SUMPRODUCT(R8:R198,$G$8:$G$198)/$G$200,2)</f>
        <v>148.99</v>
      </c>
      <c r="S200" s="67"/>
      <c r="T200" s="67"/>
      <c r="U200" s="67"/>
      <c r="V200" s="67">
        <f>ROUND(SUMPRODUCT(V8:V198,$G$8:$G$198)/$G$200,2)</f>
        <v>148.53</v>
      </c>
      <c r="W200" s="49"/>
      <c r="X200" s="68">
        <f>SUM(X8:X198)</f>
        <v>446151252</v>
      </c>
      <c r="Y200" s="68">
        <f>SUM(Y8:Y198)</f>
        <v>520658511.08400011</v>
      </c>
      <c r="Z200" s="67">
        <f>ROUND(SUMPRODUCT(Z8:Z198,$G$8:$G$198)/$G$200,2)</f>
        <v>65.63</v>
      </c>
      <c r="AA200" s="67">
        <f>ROUND(SUMPRODUCT(AA8:AA198,$G$8:$G$198)/$G$200,2)</f>
        <v>74.77</v>
      </c>
      <c r="AB200" s="67">
        <f>ROUND(SUMPRODUCT(AB8:AB198,$G$8:$G$198)/$G$200,2)</f>
        <v>63.97</v>
      </c>
      <c r="AC200" s="67"/>
      <c r="AD200" s="67">
        <f>ROUND(SUMPRODUCT(AD8:AD198,$G$8:$G$198)/$G$200,2)</f>
        <v>64.98</v>
      </c>
      <c r="AE200" s="49"/>
      <c r="AF200" s="68">
        <f>SUM(AF8:AF198)</f>
        <v>290375071</v>
      </c>
      <c r="AG200" s="68">
        <f>SUM(AG8:AG198)</f>
        <v>338867707.85700011</v>
      </c>
      <c r="AH200" s="69">
        <f>ROUND(SUMPRODUCT(AH8:AH198,$G$8:$G$198)/$G$200,2)</f>
        <v>42.19</v>
      </c>
      <c r="AI200" s="69">
        <f>ROUND(SUMPRODUCT(AI8:AI198,$G$8:$G$198)/$G$200,2)</f>
        <v>40.72</v>
      </c>
      <c r="AJ200" s="69">
        <f>ROUND(SUMPRODUCT(AJ8:AJ198,$G$8:$G$198)/$G$200,2)</f>
        <v>38.29</v>
      </c>
      <c r="AK200" s="69"/>
      <c r="AL200" s="69">
        <f>ROUND(SUMPRODUCT(AL8:AL198,$G$8:$G$198)/$G$200,2)</f>
        <v>38.89</v>
      </c>
      <c r="AM200" s="49"/>
      <c r="AN200" s="68">
        <f>SUM(AN8:AN198)</f>
        <v>53754452</v>
      </c>
      <c r="AO200" s="48">
        <f>SUM(AO8:AO198)</f>
        <v>62731445.48399999</v>
      </c>
      <c r="AP200" s="69">
        <f>ROUND(SUMPRODUCT(AP8:AP198,$G$8:$G$198)/$G$200,2)</f>
        <v>7.87</v>
      </c>
      <c r="AQ200" s="6"/>
      <c r="AR200" s="48">
        <f>SUM(AR8:AR198)</f>
        <v>131787138</v>
      </c>
      <c r="AS200" s="48">
        <f>SUM(AS8:AS198)</f>
        <v>153795590.04600003</v>
      </c>
      <c r="AT200" s="69">
        <f>ROUND(SUMPRODUCT(AT8:AT198,$G$8:$G$198)/$G$200,2)</f>
        <v>19.88</v>
      </c>
      <c r="AU200" s="49"/>
      <c r="AV200" s="69">
        <f>ROUND(SUMPRODUCT(AV8:AV198,$G$8:$G$198)/$G$200,2)</f>
        <v>8.39</v>
      </c>
      <c r="AW200" s="69">
        <f>ROUND(SUMPRODUCT(AW8:AW198,$G$8:$G$198)/$G$200,2)</f>
        <v>0.32</v>
      </c>
      <c r="AX200" s="49"/>
      <c r="AY200" s="69">
        <f>ROUND(SUMPRODUCT(AY8:AY198,$G$8:$G$198)/$G$200,2)</f>
        <v>19.75</v>
      </c>
      <c r="BA200" s="69"/>
      <c r="BC200" s="69">
        <f>ROUND(SUMPRODUCT(BC8:BC198,$G$8:$G$198)/$G$200,2)</f>
        <v>308.77999999999997</v>
      </c>
      <c r="BE200" s="69">
        <f>ROUND(SUMPRODUCT(BE8:BE198,$G$8:$G$198)/$G$200,2)</f>
        <v>262.91000000000003</v>
      </c>
      <c r="BH200" s="69">
        <f>ROUND(SUMPRODUCT(BH8:BH198,$G$8:$G$198)/$G$200,2)</f>
        <v>269.19</v>
      </c>
      <c r="BN200" s="69">
        <f>ROUND(SUMPRODUCT(BN8:BN198,$G$8:$G$198)/$G$200,2)</f>
        <v>287.69</v>
      </c>
      <c r="BP200" s="48">
        <f>SUM(BP8:BP198)</f>
        <v>1610605880.02</v>
      </c>
    </row>
    <row r="201" spans="1:68" ht="15" x14ac:dyDescent="0.25">
      <c r="A201"/>
      <c r="AQ201" s="6"/>
    </row>
    <row r="202" spans="1:68" ht="15" x14ac:dyDescent="0.25">
      <c r="B202" s="8"/>
      <c r="AQ202" s="6"/>
    </row>
    <row r="203" spans="1:68" ht="15" x14ac:dyDescent="0.25">
      <c r="A203"/>
      <c r="B203" s="8"/>
      <c r="AQ203" s="6"/>
    </row>
    <row r="204" spans="1:68" ht="15" x14ac:dyDescent="0.25"/>
    <row r="205" spans="1:68" ht="15" x14ac:dyDescent="0.25"/>
    <row r="206" spans="1:68" ht="15" customHeight="1" x14ac:dyDescent="0.25"/>
    <row r="207" spans="1:68" ht="15" customHeight="1" x14ac:dyDescent="0.25"/>
    <row r="208" spans="1:6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</sheetData>
  <autoFilter ref="A7:BQ198" xr:uid="{00000000-0009-0000-0000-000000000000}"/>
  <mergeCells count="9">
    <mergeCell ref="AV6:AW6"/>
    <mergeCell ref="BE6:BI6"/>
    <mergeCell ref="BK6:BN6"/>
    <mergeCell ref="L6:V6"/>
    <mergeCell ref="A6:J6"/>
    <mergeCell ref="X6:AD6"/>
    <mergeCell ref="AF6:AL6"/>
    <mergeCell ref="AN6:AP6"/>
    <mergeCell ref="AR6:AT6"/>
  </mergeCells>
  <conditionalFormatting sqref="A160">
    <cfRule type="expression" dxfId="0" priority="1">
      <formula>MOD(ROW(),5)=0</formula>
    </cfRule>
  </conditionalFormatting>
  <pageMargins left="0.7" right="0.7" top="0.75" bottom="0.75" header="0.3" footer="0.3"/>
  <pageSetup scale="25" fitToWidth="2" fitToHeight="3" orientation="landscape" horizontalDpi="1200" verticalDpi="1200" r:id="rId1"/>
  <colBreaks count="1" manualBreakCount="1">
    <brk id="3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April 2023</vt:lpstr>
      <vt:lpstr>FacNum</vt:lpstr>
      <vt:lpstr>'April 2023'!Print_Area</vt:lpstr>
      <vt:lpstr>'April 2023'!Print_Titles</vt:lpstr>
    </vt:vector>
  </TitlesOfParts>
  <Company>Myers and Stauffer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Duprat</dc:creator>
  <cp:lastModifiedBy>Mazzatto, Nicholas</cp:lastModifiedBy>
  <dcterms:created xsi:type="dcterms:W3CDTF">2023-04-18T12:48:10Z</dcterms:created>
  <dcterms:modified xsi:type="dcterms:W3CDTF">2023-04-19T13:34:30Z</dcterms:modified>
</cp:coreProperties>
</file>