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DMIN - Godburn\Nicole\Nursing Home\Pension\"/>
    </mc:Choice>
  </mc:AlternateContent>
  <xr:revisionPtr revIDLastSave="0" documentId="13_ncr:1_{204022CE-73B2-4645-AF71-0DE12ABDF7AB}" xr6:coauthVersionLast="47" xr6:coauthVersionMax="47" xr10:uidLastSave="{00000000-0000-0000-0000-000000000000}"/>
  <bookViews>
    <workbookView xWindow="19080" yWindow="-120" windowWidth="19440" windowHeight="15600" xr2:uid="{00000000-000D-0000-FFFF-FFFF00000000}"/>
  </bookViews>
  <sheets>
    <sheet name="Participating Providers-All" sheetId="1" r:id="rId1"/>
    <sheet name="Non-Participating Providers" sheetId="3" r:id="rId2"/>
  </sheets>
  <definedNames>
    <definedName name="_xlnm._FilterDatabase" localSheetId="1" hidden="1">'Non-Participating Providers'!$A$3:$E$62</definedName>
    <definedName name="_xlnm._FilterDatabase" localSheetId="0" hidden="1">'Participating Providers-All'!$A$8:$R$144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6" i="1" l="1"/>
  <c r="N146" i="1"/>
  <c r="C146" i="1"/>
  <c r="P14" i="1"/>
  <c r="P15" i="1"/>
  <c r="P16" i="1"/>
  <c r="P17" i="1"/>
  <c r="P18" i="1"/>
  <c r="P19" i="1"/>
  <c r="P20" i="1"/>
  <c r="P21" i="1"/>
  <c r="P22" i="1"/>
  <c r="P23" i="1"/>
  <c r="P24" i="1"/>
  <c r="P25" i="1"/>
  <c r="P45" i="1"/>
  <c r="P46" i="1"/>
  <c r="P62" i="1"/>
  <c r="P73" i="1"/>
  <c r="P79" i="1"/>
  <c r="P109" i="1"/>
  <c r="P143" i="1"/>
  <c r="P13" i="1"/>
  <c r="M14" i="1"/>
  <c r="M15" i="1"/>
  <c r="M16" i="1"/>
  <c r="M17" i="1"/>
  <c r="M18" i="1"/>
  <c r="M19" i="1"/>
  <c r="M20" i="1"/>
  <c r="M21" i="1"/>
  <c r="M22" i="1"/>
  <c r="M23" i="1"/>
  <c r="M24" i="1"/>
  <c r="M25" i="1"/>
  <c r="M45" i="1"/>
  <c r="M46" i="1"/>
  <c r="M62" i="1"/>
  <c r="M73" i="1"/>
  <c r="M79" i="1"/>
  <c r="M109" i="1"/>
  <c r="M143" i="1"/>
  <c r="M13" i="1"/>
  <c r="Q143" i="1" l="1"/>
  <c r="R143" i="1" s="1"/>
  <c r="Q24" i="1"/>
  <c r="R24" i="1" s="1"/>
  <c r="Q16" i="1"/>
  <c r="R16" i="1" s="1"/>
  <c r="Q79" i="1"/>
  <c r="R79" i="1" s="1"/>
  <c r="Q22" i="1"/>
  <c r="R22" i="1" s="1"/>
  <c r="Q14" i="1"/>
  <c r="R14" i="1" s="1"/>
  <c r="Q13" i="1"/>
  <c r="R13" i="1" s="1"/>
  <c r="Q25" i="1"/>
  <c r="R25" i="1" s="1"/>
  <c r="Q17" i="1"/>
  <c r="R17" i="1" s="1"/>
  <c r="Q109" i="1"/>
  <c r="R109" i="1" s="1"/>
  <c r="Q23" i="1"/>
  <c r="R23" i="1" s="1"/>
  <c r="Q15" i="1"/>
  <c r="R15" i="1" s="1"/>
  <c r="Q62" i="1"/>
  <c r="R62" i="1" s="1"/>
  <c r="Q20" i="1"/>
  <c r="R20" i="1" s="1"/>
  <c r="Q21" i="1"/>
  <c r="R21" i="1" s="1"/>
  <c r="Q46" i="1"/>
  <c r="R46" i="1" s="1"/>
  <c r="Q19" i="1"/>
  <c r="R19" i="1" s="1"/>
  <c r="Q73" i="1"/>
  <c r="R73" i="1" s="1"/>
  <c r="Q45" i="1"/>
  <c r="R45" i="1" s="1"/>
  <c r="Q18" i="1"/>
  <c r="R18" i="1" s="1"/>
  <c r="P40" i="1"/>
  <c r="M40" i="1"/>
  <c r="P41" i="1"/>
  <c r="M41" i="1"/>
  <c r="Q41" i="1" s="1"/>
  <c r="R41" i="1" s="1"/>
  <c r="Q40" i="1" l="1"/>
  <c r="R40" i="1" s="1"/>
  <c r="D64" i="3" l="1"/>
  <c r="M144" i="1" l="1"/>
  <c r="M94" i="1"/>
  <c r="M51" i="1"/>
  <c r="J66" i="1"/>
  <c r="M48" i="1"/>
  <c r="M49" i="1"/>
  <c r="M50" i="1"/>
  <c r="J117" i="1" l="1"/>
  <c r="K117" i="1"/>
  <c r="L117" i="1"/>
  <c r="L66" i="1"/>
  <c r="K66" i="1"/>
  <c r="M9" i="1" l="1"/>
  <c r="M117" i="1"/>
  <c r="M28" i="1" l="1"/>
  <c r="M29" i="1"/>
  <c r="M30" i="1"/>
  <c r="M31" i="1"/>
  <c r="M66" i="1"/>
  <c r="P144" i="1" l="1"/>
  <c r="Q144" i="1" s="1"/>
  <c r="R144" i="1" s="1"/>
  <c r="P51" i="1"/>
  <c r="Q51" i="1" s="1"/>
  <c r="R51" i="1" s="1"/>
  <c r="P47" i="1"/>
  <c r="Q47" i="1" s="1"/>
  <c r="R47" i="1" s="1"/>
  <c r="P94" i="1"/>
  <c r="Q94" i="1" s="1"/>
  <c r="R94" i="1" s="1"/>
  <c r="P44" i="1"/>
  <c r="Q44" i="1" s="1"/>
  <c r="R44" i="1" s="1"/>
  <c r="P12" i="1"/>
  <c r="Q12" i="1" s="1"/>
  <c r="R12" i="1" s="1"/>
  <c r="P50" i="1" l="1"/>
  <c r="Q50" i="1" s="1"/>
  <c r="R50" i="1" s="1"/>
  <c r="P49" i="1"/>
  <c r="Q49" i="1" s="1"/>
  <c r="R49" i="1" s="1"/>
  <c r="P48" i="1"/>
  <c r="Q48" i="1" s="1"/>
  <c r="R48" i="1" s="1"/>
  <c r="P142" i="1" l="1"/>
  <c r="P37" i="1" l="1"/>
  <c r="P134" i="1" l="1"/>
  <c r="M134" i="1"/>
  <c r="P131" i="1"/>
  <c r="M131" i="1"/>
  <c r="P119" i="1"/>
  <c r="M119" i="1"/>
  <c r="P106" i="1"/>
  <c r="M106" i="1"/>
  <c r="P105" i="1"/>
  <c r="M105" i="1"/>
  <c r="P92" i="1"/>
  <c r="M92" i="1"/>
  <c r="P89" i="1"/>
  <c r="M89" i="1"/>
  <c r="P88" i="1"/>
  <c r="M88" i="1"/>
  <c r="P83" i="1"/>
  <c r="M83" i="1"/>
  <c r="P72" i="1"/>
  <c r="M72" i="1"/>
  <c r="P39" i="1"/>
  <c r="M39" i="1"/>
  <c r="P38" i="1"/>
  <c r="M38" i="1"/>
  <c r="M37" i="1"/>
  <c r="Q37" i="1" s="1"/>
  <c r="R37" i="1" s="1"/>
  <c r="P97" i="1"/>
  <c r="M97" i="1"/>
  <c r="P69" i="1"/>
  <c r="M69" i="1"/>
  <c r="P68" i="1"/>
  <c r="M68" i="1"/>
  <c r="P60" i="1"/>
  <c r="M60" i="1"/>
  <c r="P74" i="1"/>
  <c r="M74" i="1"/>
  <c r="P140" i="1"/>
  <c r="M140" i="1"/>
  <c r="M128" i="1"/>
  <c r="P127" i="1"/>
  <c r="M127" i="1"/>
  <c r="P126" i="1"/>
  <c r="M126" i="1"/>
  <c r="P125" i="1"/>
  <c r="M125" i="1"/>
  <c r="P114" i="1"/>
  <c r="M114" i="1"/>
  <c r="P110" i="1"/>
  <c r="M110" i="1"/>
  <c r="P104" i="1"/>
  <c r="M104" i="1"/>
  <c r="P61" i="1"/>
  <c r="M61" i="1"/>
  <c r="P57" i="1"/>
  <c r="M57" i="1"/>
  <c r="P42" i="1"/>
  <c r="M42" i="1"/>
  <c r="P123" i="1"/>
  <c r="M123" i="1"/>
  <c r="P120" i="1"/>
  <c r="M120" i="1"/>
  <c r="P118" i="1"/>
  <c r="M118" i="1"/>
  <c r="P107" i="1"/>
  <c r="M107" i="1"/>
  <c r="P84" i="1"/>
  <c r="M84" i="1"/>
  <c r="P77" i="1"/>
  <c r="M77" i="1"/>
  <c r="P76" i="1"/>
  <c r="M76" i="1"/>
  <c r="P65" i="1"/>
  <c r="M65" i="1"/>
  <c r="P59" i="1"/>
  <c r="M59" i="1"/>
  <c r="P26" i="1"/>
  <c r="M26" i="1"/>
  <c r="P100" i="1"/>
  <c r="M100" i="1"/>
  <c r="P32" i="1"/>
  <c r="M32" i="1"/>
  <c r="P31" i="1"/>
  <c r="Q31" i="1" s="1"/>
  <c r="R31" i="1" s="1"/>
  <c r="P30" i="1"/>
  <c r="Q30" i="1" s="1"/>
  <c r="R30" i="1" s="1"/>
  <c r="P29" i="1"/>
  <c r="Q29" i="1" s="1"/>
  <c r="R29" i="1" s="1"/>
  <c r="P28" i="1"/>
  <c r="Q28" i="1" s="1"/>
  <c r="P117" i="1"/>
  <c r="Q117" i="1" s="1"/>
  <c r="R117" i="1" s="1"/>
  <c r="P66" i="1"/>
  <c r="Q66" i="1" s="1"/>
  <c r="R66" i="1" s="1"/>
  <c r="R28" i="1" l="1"/>
  <c r="Q97" i="1"/>
  <c r="R97" i="1" s="1"/>
  <c r="Q100" i="1"/>
  <c r="R100" i="1" s="1"/>
  <c r="Q76" i="1"/>
  <c r="R76" i="1" s="1"/>
  <c r="Q118" i="1"/>
  <c r="R118" i="1" s="1"/>
  <c r="Q57" i="1"/>
  <c r="R57" i="1" s="1"/>
  <c r="Q114" i="1"/>
  <c r="R114" i="1" s="1"/>
  <c r="Q38" i="1"/>
  <c r="R38" i="1" s="1"/>
  <c r="Q88" i="1"/>
  <c r="R88" i="1" s="1"/>
  <c r="Q106" i="1"/>
  <c r="R106" i="1" s="1"/>
  <c r="Q61" i="1"/>
  <c r="R61" i="1" s="1"/>
  <c r="Q119" i="1"/>
  <c r="R119" i="1" s="1"/>
  <c r="Q140" i="1"/>
  <c r="R140" i="1" s="1"/>
  <c r="Q69" i="1"/>
  <c r="R69" i="1" s="1"/>
  <c r="Q59" i="1"/>
  <c r="R59" i="1" s="1"/>
  <c r="Q123" i="1"/>
  <c r="R123" i="1" s="1"/>
  <c r="Q104" i="1"/>
  <c r="R104" i="1" s="1"/>
  <c r="Q126" i="1"/>
  <c r="R126" i="1" s="1"/>
  <c r="Q72" i="1"/>
  <c r="R72" i="1" s="1"/>
  <c r="Q92" i="1"/>
  <c r="R92" i="1" s="1"/>
  <c r="Q131" i="1"/>
  <c r="R131" i="1" s="1"/>
  <c r="Q68" i="1"/>
  <c r="R68" i="1" s="1"/>
  <c r="Q77" i="1"/>
  <c r="R77" i="1" s="1"/>
  <c r="Q74" i="1"/>
  <c r="R74" i="1" s="1"/>
  <c r="Q84" i="1"/>
  <c r="R84" i="1" s="1"/>
  <c r="Q32" i="1"/>
  <c r="R32" i="1" s="1"/>
  <c r="Q65" i="1"/>
  <c r="R65" i="1" s="1"/>
  <c r="Q107" i="1"/>
  <c r="R107" i="1" s="1"/>
  <c r="Q42" i="1"/>
  <c r="R42" i="1" s="1"/>
  <c r="Q110" i="1"/>
  <c r="R110" i="1" s="1"/>
  <c r="Q127" i="1"/>
  <c r="R127" i="1" s="1"/>
  <c r="Q83" i="1"/>
  <c r="R83" i="1" s="1"/>
  <c r="Q105" i="1"/>
  <c r="R105" i="1" s="1"/>
  <c r="Q134" i="1"/>
  <c r="R134" i="1" s="1"/>
  <c r="Q26" i="1"/>
  <c r="R26" i="1" s="1"/>
  <c r="Q120" i="1"/>
  <c r="R120" i="1" s="1"/>
  <c r="Q125" i="1"/>
  <c r="R125" i="1" s="1"/>
  <c r="Q39" i="1"/>
  <c r="R39" i="1" s="1"/>
  <c r="Q89" i="1"/>
  <c r="R89" i="1" s="1"/>
  <c r="Q60" i="1"/>
  <c r="R60" i="1" s="1"/>
  <c r="P128" i="1"/>
  <c r="Q128" i="1" s="1"/>
  <c r="R128" i="1" s="1"/>
  <c r="P133" i="1" l="1"/>
  <c r="M53" i="1"/>
  <c r="M64" i="1"/>
  <c r="M80" i="1"/>
  <c r="M91" i="1"/>
  <c r="M99" i="1"/>
  <c r="M111" i="1"/>
  <c r="M113" i="1"/>
  <c r="M129" i="1"/>
  <c r="M54" i="1"/>
  <c r="M82" i="1"/>
  <c r="M98" i="1"/>
  <c r="M138" i="1"/>
  <c r="M11" i="1"/>
  <c r="M58" i="1"/>
  <c r="M70" i="1"/>
  <c r="M75" i="1"/>
  <c r="M96" i="1"/>
  <c r="M122" i="1"/>
  <c r="M124" i="1"/>
  <c r="M141" i="1"/>
  <c r="M102" i="1" l="1"/>
  <c r="M63" i="1"/>
  <c r="M137" i="1"/>
  <c r="M101" i="1"/>
  <c r="M87" i="1"/>
  <c r="M142" i="1"/>
  <c r="Q142" i="1" s="1"/>
  <c r="R142" i="1" s="1"/>
  <c r="M56" i="1"/>
  <c r="M116" i="1"/>
  <c r="M95" i="1"/>
  <c r="M133" i="1"/>
  <c r="Q133" i="1" s="1"/>
  <c r="R133" i="1" s="1"/>
  <c r="M103" i="1"/>
  <c r="M130" i="1"/>
  <c r="M71" i="1"/>
  <c r="M139" i="1"/>
  <c r="M36" i="1"/>
  <c r="M112" i="1"/>
  <c r="M27" i="1"/>
  <c r="M10" i="1"/>
  <c r="M90" i="1"/>
  <c r="M55" i="1"/>
  <c r="M81" i="1"/>
  <c r="M132" i="1"/>
  <c r="M93" i="1"/>
  <c r="M52" i="1"/>
  <c r="M115" i="1"/>
  <c r="M135" i="1"/>
  <c r="M43" i="1"/>
  <c r="M108" i="1"/>
  <c r="M86" i="1"/>
  <c r="M33" i="1"/>
  <c r="M67" i="1"/>
  <c r="M121" i="1"/>
  <c r="M85" i="1"/>
  <c r="M35" i="1"/>
  <c r="M34" i="1"/>
  <c r="M136" i="1"/>
  <c r="M78" i="1"/>
  <c r="P138" i="1" l="1"/>
  <c r="Q138" i="1" s="1"/>
  <c r="R138" i="1" s="1"/>
  <c r="P10" i="1" l="1"/>
  <c r="Q10" i="1" s="1"/>
  <c r="R10" i="1" s="1"/>
  <c r="P11" i="1"/>
  <c r="Q11" i="1" s="1"/>
  <c r="R11" i="1" s="1"/>
  <c r="P27" i="1"/>
  <c r="Q27" i="1" s="1"/>
  <c r="R27" i="1" s="1"/>
  <c r="P33" i="1"/>
  <c r="Q33" i="1" s="1"/>
  <c r="P34" i="1"/>
  <c r="Q34" i="1" s="1"/>
  <c r="R34" i="1" s="1"/>
  <c r="P35" i="1"/>
  <c r="Q35" i="1" s="1"/>
  <c r="R35" i="1" s="1"/>
  <c r="P36" i="1"/>
  <c r="Q36" i="1" s="1"/>
  <c r="R36" i="1" s="1"/>
  <c r="P43" i="1"/>
  <c r="Q43" i="1" s="1"/>
  <c r="R43" i="1" s="1"/>
  <c r="P52" i="1"/>
  <c r="Q52" i="1" s="1"/>
  <c r="R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R56" i="1" s="1"/>
  <c r="P58" i="1"/>
  <c r="Q58" i="1" s="1"/>
  <c r="R58" i="1" s="1"/>
  <c r="P63" i="1"/>
  <c r="Q63" i="1" s="1"/>
  <c r="R63" i="1" s="1"/>
  <c r="P64" i="1"/>
  <c r="Q64" i="1" s="1"/>
  <c r="R64" i="1" s="1"/>
  <c r="P67" i="1"/>
  <c r="Q67" i="1" s="1"/>
  <c r="R67" i="1" s="1"/>
  <c r="P70" i="1"/>
  <c r="Q70" i="1" s="1"/>
  <c r="R70" i="1" s="1"/>
  <c r="P71" i="1"/>
  <c r="Q71" i="1" s="1"/>
  <c r="R71" i="1" s="1"/>
  <c r="P75" i="1"/>
  <c r="Q75" i="1" s="1"/>
  <c r="R75" i="1" s="1"/>
  <c r="P78" i="1"/>
  <c r="Q78" i="1" s="1"/>
  <c r="R78" i="1" s="1"/>
  <c r="P80" i="1"/>
  <c r="Q80" i="1" s="1"/>
  <c r="R80" i="1" s="1"/>
  <c r="P81" i="1"/>
  <c r="Q81" i="1" s="1"/>
  <c r="R81" i="1" s="1"/>
  <c r="P82" i="1"/>
  <c r="Q82" i="1" s="1"/>
  <c r="R82" i="1" s="1"/>
  <c r="P85" i="1"/>
  <c r="Q85" i="1" s="1"/>
  <c r="R85" i="1" s="1"/>
  <c r="P86" i="1"/>
  <c r="Q86" i="1" s="1"/>
  <c r="R86" i="1" s="1"/>
  <c r="P87" i="1"/>
  <c r="Q87" i="1" s="1"/>
  <c r="R87" i="1" s="1"/>
  <c r="P90" i="1"/>
  <c r="Q90" i="1" s="1"/>
  <c r="R90" i="1" s="1"/>
  <c r="P91" i="1"/>
  <c r="Q91" i="1" s="1"/>
  <c r="R91" i="1" s="1"/>
  <c r="P93" i="1"/>
  <c r="Q93" i="1" s="1"/>
  <c r="R93" i="1" s="1"/>
  <c r="P95" i="1"/>
  <c r="Q95" i="1" s="1"/>
  <c r="R95" i="1" s="1"/>
  <c r="P96" i="1"/>
  <c r="Q96" i="1" s="1"/>
  <c r="R96" i="1" s="1"/>
  <c r="P98" i="1"/>
  <c r="Q98" i="1" s="1"/>
  <c r="R98" i="1" s="1"/>
  <c r="P99" i="1"/>
  <c r="Q99" i="1" s="1"/>
  <c r="R99" i="1" s="1"/>
  <c r="P101" i="1"/>
  <c r="Q101" i="1" s="1"/>
  <c r="R101" i="1" s="1"/>
  <c r="P102" i="1"/>
  <c r="Q102" i="1" s="1"/>
  <c r="R102" i="1" s="1"/>
  <c r="P103" i="1"/>
  <c r="Q103" i="1" s="1"/>
  <c r="R103" i="1" s="1"/>
  <c r="P108" i="1"/>
  <c r="Q108" i="1" s="1"/>
  <c r="R108" i="1" s="1"/>
  <c r="P111" i="1"/>
  <c r="Q111" i="1" s="1"/>
  <c r="R111" i="1" s="1"/>
  <c r="P112" i="1"/>
  <c r="Q112" i="1" s="1"/>
  <c r="R112" i="1" s="1"/>
  <c r="P113" i="1"/>
  <c r="Q113" i="1" s="1"/>
  <c r="R113" i="1" s="1"/>
  <c r="P115" i="1"/>
  <c r="Q115" i="1" s="1"/>
  <c r="R115" i="1" s="1"/>
  <c r="P116" i="1"/>
  <c r="Q116" i="1" s="1"/>
  <c r="R116" i="1" s="1"/>
  <c r="P121" i="1"/>
  <c r="Q121" i="1" s="1"/>
  <c r="R121" i="1" s="1"/>
  <c r="P122" i="1"/>
  <c r="Q122" i="1" s="1"/>
  <c r="R122" i="1" s="1"/>
  <c r="P124" i="1"/>
  <c r="Q124" i="1" s="1"/>
  <c r="R124" i="1" s="1"/>
  <c r="P129" i="1"/>
  <c r="Q129" i="1" s="1"/>
  <c r="R129" i="1" s="1"/>
  <c r="P130" i="1"/>
  <c r="Q130" i="1" s="1"/>
  <c r="R130" i="1" s="1"/>
  <c r="P132" i="1"/>
  <c r="Q132" i="1" s="1"/>
  <c r="R132" i="1" s="1"/>
  <c r="P135" i="1"/>
  <c r="P136" i="1"/>
  <c r="Q136" i="1" s="1"/>
  <c r="R136" i="1" s="1"/>
  <c r="P137" i="1"/>
  <c r="Q137" i="1" s="1"/>
  <c r="R137" i="1" s="1"/>
  <c r="P139" i="1"/>
  <c r="Q139" i="1" s="1"/>
  <c r="R139" i="1" s="1"/>
  <c r="P141" i="1"/>
  <c r="Q141" i="1" s="1"/>
  <c r="R141" i="1" s="1"/>
  <c r="P9" i="1"/>
  <c r="P146" i="1" l="1"/>
  <c r="Q9" i="1"/>
  <c r="R33" i="1"/>
  <c r="Q135" i="1"/>
  <c r="R135" i="1" s="1"/>
  <c r="R9" i="1" l="1"/>
  <c r="Q146" i="1"/>
</calcChain>
</file>

<file path=xl/sharedStrings.xml><?xml version="1.0" encoding="utf-8"?>
<sst xmlns="http://schemas.openxmlformats.org/spreadsheetml/2006/main" count="925" uniqueCount="462">
  <si>
    <t>Fresh</t>
  </si>
  <si>
    <t>Provider Number</t>
  </si>
  <si>
    <t>Provider Name</t>
  </si>
  <si>
    <t>Period Begin</t>
  </si>
  <si>
    <t>Period End</t>
  </si>
  <si>
    <t>Management Company</t>
  </si>
  <si>
    <t>True</t>
  </si>
  <si>
    <t>CCNH</t>
  </si>
  <si>
    <t>Ryder Health Management</t>
  </si>
  <si>
    <t>000021684</t>
  </si>
  <si>
    <t>Abbott Terrace Health Center</t>
  </si>
  <si>
    <t>Athena Health Care Associates</t>
  </si>
  <si>
    <t>000010892</t>
  </si>
  <si>
    <t>Advanced Nursing and Rehab</t>
  </si>
  <si>
    <t>000000323</t>
  </si>
  <si>
    <t>Amberwoods of Farmington</t>
  </si>
  <si>
    <t>000009241</t>
  </si>
  <si>
    <t>Apple Rehab Avon</t>
  </si>
  <si>
    <t xml:space="preserve">Apple Health Care Inc.              </t>
  </si>
  <si>
    <t>000010356</t>
  </si>
  <si>
    <t>Apple Rehab Colchester</t>
  </si>
  <si>
    <t>000010900</t>
  </si>
  <si>
    <t>Apple Rehab Cromwell</t>
  </si>
  <si>
    <t>000009333</t>
  </si>
  <si>
    <t>Apple Rehab Farmington Valley</t>
  </si>
  <si>
    <t>000020298</t>
  </si>
  <si>
    <t>Apple Rehab Guilford</t>
  </si>
  <si>
    <t>000010686</t>
  </si>
  <si>
    <t>Apple Rehab Laurel Woods</t>
  </si>
  <si>
    <t>000021212</t>
  </si>
  <si>
    <t>Apple Rehab Middletown</t>
  </si>
  <si>
    <t>000020172</t>
  </si>
  <si>
    <t>Apple Rehab Mystic</t>
  </si>
  <si>
    <t>000010637</t>
  </si>
  <si>
    <t>Apple Rehab of Rocky Hill</t>
  </si>
  <si>
    <t>000020065</t>
  </si>
  <si>
    <t>Apple Rehab Shelton Lakes</t>
  </si>
  <si>
    <t>000010173</t>
  </si>
  <si>
    <t>Apple Rehab Uncasville</t>
  </si>
  <si>
    <t>000021064</t>
  </si>
  <si>
    <t>Apple Rehab West Haven</t>
  </si>
  <si>
    <t>000021361</t>
  </si>
  <si>
    <t>Apple Rehabilitation Watertown</t>
  </si>
  <si>
    <t>000010827</t>
  </si>
  <si>
    <t>Arden House</t>
  </si>
  <si>
    <t>Genesis Health Corp</t>
  </si>
  <si>
    <t>000020371</t>
  </si>
  <si>
    <t>Athena Meadowbrook LLC</t>
  </si>
  <si>
    <t>000020800</t>
  </si>
  <si>
    <t>False</t>
  </si>
  <si>
    <t>Autumn Lake Healthcare at Bucks Hill LLC</t>
  </si>
  <si>
    <t>000007724</t>
  </si>
  <si>
    <t>Autumn Lake Healthcare at Cromwell LLC</t>
  </si>
  <si>
    <t>000010256</t>
  </si>
  <si>
    <t>Autumn Lake Healthcare at New Britain LLC</t>
  </si>
  <si>
    <t>000010520</t>
  </si>
  <si>
    <t>Autumn Lake Healthcare at Norwalk LLC</t>
  </si>
  <si>
    <t>000021163</t>
  </si>
  <si>
    <t>Avery Nursing Home</t>
  </si>
  <si>
    <t>Church Homes, Inc. Congregational</t>
  </si>
  <si>
    <t>Avon Health Center</t>
  </si>
  <si>
    <t>000009381</t>
  </si>
  <si>
    <t>Bayview Health Care Center</t>
  </si>
  <si>
    <t>000020503</t>
  </si>
  <si>
    <t>Beacon Brook Health Center</t>
  </si>
  <si>
    <t>000021238</t>
  </si>
  <si>
    <t>Beechwood</t>
  </si>
  <si>
    <t>000006221</t>
  </si>
  <si>
    <t>Bel-Air Manor</t>
  </si>
  <si>
    <t>000021080</t>
  </si>
  <si>
    <t>Bethel Health Care-The Cascades (RCH)</t>
  </si>
  <si>
    <t>National Health Care, Inc.</t>
  </si>
  <si>
    <t>000021387</t>
  </si>
  <si>
    <t>Bickford Health Care Center</t>
  </si>
  <si>
    <t>Sommerset Health Care</t>
  </si>
  <si>
    <t>000010074</t>
  </si>
  <si>
    <t>Bishop Wicke Health &amp; Rehab. Ctr.</t>
  </si>
  <si>
    <t>000008128</t>
  </si>
  <si>
    <t>Bloomfield Health Care Center, LLC</t>
  </si>
  <si>
    <t>000009134</t>
  </si>
  <si>
    <t>Bradley Home &amp; Pavilion</t>
  </si>
  <si>
    <t>000021577</t>
  </si>
  <si>
    <t>Branford Hills</t>
  </si>
  <si>
    <t>000009977</t>
  </si>
  <si>
    <t>Bride Brook Health &amp; Rehab. Center</t>
  </si>
  <si>
    <t>000020826</t>
  </si>
  <si>
    <t>Cambridge Health and Rehabilitation Center</t>
  </si>
  <si>
    <t>000020488</t>
  </si>
  <si>
    <t>Carolton Chronic and Conv. Hospital</t>
  </si>
  <si>
    <t>000006064</t>
  </si>
  <si>
    <t>Cassena Care at Norwalk</t>
  </si>
  <si>
    <t>Chelsea Place Care Center</t>
  </si>
  <si>
    <t xml:space="preserve">iCare Health Network                </t>
  </si>
  <si>
    <t>000009761</t>
  </si>
  <si>
    <t>Cherry Brook Health Care Center</t>
  </si>
  <si>
    <t>000021254</t>
  </si>
  <si>
    <t>000006577</t>
  </si>
  <si>
    <t>Cheshire Regional Rehab Center</t>
  </si>
  <si>
    <t xml:space="preserve">Traditions Senior Management        </t>
  </si>
  <si>
    <t>000010454</t>
  </si>
  <si>
    <t>Chestelm Health Care</t>
  </si>
  <si>
    <t>Chesterfields Health Care Center</t>
  </si>
  <si>
    <t>000006338</t>
  </si>
  <si>
    <t>000008136</t>
  </si>
  <si>
    <t>Coccomo Memorial Health Center</t>
  </si>
  <si>
    <t>000020743</t>
  </si>
  <si>
    <t>Colonial Health &amp; Rehab Center of Plainfield, LLC</t>
  </si>
  <si>
    <t>000020032</t>
  </si>
  <si>
    <t>Complete Care at Glendale Center LLC</t>
  </si>
  <si>
    <t xml:space="preserve">Complete Care Management LLC        </t>
  </si>
  <si>
    <t>000010975</t>
  </si>
  <si>
    <t>Complete Care at Groton Regency LLC</t>
  </si>
  <si>
    <t>000020355</t>
  </si>
  <si>
    <t>000008961</t>
  </si>
  <si>
    <t>Complete Care at Meriden Center LLC</t>
  </si>
  <si>
    <t>000008995</t>
  </si>
  <si>
    <t>Connecticut Baptist Homes</t>
  </si>
  <si>
    <t>000010231</t>
  </si>
  <si>
    <t>Cook Willow Health &amp; Rehab Center</t>
  </si>
  <si>
    <t>000009324</t>
  </si>
  <si>
    <t>Countryside Manor</t>
  </si>
  <si>
    <t>000021303</t>
  </si>
  <si>
    <t>000010140</t>
  </si>
  <si>
    <t>Curtis Home-St. Elizabeth Center</t>
  </si>
  <si>
    <t>000005413</t>
  </si>
  <si>
    <t>000006932</t>
  </si>
  <si>
    <t>Elim Park Baptist Home</t>
  </si>
  <si>
    <t>000006668</t>
  </si>
  <si>
    <t>Evergreen Health Care Center</t>
  </si>
  <si>
    <t>000020529</t>
  </si>
  <si>
    <t>Fairview, Inc.</t>
  </si>
  <si>
    <t>000002584</t>
  </si>
  <si>
    <t>Farmington Care Center</t>
  </si>
  <si>
    <t>000010447</t>
  </si>
  <si>
    <t>Filosa, For Nursing and Rehab.</t>
  </si>
  <si>
    <t>000004614</t>
  </si>
  <si>
    <t>Fox Hill Center</t>
  </si>
  <si>
    <t>000008029</t>
  </si>
  <si>
    <t>Frances Warde Towers</t>
  </si>
  <si>
    <t>Mercy Community Health</t>
  </si>
  <si>
    <t>000006809</t>
  </si>
  <si>
    <t>000009530</t>
  </si>
  <si>
    <t>Gardner Heights Health Care Center, Inc.</t>
  </si>
  <si>
    <t>000009969</t>
  </si>
  <si>
    <t>Geer Nursing and Rehab. Center</t>
  </si>
  <si>
    <t>000008433</t>
  </si>
  <si>
    <t>Gladeview Health Care Center</t>
  </si>
  <si>
    <t>000020248</t>
  </si>
  <si>
    <t>Glastonbury Health Care Center</t>
  </si>
  <si>
    <t>000020280</t>
  </si>
  <si>
    <t>Glen Hill Center</t>
  </si>
  <si>
    <t>00007153</t>
  </si>
  <si>
    <t>Golden Hill Rehab Pavilion</t>
  </si>
  <si>
    <t>000008896</t>
  </si>
  <si>
    <t>Governors House Simsbury OPCO, LLC</t>
  </si>
  <si>
    <t xml:space="preserve">ARK Health Care Management          </t>
  </si>
  <si>
    <t>000020628</t>
  </si>
  <si>
    <t>Grandview Rehabilitation and Healthcare Center</t>
  </si>
  <si>
    <t>000010439</t>
  </si>
  <si>
    <t>000008425</t>
  </si>
  <si>
    <t>Greenwich Woods Rehabilitation</t>
  </si>
  <si>
    <t xml:space="preserve">Moshe Bernstein and Mordi Blass     </t>
  </si>
  <si>
    <t>000010934</t>
  </si>
  <si>
    <t>Grimes Center</t>
  </si>
  <si>
    <t xml:space="preserve">Yale                                </t>
  </si>
  <si>
    <t>000020272</t>
  </si>
  <si>
    <t>Grove Manor Nursing Home, Inc.</t>
  </si>
  <si>
    <t>000004945</t>
  </si>
  <si>
    <t>Hamden Rehab. and Health Care Center</t>
  </si>
  <si>
    <t>000009902</t>
  </si>
  <si>
    <t>Hancock Hall</t>
  </si>
  <si>
    <t>000021858</t>
  </si>
  <si>
    <t>Harbor Village North Rehab and Nursing Center</t>
  </si>
  <si>
    <t>000009647</t>
  </si>
  <si>
    <t>Hebrew Home</t>
  </si>
  <si>
    <t>000000927</t>
  </si>
  <si>
    <t>Hewitt Health &amp; Rehabilitation Center, Inc.</t>
  </si>
  <si>
    <t>000005876</t>
  </si>
  <si>
    <t>Hughes Health and Rehabilitation, Inc.</t>
  </si>
  <si>
    <t>000002089</t>
  </si>
  <si>
    <t>Ingraham Manor</t>
  </si>
  <si>
    <t>000020561</t>
  </si>
  <si>
    <t xml:space="preserve">JACC Healthcare Group LLC           </t>
  </si>
  <si>
    <t>000020454</t>
  </si>
  <si>
    <t>JACC Healthcare Center of Windham LLC</t>
  </si>
  <si>
    <t>000020438</t>
  </si>
  <si>
    <t>Jefferson House</t>
  </si>
  <si>
    <t>000009936</t>
  </si>
  <si>
    <t>Jerome Home, The</t>
  </si>
  <si>
    <t xml:space="preserve">Hartford HealthCare Senior Services </t>
  </si>
  <si>
    <t>000020652</t>
  </si>
  <si>
    <t>Jewish Senior Services</t>
  </si>
  <si>
    <t>000009233</t>
  </si>
  <si>
    <t>Kimberly Hall North</t>
  </si>
  <si>
    <t>000010769</t>
  </si>
  <si>
    <t>Kimberly Hall South Center</t>
  </si>
  <si>
    <t>000010751</t>
  </si>
  <si>
    <t>Laurel Ridge Health Care Center</t>
  </si>
  <si>
    <t>000021262</t>
  </si>
  <si>
    <t>000020462</t>
  </si>
  <si>
    <t>Litchfield Woods Health Care Ctr.</t>
  </si>
  <si>
    <t>LiveWell Connecticut</t>
  </si>
  <si>
    <t>000020933</t>
  </si>
  <si>
    <t>Long Ridge Post-Acute Care</t>
  </si>
  <si>
    <t>000021197</t>
  </si>
  <si>
    <t>Lord Chamberlain Nursing &amp; Rehabilitation  Ctr.</t>
  </si>
  <si>
    <t>000009688</t>
  </si>
  <si>
    <t>Ludlowe Center</t>
  </si>
  <si>
    <t>000006080</t>
  </si>
  <si>
    <t>Lutheran Home of Southbury, Inc.</t>
  </si>
  <si>
    <t xml:space="preserve">Sheehan Health Group, LLC           </t>
  </si>
  <si>
    <t>000006999</t>
  </si>
  <si>
    <t>Madison House</t>
  </si>
  <si>
    <t>000021444</t>
  </si>
  <si>
    <t>000021428</t>
  </si>
  <si>
    <t>Manchester Manor, Inc.</t>
  </si>
  <si>
    <t>000008417</t>
  </si>
  <si>
    <t>Mansfield Center for Nursing &amp; Rehab</t>
  </si>
  <si>
    <t>000021329</t>
  </si>
  <si>
    <t>Maple View Center for Health and Rehabilitation</t>
  </si>
  <si>
    <t>000009407</t>
  </si>
  <si>
    <t>Marlborough Health &amp; Rehab. Center</t>
  </si>
  <si>
    <t>000021056</t>
  </si>
  <si>
    <t>Mary Wade Home, Inc., The</t>
  </si>
  <si>
    <t>000020511</t>
  </si>
  <si>
    <t>Masonicare Health Center</t>
  </si>
  <si>
    <t>Masonicare</t>
  </si>
  <si>
    <t>000001198</t>
  </si>
  <si>
    <t>Matulaitis Nursing Home</t>
  </si>
  <si>
    <t>000009894</t>
  </si>
  <si>
    <t>McLean Health Center</t>
  </si>
  <si>
    <t>000008847</t>
  </si>
  <si>
    <t>Middlebury Conv. Home, Inc.</t>
  </si>
  <si>
    <t>000007047</t>
  </si>
  <si>
    <t>Middlesex Health Care Center</t>
  </si>
  <si>
    <t>000009472</t>
  </si>
  <si>
    <t>Milford Health and Rehab. Center</t>
  </si>
  <si>
    <t>000010561</t>
  </si>
  <si>
    <t>Miller Memorial Community, Inc.</t>
  </si>
  <si>
    <t>000009928</t>
  </si>
  <si>
    <t>Monsignor Bojnowski Manor</t>
  </si>
  <si>
    <t>000009332</t>
  </si>
  <si>
    <t>Montowese Health &amp; Rehab. Ctr., Inc.</t>
  </si>
  <si>
    <t>000010157</t>
  </si>
  <si>
    <t>Mystic Manor, Inc.</t>
  </si>
  <si>
    <t>000008391</t>
  </si>
  <si>
    <t>Nathaniel Witherell</t>
  </si>
  <si>
    <t>Town of Greenwich</t>
  </si>
  <si>
    <t>000005645</t>
  </si>
  <si>
    <t>New Haven Center for Nursing &amp; Rehab</t>
  </si>
  <si>
    <t>000008177</t>
  </si>
  <si>
    <t>New London Sub Acute and Rehab</t>
  </si>
  <si>
    <t>000010488</t>
  </si>
  <si>
    <t>New Milford Rehab LLC</t>
  </si>
  <si>
    <t>000009266</t>
  </si>
  <si>
    <t>000010397</t>
  </si>
  <si>
    <t>Newtown Rehabilitation &amp; Health Care</t>
  </si>
  <si>
    <t>000010207</t>
  </si>
  <si>
    <t>Noble Horizons</t>
  </si>
  <si>
    <t>Northbridge Health Care Center</t>
  </si>
  <si>
    <t>000010835</t>
  </si>
  <si>
    <t>Norwich Sub-Acute and Nursing</t>
  </si>
  <si>
    <t>000008599</t>
  </si>
  <si>
    <t>Orange Health Care Center</t>
  </si>
  <si>
    <t>000004978</t>
  </si>
  <si>
    <t>000020081</t>
  </si>
  <si>
    <t>Pendleton Health &amp; Rehab. Center</t>
  </si>
  <si>
    <t>000020694</t>
  </si>
  <si>
    <t>Pierce Memorial Baptist Home, Inc.</t>
  </si>
  <si>
    <t>000006007</t>
  </si>
  <si>
    <t>Pilgrim Manor</t>
  </si>
  <si>
    <t>Covenant Retirement Communities</t>
  </si>
  <si>
    <t>000007260</t>
  </si>
  <si>
    <t>Portland Care and Rehab. Center, Inc.</t>
  </si>
  <si>
    <t>000008714</t>
  </si>
  <si>
    <t>Quinnipiac Valley Center</t>
  </si>
  <si>
    <t>000020149</t>
  </si>
  <si>
    <t>RegalCare at Greenwich</t>
  </si>
  <si>
    <t xml:space="preserve">RegalCare Management Group          </t>
  </si>
  <si>
    <t>000007609</t>
  </si>
  <si>
    <t>Regency House Nursing and Rehabilitation Center</t>
  </si>
  <si>
    <t>000009084</t>
  </si>
  <si>
    <t>River Glen Health Care Center</t>
  </si>
  <si>
    <t>HealthBridge Management Co</t>
  </si>
  <si>
    <t>000009431</t>
  </si>
  <si>
    <t>Riverside Health and Rehabilitation Center</t>
  </si>
  <si>
    <t>000010009</t>
  </si>
  <si>
    <t>Saint John Paul II Center</t>
  </si>
  <si>
    <t>000010678</t>
  </si>
  <si>
    <t>Saint Joseph's Living Center</t>
  </si>
  <si>
    <t>000020397</t>
  </si>
  <si>
    <t>Saint Joseph's Residence</t>
  </si>
  <si>
    <t>000009019</t>
  </si>
  <si>
    <t>Salmon Brook Rehab and Nursing</t>
  </si>
  <si>
    <t>000020412</t>
  </si>
  <si>
    <t>Saybrook Health Care Center</t>
  </si>
  <si>
    <t>000007252</t>
  </si>
  <si>
    <t>Seabury Health Center</t>
  </si>
  <si>
    <t>000021030</t>
  </si>
  <si>
    <t>SecureCare Options, LLC</t>
  </si>
  <si>
    <t>008046363</t>
  </si>
  <si>
    <t>000021072</t>
  </si>
  <si>
    <t>Sharon Health Care Center</t>
  </si>
  <si>
    <t>000020941</t>
  </si>
  <si>
    <t>Sheriden Woods Health Care Center</t>
  </si>
  <si>
    <t>000020040</t>
  </si>
  <si>
    <t>000010660</t>
  </si>
  <si>
    <t>Skyview Rehab and Nursing</t>
  </si>
  <si>
    <t>000007427</t>
  </si>
  <si>
    <t>Southington Care Center</t>
  </si>
  <si>
    <t>000020602</t>
  </si>
  <si>
    <t>Southport Center for Nursing &amp; Rehab</t>
  </si>
  <si>
    <t>000008508</t>
  </si>
  <si>
    <t>000020363</t>
  </si>
  <si>
    <t>St. Joseph's Center</t>
  </si>
  <si>
    <t>000006841</t>
  </si>
  <si>
    <t>Suffield House, The</t>
  </si>
  <si>
    <t>000020751</t>
  </si>
  <si>
    <t>The Guilford House, LLC</t>
  </si>
  <si>
    <t>000004606</t>
  </si>
  <si>
    <t>The Pines at Bristol</t>
  </si>
  <si>
    <t>000009043</t>
  </si>
  <si>
    <t>The Reservoir</t>
  </si>
  <si>
    <t>000021668</t>
  </si>
  <si>
    <t>The Summit at Plantsville</t>
  </si>
  <si>
    <t>000009464</t>
  </si>
  <si>
    <t>The Villa at Stamford</t>
  </si>
  <si>
    <t>000007161</t>
  </si>
  <si>
    <t>The Willows</t>
  </si>
  <si>
    <t>000020553</t>
  </si>
  <si>
    <t>000009621</t>
  </si>
  <si>
    <t>000010876</t>
  </si>
  <si>
    <t>Touchpoints at Chestnut</t>
  </si>
  <si>
    <t>000023143</t>
  </si>
  <si>
    <t>000020123</t>
  </si>
  <si>
    <t>Trinity Hill Care Center, LLC</t>
  </si>
  <si>
    <t>Twin Maples Healthcare, Inc.</t>
  </si>
  <si>
    <t>000023151</t>
  </si>
  <si>
    <t>Valerie Manor</t>
  </si>
  <si>
    <t>000010702</t>
  </si>
  <si>
    <t>Vernon Manor Health Care Center</t>
  </si>
  <si>
    <t>000009910</t>
  </si>
  <si>
    <t>Villa Maria Nursing &amp; Rehabilitation</t>
  </si>
  <si>
    <t>000010066</t>
  </si>
  <si>
    <t>Village Crest Center for Health &amp; Rehabilitation</t>
  </si>
  <si>
    <t>000008771</t>
  </si>
  <si>
    <t>Village Green of Bristol Rehab. and Health Center</t>
  </si>
  <si>
    <t>000020256</t>
  </si>
  <si>
    <t>Waterbury Center for Nursing &amp; Rehab</t>
  </si>
  <si>
    <t>000009001</t>
  </si>
  <si>
    <t>Water's Edge Center for Health &amp; Rehab.</t>
  </si>
  <si>
    <t>000020975</t>
  </si>
  <si>
    <t>Watertown Convalarium</t>
  </si>
  <si>
    <t>000008813</t>
  </si>
  <si>
    <t>Waveny Care Center</t>
  </si>
  <si>
    <t>000009423</t>
  </si>
  <si>
    <t>West Hartford Health &amp; Rehab. Center</t>
  </si>
  <si>
    <t>000009738</t>
  </si>
  <si>
    <t>000010926</t>
  </si>
  <si>
    <t>West River Rehab Center</t>
  </si>
  <si>
    <t>000020925</t>
  </si>
  <si>
    <t>Western Rehabilitation Care Center</t>
  </si>
  <si>
    <t>000010389</t>
  </si>
  <si>
    <t>Westport Rehab Complex</t>
  </si>
  <si>
    <t>000010371</t>
  </si>
  <si>
    <t>Westside Care Center</t>
  </si>
  <si>
    <t>000007807</t>
  </si>
  <si>
    <t>Westview Health Care Center</t>
  </si>
  <si>
    <t>000009308</t>
  </si>
  <si>
    <t>Whispering Pines Rehabilitation and Nursing Center</t>
  </si>
  <si>
    <t xml:space="preserve">WP Management LLC                   </t>
  </si>
  <si>
    <t>000009951</t>
  </si>
  <si>
    <t>Whitney Center</t>
  </si>
  <si>
    <t>000009852</t>
  </si>
  <si>
    <t>Whitney Rehabilitation Care Center</t>
  </si>
  <si>
    <t>9027</t>
  </si>
  <si>
    <t>Wilton Meadows Health Care Center</t>
  </si>
  <si>
    <t>TransCon Builders, Inc.</t>
  </si>
  <si>
    <t>000020321</t>
  </si>
  <si>
    <t>Windsor Health and Rehab Center</t>
  </si>
  <si>
    <t>000009589</t>
  </si>
  <si>
    <t>000010967</t>
  </si>
  <si>
    <t>Wolcott View Manor</t>
  </si>
  <si>
    <t>000009720</t>
  </si>
  <si>
    <t>Woodlake at Tolland Nursing &amp; Rehab</t>
  </si>
  <si>
    <t>000020991</t>
  </si>
  <si>
    <t>Worcester Skilled Care Center</t>
  </si>
  <si>
    <t>26450</t>
  </si>
  <si>
    <t>WV-Parkway Pavilion</t>
  </si>
  <si>
    <t xml:space="preserve">Wachusett Ventures, LLC             </t>
  </si>
  <si>
    <t>000009597</t>
  </si>
  <si>
    <t>Medicaid Percentage</t>
  </si>
  <si>
    <t>Torrington Center for Nursing &amp; Rehab</t>
  </si>
  <si>
    <t>West Haven Center for Nursing &amp; Rehab</t>
  </si>
  <si>
    <t>Wolcott Hall Nursing Center, Inc.</t>
  </si>
  <si>
    <t xml:space="preserve">Autumn Lake Healthcare               </t>
  </si>
  <si>
    <t>SavaSeniorCare Administrative Service</t>
  </si>
  <si>
    <t>Cheshire House Nursing &amp; Rehab Center</t>
  </si>
  <si>
    <t>Ledgecrest Health Care Center, Inc.</t>
  </si>
  <si>
    <t>Maefair Health Care Center, Inc.</t>
  </si>
  <si>
    <t>Newington Rapid Recovery Rehab Center</t>
  </si>
  <si>
    <t>Shady Knoll Health Center, Inc.</t>
  </si>
  <si>
    <t>Filed Application?</t>
  </si>
  <si>
    <t>N</t>
  </si>
  <si>
    <t>Y - Opt Out</t>
  </si>
  <si>
    <t xml:space="preserve">St. Camillus Stamford OPCO LLC </t>
  </si>
  <si>
    <t>000007500</t>
  </si>
  <si>
    <t>000010298</t>
  </si>
  <si>
    <t>000020347</t>
  </si>
  <si>
    <t>000009365</t>
  </si>
  <si>
    <t>**Salamon**</t>
  </si>
  <si>
    <t>00020164</t>
  </si>
  <si>
    <t>Touchpoints at Manchester (Bidwell Care Center, LLC)</t>
  </si>
  <si>
    <t>Fresh River Healthcare (Kettle Brook Care Center, LLC)</t>
  </si>
  <si>
    <t>Silver Springs Care Center (Meriden Care Center, LLC)</t>
  </si>
  <si>
    <t>000009555</t>
  </si>
  <si>
    <t>Park Place Health Center (Universal Healthcare Holdings, LLC)</t>
  </si>
  <si>
    <t>Touchpoints at Bloomfield (Wintonbury Care Center, LLC)</t>
  </si>
  <si>
    <t>JACC Healthcare Center of Danielson LLC (Davis Place)</t>
  </si>
  <si>
    <t>Douglas Manor (Windham Nursing &amp; Rehab)</t>
  </si>
  <si>
    <t>Crestfield Rehab Ctr. &amp; Fenwood Manor</t>
  </si>
  <si>
    <t>Wadsworth Glen Health Care &amp; Rehab Ctr.</t>
  </si>
  <si>
    <t>Aaron Manor Nursing and Rehab. Ctr.</t>
  </si>
  <si>
    <t>Greentree Manor Nursing &amp; Rehab. Ctr.</t>
  </si>
  <si>
    <t>Cobalt Lodge Health Care &amp; Rehab. Ctr.</t>
  </si>
  <si>
    <t>Non Participating Provider Listing</t>
  </si>
  <si>
    <t>Healthcare and Pension Enhancement Participating Providers</t>
  </si>
  <si>
    <t>Complete Care at Harington Court LLC</t>
  </si>
  <si>
    <t>Add-on to 7/1/2023 Rate</t>
  </si>
  <si>
    <t>Rate Add-On Calculation</t>
  </si>
  <si>
    <t>License Type</t>
  </si>
  <si>
    <t>Bed Capacity at 9/30/2021</t>
  </si>
  <si>
    <t xml:space="preserve"> Medicaid Connecticut Days (Cost Year 2021)</t>
  </si>
  <si>
    <t>Medicaid Bed Reserve Days (Cost Year 2021)</t>
  </si>
  <si>
    <t>Actual Resident Days (Cost Year 2021)</t>
  </si>
  <si>
    <t>A</t>
  </si>
  <si>
    <t>B</t>
  </si>
  <si>
    <t>C</t>
  </si>
  <si>
    <t>D</t>
  </si>
  <si>
    <t>E = ((B+C)/D</t>
  </si>
  <si>
    <t>Healthcare Enhancement</t>
  </si>
  <si>
    <t>Pension Enhancement</t>
  </si>
  <si>
    <t>Total Enhancements</t>
  </si>
  <si>
    <t>F</t>
  </si>
  <si>
    <t>G</t>
  </si>
  <si>
    <t>H = F + G</t>
  </si>
  <si>
    <t>I = H*E</t>
  </si>
  <si>
    <t>J = I/(B+C)</t>
  </si>
  <si>
    <t>**</t>
  </si>
  <si>
    <t>** Facilities changed ownership on 9/1/2021. Data used in the calculations above is from the most recent annual report filing which was for the period ending 9/30/2020.</t>
  </si>
  <si>
    <t>Management Company/Common Ownership</t>
  </si>
  <si>
    <t>*</t>
  </si>
  <si>
    <t>*2021 was a short period. Days data has been annualized.</t>
  </si>
  <si>
    <t>Notre Dame</t>
  </si>
  <si>
    <t>Medicaid Allocation of Enhancement</t>
  </si>
  <si>
    <t>***</t>
  </si>
  <si>
    <t>*** Facilities have multiple levels of care. Add-on was calculated using CCNH day only and entire add-on will be added to the CCNH rate.</t>
  </si>
  <si>
    <t>Cassena Care at Stamford</t>
  </si>
  <si>
    <t>Cassena Care</t>
  </si>
  <si>
    <t>000002865</t>
  </si>
  <si>
    <t>Y -Insufficient Data</t>
  </si>
  <si>
    <t>Data as of June 22,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</si>
</sst>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yy"/>
    <numFmt numFmtId="165" formatCode="_(&quot;$&quot;* #,##0.00_);_(&quot;$&quot;* \(#,##0.00\);_(&quot;$&quot;* &quot;-&quot;_);_(@_)"/>
  </numFmts>
  <fonts count="15" x14ac:knownFonts="1">
    <font>
      <sz val="10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color indexed="17"/>
      <name val="Marlett"/>
      <charset val="2"/>
    </font>
    <font>
      <b/>
      <sz val="10"/>
      <color indexed="4"/>
      <name val="Georgia"/>
      <family val="1"/>
    </font>
    <font>
      <b/>
      <sz val="10"/>
      <color indexed="16"/>
      <name val="Georgia"/>
      <family val="1"/>
    </font>
    <font>
      <b/>
      <sz val="10"/>
      <color indexed="2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 diagonalDown="1">
      <left/>
      <right/>
      <top/>
      <bottom style="thin">
        <color rgb="FFD9D9D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2" borderId="0"/>
    <xf numFmtId="0" fontId="2" fillId="0" borderId="0"/>
    <xf numFmtId="0" fontId="4" fillId="0" borderId="1">
      <alignment horizontal="center"/>
    </xf>
    <xf numFmtId="0" fontId="5" fillId="0" borderId="1">
      <alignment horizontal="center"/>
    </xf>
    <xf numFmtId="0" fontId="6" fillId="0" borderId="1">
      <alignment horizontal="center"/>
    </xf>
    <xf numFmtId="0" fontId="7" fillId="0" borderId="1">
      <alignment vertical="center"/>
    </xf>
  </cellStyleXfs>
  <cellXfs count="49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 wrapText="1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vertical="top" wrapText="1"/>
    </xf>
    <xf numFmtId="49" fontId="9" fillId="0" borderId="0" xfId="0" applyNumberFormat="1" applyFont="1" applyFill="1" applyAlignment="1">
      <alignment vertical="top" wrapText="1"/>
    </xf>
    <xf numFmtId="0" fontId="11" fillId="0" borderId="0" xfId="0" applyFont="1" applyFill="1" applyAlignment="1">
      <alignment horizontal="center" vertical="top" wrapText="1"/>
    </xf>
    <xf numFmtId="38" fontId="9" fillId="0" borderId="0" xfId="0" applyNumberFormat="1" applyFont="1" applyFill="1" applyAlignment="1">
      <alignment horizontal="center" vertical="top" wrapText="1"/>
    </xf>
    <xf numFmtId="10" fontId="9" fillId="0" borderId="0" xfId="1" applyNumberFormat="1" applyFont="1" applyFill="1" applyAlignment="1">
      <alignment horizontal="center" vertical="top" wrapText="1"/>
    </xf>
    <xf numFmtId="42" fontId="9" fillId="0" borderId="0" xfId="0" applyNumberFormat="1" applyFont="1" applyFill="1" applyAlignment="1">
      <alignment horizontal="center" vertical="top" wrapText="1"/>
    </xf>
    <xf numFmtId="165" fontId="9" fillId="0" borderId="0" xfId="0" applyNumberFormat="1" applyFont="1" applyFill="1" applyAlignment="1">
      <alignment horizontal="center" vertical="top" wrapText="1"/>
    </xf>
    <xf numFmtId="44" fontId="9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42" fontId="9" fillId="0" borderId="0" xfId="0" applyNumberFormat="1" applyFont="1" applyFill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Fill="1" applyAlignment="1">
      <alignment vertical="top" wrapText="1"/>
    </xf>
  </cellXfs>
  <cellStyles count="8">
    <cellStyle name="Blue_Question" xfId="5" xr:uid="{00000000-0005-0000-0000-000000000000}"/>
    <cellStyle name="Green_Checkmark" xfId="4" xr:uid="{00000000-0005-0000-0000-000001000000}"/>
    <cellStyle name="Header" xfId="2" xr:uid="{00000000-0005-0000-0000-000002000000}"/>
    <cellStyle name="Maroon_Bang" xfId="6" xr:uid="{00000000-0005-0000-0000-000003000000}"/>
    <cellStyle name="Normal" xfId="0" builtinId="0"/>
    <cellStyle name="Percent" xfId="1" builtinId="5"/>
    <cellStyle name="Red_And_Bold" xfId="7" xr:uid="{00000000-0005-0000-0000-000006000000}"/>
    <cellStyle name="TotalsLine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2"/>
  <sheetViews>
    <sheetView tabSelected="1" zoomScale="90" zoomScaleNormal="90" workbookViewId="0">
      <pane xSplit="3" ySplit="8" topLeftCell="J135" activePane="bottomRight" state="frozen"/>
      <selection activeCell="B1" sqref="B1"/>
      <selection pane="topRight" activeCell="F1" sqref="F1"/>
      <selection pane="bottomLeft" activeCell="B2" sqref="B2"/>
      <selection pane="bottomRight" activeCell="C5" sqref="C5"/>
    </sheetView>
  </sheetViews>
  <sheetFormatPr defaultColWidth="8.85546875" defaultRowHeight="15" x14ac:dyDescent="0.2"/>
  <cols>
    <col min="1" max="1" width="10.7109375" style="5" hidden="1" customWidth="1"/>
    <col min="2" max="2" width="13.7109375" style="6" customWidth="1"/>
    <col min="3" max="3" width="30.7109375" style="6" customWidth="1"/>
    <col min="4" max="4" width="4.140625" style="21" customWidth="1"/>
    <col min="5" max="5" width="18.85546875" style="6" customWidth="1"/>
    <col min="6" max="6" width="35" style="6" bestFit="1" customWidth="1"/>
    <col min="7" max="8" width="12.7109375" style="6" customWidth="1"/>
    <col min="9" max="13" width="20.7109375" style="7" customWidth="1"/>
    <col min="14" max="15" width="14" style="7" bestFit="1" customWidth="1"/>
    <col min="16" max="16" width="16.28515625" style="7" bestFit="1" customWidth="1"/>
    <col min="17" max="17" width="16.28515625" style="7" customWidth="1"/>
    <col min="18" max="18" width="15.140625" style="5" customWidth="1"/>
    <col min="19" max="16384" width="8.85546875" style="5"/>
  </cols>
  <sheetData>
    <row r="1" spans="1:18" ht="23.25" customHeight="1" x14ac:dyDescent="0.2">
      <c r="B1" s="45" t="s">
        <v>426</v>
      </c>
      <c r="C1" s="46"/>
      <c r="D1" s="46"/>
      <c r="E1" s="46"/>
      <c r="F1" s="46"/>
      <c r="G1" s="46"/>
      <c r="H1" s="46"/>
      <c r="I1" s="46"/>
      <c r="J1" s="14"/>
    </row>
    <row r="2" spans="1:18" ht="23.25" customHeight="1" x14ac:dyDescent="0.2">
      <c r="B2" s="45" t="s">
        <v>429</v>
      </c>
      <c r="C2" s="47"/>
      <c r="D2" s="37"/>
      <c r="E2" s="25"/>
      <c r="F2" s="25"/>
      <c r="G2" s="25"/>
      <c r="H2" s="25"/>
      <c r="I2" s="42"/>
      <c r="J2" s="14"/>
    </row>
    <row r="3" spans="1:18" ht="18.75" x14ac:dyDescent="0.2">
      <c r="B3" s="45" t="s">
        <v>461</v>
      </c>
      <c r="C3" s="46"/>
      <c r="D3" s="46"/>
      <c r="E3" s="46"/>
      <c r="F3" s="46"/>
      <c r="G3" s="46"/>
      <c r="H3" s="46"/>
      <c r="I3" s="46"/>
    </row>
    <row r="5" spans="1:18" ht="30.75" customHeight="1" x14ac:dyDescent="0.2">
      <c r="B5" s="20"/>
      <c r="F5" s="8"/>
    </row>
    <row r="6" spans="1:18" ht="30.75" customHeight="1" x14ac:dyDescent="0.2">
      <c r="B6" s="20"/>
      <c r="F6" s="8"/>
    </row>
    <row r="7" spans="1:18" x14ac:dyDescent="0.2">
      <c r="B7" s="24"/>
      <c r="C7" s="24"/>
      <c r="E7" s="24"/>
      <c r="F7" s="24"/>
      <c r="G7" s="24"/>
      <c r="H7" s="24"/>
      <c r="I7" s="7" t="s">
        <v>435</v>
      </c>
      <c r="J7" s="7" t="s">
        <v>436</v>
      </c>
      <c r="K7" s="7" t="s">
        <v>437</v>
      </c>
      <c r="L7" s="7" t="s">
        <v>438</v>
      </c>
      <c r="M7" s="7" t="s">
        <v>439</v>
      </c>
      <c r="N7" s="7" t="s">
        <v>443</v>
      </c>
      <c r="O7" s="7" t="s">
        <v>444</v>
      </c>
      <c r="P7" s="7" t="s">
        <v>445</v>
      </c>
      <c r="Q7" s="7" t="s">
        <v>446</v>
      </c>
      <c r="R7" s="5" t="s">
        <v>447</v>
      </c>
    </row>
    <row r="8" spans="1:18" s="11" customFormat="1" ht="45" x14ac:dyDescent="0.25">
      <c r="A8" s="9" t="s">
        <v>0</v>
      </c>
      <c r="B8" s="10" t="s">
        <v>1</v>
      </c>
      <c r="C8" s="10" t="s">
        <v>2</v>
      </c>
      <c r="D8" s="10"/>
      <c r="E8" s="10" t="s">
        <v>430</v>
      </c>
      <c r="F8" s="10" t="s">
        <v>450</v>
      </c>
      <c r="G8" s="9" t="s">
        <v>3</v>
      </c>
      <c r="H8" s="9" t="s">
        <v>4</v>
      </c>
      <c r="I8" s="9" t="s">
        <v>431</v>
      </c>
      <c r="J8" s="9" t="s">
        <v>432</v>
      </c>
      <c r="K8" s="9" t="s">
        <v>433</v>
      </c>
      <c r="L8" s="9" t="s">
        <v>434</v>
      </c>
      <c r="M8" s="9" t="s">
        <v>391</v>
      </c>
      <c r="N8" s="9" t="s">
        <v>440</v>
      </c>
      <c r="O8" s="9" t="s">
        <v>441</v>
      </c>
      <c r="P8" s="9" t="s">
        <v>442</v>
      </c>
      <c r="Q8" s="9" t="s">
        <v>454</v>
      </c>
      <c r="R8" s="9" t="s">
        <v>428</v>
      </c>
    </row>
    <row r="9" spans="1:18" s="11" customFormat="1" ht="30" x14ac:dyDescent="0.25">
      <c r="A9" s="5" t="s">
        <v>6</v>
      </c>
      <c r="B9" s="24" t="s">
        <v>9</v>
      </c>
      <c r="C9" s="24" t="s">
        <v>422</v>
      </c>
      <c r="D9" s="21"/>
      <c r="E9" s="24" t="s">
        <v>7</v>
      </c>
      <c r="F9" s="24" t="s">
        <v>8</v>
      </c>
      <c r="G9" s="12">
        <v>44105</v>
      </c>
      <c r="H9" s="12">
        <v>44469</v>
      </c>
      <c r="I9" s="15">
        <v>60</v>
      </c>
      <c r="J9" s="15">
        <v>10827</v>
      </c>
      <c r="K9" s="15">
        <v>28</v>
      </c>
      <c r="L9" s="15">
        <v>17629</v>
      </c>
      <c r="M9" s="16">
        <f>IF(G9="No AR","",(J9+K9)/L9)</f>
        <v>0.61574678087242607</v>
      </c>
      <c r="N9" s="17">
        <v>72203</v>
      </c>
      <c r="O9" s="17">
        <v>95000</v>
      </c>
      <c r="P9" s="17">
        <f t="shared" ref="P9:P40" si="0">N9+O9</f>
        <v>167203</v>
      </c>
      <c r="Q9" s="17">
        <f t="shared" ref="Q9:Q40" si="1">P9*M9</f>
        <v>102954.70900221226</v>
      </c>
      <c r="R9" s="19">
        <f t="shared" ref="R9:R40" si="2">Q9/(J9+K9)</f>
        <v>9.4845425151738603</v>
      </c>
    </row>
    <row r="10" spans="1:18" s="11" customFormat="1" x14ac:dyDescent="0.25">
      <c r="A10" s="5" t="s">
        <v>49</v>
      </c>
      <c r="B10" s="24" t="s">
        <v>12</v>
      </c>
      <c r="C10" s="24" t="s">
        <v>10</v>
      </c>
      <c r="D10" s="21"/>
      <c r="E10" s="24" t="s">
        <v>7</v>
      </c>
      <c r="F10" s="24" t="s">
        <v>11</v>
      </c>
      <c r="G10" s="12">
        <v>44105</v>
      </c>
      <c r="H10" s="12">
        <v>44469</v>
      </c>
      <c r="I10" s="15">
        <v>205</v>
      </c>
      <c r="J10" s="15">
        <v>54771</v>
      </c>
      <c r="K10" s="15">
        <v>0</v>
      </c>
      <c r="L10" s="15">
        <v>62517</v>
      </c>
      <c r="M10" s="16">
        <f>IF(G10="No AR","",(J10+K10)/L10)</f>
        <v>0.87609770142521237</v>
      </c>
      <c r="N10" s="17">
        <v>0</v>
      </c>
      <c r="O10" s="17">
        <v>273000</v>
      </c>
      <c r="P10" s="17">
        <f t="shared" si="0"/>
        <v>273000</v>
      </c>
      <c r="Q10" s="17">
        <f t="shared" si="1"/>
        <v>239174.67248908296</v>
      </c>
      <c r="R10" s="19">
        <f t="shared" si="2"/>
        <v>4.3668122270742353</v>
      </c>
    </row>
    <row r="11" spans="1:18" s="11" customFormat="1" x14ac:dyDescent="0.25">
      <c r="A11" s="5" t="s">
        <v>6</v>
      </c>
      <c r="B11" s="24" t="s">
        <v>14</v>
      </c>
      <c r="C11" s="24" t="s">
        <v>13</v>
      </c>
      <c r="D11" s="21"/>
      <c r="E11" s="24" t="s">
        <v>7</v>
      </c>
      <c r="F11" s="24"/>
      <c r="G11" s="12">
        <v>44105</v>
      </c>
      <c r="H11" s="12">
        <v>44469</v>
      </c>
      <c r="I11" s="15">
        <v>226</v>
      </c>
      <c r="J11" s="15">
        <v>54972</v>
      </c>
      <c r="K11" s="15">
        <v>0</v>
      </c>
      <c r="L11" s="15">
        <v>69344</v>
      </c>
      <c r="M11" s="16">
        <f>IF(G11="No AR","",(J11+K11)/L11)</f>
        <v>0.79274342408860177</v>
      </c>
      <c r="N11" s="17">
        <v>259495</v>
      </c>
      <c r="O11" s="17">
        <v>114050</v>
      </c>
      <c r="P11" s="17">
        <f t="shared" si="0"/>
        <v>373545</v>
      </c>
      <c r="Q11" s="17">
        <f t="shared" si="1"/>
        <v>296125.34235117678</v>
      </c>
      <c r="R11" s="19">
        <f t="shared" si="2"/>
        <v>5.3868395246885097</v>
      </c>
    </row>
    <row r="12" spans="1:18" s="11" customFormat="1" x14ac:dyDescent="0.25">
      <c r="A12" s="5"/>
      <c r="B12" s="24" t="s">
        <v>16</v>
      </c>
      <c r="C12" s="24" t="s">
        <v>15</v>
      </c>
      <c r="D12" s="21"/>
      <c r="E12" s="24" t="s">
        <v>7</v>
      </c>
      <c r="F12" s="24"/>
      <c r="G12" s="12">
        <v>44105</v>
      </c>
      <c r="H12" s="12">
        <v>44469</v>
      </c>
      <c r="I12" s="15">
        <v>130</v>
      </c>
      <c r="J12" s="15">
        <v>16943</v>
      </c>
      <c r="K12" s="15">
        <v>0</v>
      </c>
      <c r="L12" s="15">
        <v>30180</v>
      </c>
      <c r="M12" s="16">
        <v>0.56139827700463885</v>
      </c>
      <c r="N12" s="17">
        <v>0</v>
      </c>
      <c r="O12" s="17">
        <v>50631</v>
      </c>
      <c r="P12" s="17">
        <f t="shared" si="0"/>
        <v>50631</v>
      </c>
      <c r="Q12" s="17">
        <f t="shared" si="1"/>
        <v>28424.156163021871</v>
      </c>
      <c r="R12" s="19">
        <f t="shared" si="2"/>
        <v>1.6776341948310141</v>
      </c>
    </row>
    <row r="13" spans="1:18" s="11" customFormat="1" x14ac:dyDescent="0.25">
      <c r="A13" s="22"/>
      <c r="B13" s="24" t="s">
        <v>19</v>
      </c>
      <c r="C13" s="24" t="s">
        <v>17</v>
      </c>
      <c r="D13" s="23"/>
      <c r="E13" s="24" t="s">
        <v>7</v>
      </c>
      <c r="F13" s="24" t="s">
        <v>18</v>
      </c>
      <c r="G13" s="12">
        <v>44105</v>
      </c>
      <c r="H13" s="12">
        <v>44469</v>
      </c>
      <c r="I13" s="15">
        <v>60</v>
      </c>
      <c r="J13" s="15">
        <v>7328</v>
      </c>
      <c r="K13" s="15">
        <v>0</v>
      </c>
      <c r="L13" s="15">
        <v>10542</v>
      </c>
      <c r="M13" s="16">
        <f t="shared" ref="M13:M43" si="3">IF(G13="No AR","",(J13+K13)/L13)</f>
        <v>0.69512426484538037</v>
      </c>
      <c r="N13" s="26">
        <v>0</v>
      </c>
      <c r="O13" s="26">
        <v>76151</v>
      </c>
      <c r="P13" s="17">
        <f t="shared" si="0"/>
        <v>76151</v>
      </c>
      <c r="Q13" s="17">
        <f t="shared" si="1"/>
        <v>52934.407892240561</v>
      </c>
      <c r="R13" s="19">
        <f t="shared" si="2"/>
        <v>7.2235818630240942</v>
      </c>
    </row>
    <row r="14" spans="1:18" s="11" customFormat="1" x14ac:dyDescent="0.25">
      <c r="A14" s="22"/>
      <c r="B14" s="24" t="s">
        <v>21</v>
      </c>
      <c r="C14" s="24" t="s">
        <v>20</v>
      </c>
      <c r="D14" s="23"/>
      <c r="E14" s="24" t="s">
        <v>7</v>
      </c>
      <c r="F14" s="24" t="s">
        <v>18</v>
      </c>
      <c r="G14" s="12">
        <v>44105</v>
      </c>
      <c r="H14" s="12">
        <v>44469</v>
      </c>
      <c r="I14" s="15">
        <v>60</v>
      </c>
      <c r="J14" s="15">
        <v>10090</v>
      </c>
      <c r="K14" s="15">
        <v>0</v>
      </c>
      <c r="L14" s="15">
        <v>16928</v>
      </c>
      <c r="M14" s="16">
        <f t="shared" si="3"/>
        <v>0.59605387523629494</v>
      </c>
      <c r="N14" s="26">
        <v>0</v>
      </c>
      <c r="O14" s="26">
        <v>102649</v>
      </c>
      <c r="P14" s="17">
        <f t="shared" si="0"/>
        <v>102649</v>
      </c>
      <c r="Q14" s="17">
        <f t="shared" si="1"/>
        <v>61184.33423913044</v>
      </c>
      <c r="R14" s="19">
        <f t="shared" si="2"/>
        <v>6.0638586956521747</v>
      </c>
    </row>
    <row r="15" spans="1:18" s="11" customFormat="1" x14ac:dyDescent="0.25">
      <c r="A15" s="22"/>
      <c r="B15" s="24" t="s">
        <v>23</v>
      </c>
      <c r="C15" s="24" t="s">
        <v>22</v>
      </c>
      <c r="D15" s="23"/>
      <c r="E15" s="24" t="s">
        <v>7</v>
      </c>
      <c r="F15" s="24" t="s">
        <v>18</v>
      </c>
      <c r="G15" s="12">
        <v>44105</v>
      </c>
      <c r="H15" s="12">
        <v>44469</v>
      </c>
      <c r="I15" s="15">
        <v>85</v>
      </c>
      <c r="J15" s="15">
        <v>15590</v>
      </c>
      <c r="K15" s="15">
        <v>0</v>
      </c>
      <c r="L15" s="15">
        <v>22674</v>
      </c>
      <c r="M15" s="16">
        <f t="shared" si="3"/>
        <v>0.68757166798976799</v>
      </c>
      <c r="N15" s="26">
        <v>0</v>
      </c>
      <c r="O15" s="26">
        <v>117203</v>
      </c>
      <c r="P15" s="17">
        <f t="shared" si="0"/>
        <v>117203</v>
      </c>
      <c r="Q15" s="17">
        <f t="shared" si="1"/>
        <v>80585.462203404779</v>
      </c>
      <c r="R15" s="19">
        <f t="shared" si="2"/>
        <v>5.1690482490958809</v>
      </c>
    </row>
    <row r="16" spans="1:18" s="11" customFormat="1" x14ac:dyDescent="0.25">
      <c r="A16" s="22"/>
      <c r="B16" s="24" t="s">
        <v>25</v>
      </c>
      <c r="C16" s="24" t="s">
        <v>24</v>
      </c>
      <c r="D16" s="23"/>
      <c r="E16" s="24" t="s">
        <v>7</v>
      </c>
      <c r="F16" s="24" t="s">
        <v>18</v>
      </c>
      <c r="G16" s="12">
        <v>44105</v>
      </c>
      <c r="H16" s="12">
        <v>44469</v>
      </c>
      <c r="I16" s="15">
        <v>160</v>
      </c>
      <c r="J16" s="15">
        <v>24159</v>
      </c>
      <c r="K16" s="15">
        <v>0</v>
      </c>
      <c r="L16" s="15">
        <v>32967</v>
      </c>
      <c r="M16" s="16">
        <f t="shared" si="3"/>
        <v>0.73282373282373281</v>
      </c>
      <c r="N16" s="26">
        <v>0</v>
      </c>
      <c r="O16" s="26">
        <v>213831</v>
      </c>
      <c r="P16" s="17">
        <f t="shared" si="0"/>
        <v>213831</v>
      </c>
      <c r="Q16" s="17">
        <f t="shared" si="1"/>
        <v>156700.4316134316</v>
      </c>
      <c r="R16" s="19">
        <f t="shared" si="2"/>
        <v>6.4862134862134857</v>
      </c>
    </row>
    <row r="17" spans="1:18" s="11" customFormat="1" x14ac:dyDescent="0.25">
      <c r="A17" s="22"/>
      <c r="B17" s="24" t="s">
        <v>27</v>
      </c>
      <c r="C17" s="24" t="s">
        <v>26</v>
      </c>
      <c r="D17" s="23"/>
      <c r="E17" s="24" t="s">
        <v>7</v>
      </c>
      <c r="F17" s="24" t="s">
        <v>18</v>
      </c>
      <c r="G17" s="12">
        <v>44105</v>
      </c>
      <c r="H17" s="12">
        <v>44469</v>
      </c>
      <c r="I17" s="15">
        <v>90</v>
      </c>
      <c r="J17" s="15">
        <v>17014</v>
      </c>
      <c r="K17" s="15">
        <v>0</v>
      </c>
      <c r="L17" s="15">
        <v>23933</v>
      </c>
      <c r="M17" s="16">
        <f t="shared" si="3"/>
        <v>0.71090126603434589</v>
      </c>
      <c r="N17" s="26">
        <v>0</v>
      </c>
      <c r="O17" s="26">
        <v>137806</v>
      </c>
      <c r="P17" s="17">
        <f t="shared" si="0"/>
        <v>137806</v>
      </c>
      <c r="Q17" s="17">
        <f t="shared" si="1"/>
        <v>97966.459867129073</v>
      </c>
      <c r="R17" s="19">
        <f t="shared" si="2"/>
        <v>5.757991058371287</v>
      </c>
    </row>
    <row r="18" spans="1:18" s="11" customFormat="1" x14ac:dyDescent="0.25">
      <c r="A18" s="22"/>
      <c r="B18" s="24" t="s">
        <v>29</v>
      </c>
      <c r="C18" s="24" t="s">
        <v>28</v>
      </c>
      <c r="D18" s="23"/>
      <c r="E18" s="24" t="s">
        <v>7</v>
      </c>
      <c r="F18" s="24" t="s">
        <v>18</v>
      </c>
      <c r="G18" s="12">
        <v>44105</v>
      </c>
      <c r="H18" s="12">
        <v>44469</v>
      </c>
      <c r="I18" s="15">
        <v>120</v>
      </c>
      <c r="J18" s="15">
        <v>23821</v>
      </c>
      <c r="K18" s="15">
        <v>0</v>
      </c>
      <c r="L18" s="15">
        <v>32422</v>
      </c>
      <c r="M18" s="16">
        <f t="shared" si="3"/>
        <v>0.7347171673554993</v>
      </c>
      <c r="N18" s="26">
        <v>0</v>
      </c>
      <c r="O18" s="26">
        <v>180430</v>
      </c>
      <c r="P18" s="17">
        <f t="shared" si="0"/>
        <v>180430</v>
      </c>
      <c r="Q18" s="17">
        <f t="shared" si="1"/>
        <v>132565.01850595273</v>
      </c>
      <c r="R18" s="19">
        <f t="shared" si="2"/>
        <v>5.5650484239096905</v>
      </c>
    </row>
    <row r="19" spans="1:18" s="11" customFormat="1" x14ac:dyDescent="0.25">
      <c r="A19" s="22"/>
      <c r="B19" s="24" t="s">
        <v>31</v>
      </c>
      <c r="C19" s="24" t="s">
        <v>30</v>
      </c>
      <c r="D19" s="23"/>
      <c r="E19" s="24" t="s">
        <v>7</v>
      </c>
      <c r="F19" s="24" t="s">
        <v>18</v>
      </c>
      <c r="G19" s="12">
        <v>44105</v>
      </c>
      <c r="H19" s="12">
        <v>44469</v>
      </c>
      <c r="I19" s="15">
        <v>70</v>
      </c>
      <c r="J19" s="15">
        <v>13002</v>
      </c>
      <c r="K19" s="15">
        <v>0</v>
      </c>
      <c r="L19" s="15">
        <v>17931</v>
      </c>
      <c r="M19" s="16">
        <f t="shared" si="3"/>
        <v>0.72511293290948642</v>
      </c>
      <c r="N19" s="26">
        <v>0</v>
      </c>
      <c r="O19" s="26">
        <v>96815</v>
      </c>
      <c r="P19" s="17">
        <f t="shared" si="0"/>
        <v>96815</v>
      </c>
      <c r="Q19" s="17">
        <f t="shared" si="1"/>
        <v>70201.808599631928</v>
      </c>
      <c r="R19" s="19">
        <f t="shared" si="2"/>
        <v>5.3993084602085775</v>
      </c>
    </row>
    <row r="20" spans="1:18" s="11" customFormat="1" x14ac:dyDescent="0.25">
      <c r="A20" s="22"/>
      <c r="B20" s="24" t="s">
        <v>33</v>
      </c>
      <c r="C20" s="24" t="s">
        <v>32</v>
      </c>
      <c r="D20" s="23"/>
      <c r="E20" s="24" t="s">
        <v>7</v>
      </c>
      <c r="F20" s="24" t="s">
        <v>18</v>
      </c>
      <c r="G20" s="12">
        <v>44105</v>
      </c>
      <c r="H20" s="12">
        <v>44469</v>
      </c>
      <c r="I20" s="15">
        <v>60</v>
      </c>
      <c r="J20" s="15">
        <v>8481</v>
      </c>
      <c r="K20" s="15">
        <v>0</v>
      </c>
      <c r="L20" s="15">
        <v>14148</v>
      </c>
      <c r="M20" s="16">
        <f t="shared" si="3"/>
        <v>0.59944868532654794</v>
      </c>
      <c r="N20" s="26">
        <v>0</v>
      </c>
      <c r="O20" s="26">
        <v>92681</v>
      </c>
      <c r="P20" s="17">
        <f t="shared" si="0"/>
        <v>92681</v>
      </c>
      <c r="Q20" s="17">
        <f t="shared" si="1"/>
        <v>55557.503604749792</v>
      </c>
      <c r="R20" s="19">
        <f t="shared" si="2"/>
        <v>6.5508199038733395</v>
      </c>
    </row>
    <row r="21" spans="1:18" s="11" customFormat="1" x14ac:dyDescent="0.25">
      <c r="A21" s="22"/>
      <c r="B21" s="24" t="s">
        <v>35</v>
      </c>
      <c r="C21" s="24" t="s">
        <v>34</v>
      </c>
      <c r="D21" s="23"/>
      <c r="E21" s="24" t="s">
        <v>7</v>
      </c>
      <c r="F21" s="24" t="s">
        <v>18</v>
      </c>
      <c r="G21" s="12">
        <v>44105</v>
      </c>
      <c r="H21" s="12">
        <v>44469</v>
      </c>
      <c r="I21" s="15">
        <v>120</v>
      </c>
      <c r="J21" s="15">
        <v>18388</v>
      </c>
      <c r="K21" s="15">
        <v>0</v>
      </c>
      <c r="L21" s="15">
        <v>22875</v>
      </c>
      <c r="M21" s="16">
        <f t="shared" si="3"/>
        <v>0.80384699453551911</v>
      </c>
      <c r="N21" s="26">
        <v>0</v>
      </c>
      <c r="O21" s="26">
        <v>137635</v>
      </c>
      <c r="P21" s="17">
        <f t="shared" si="0"/>
        <v>137635</v>
      </c>
      <c r="Q21" s="17">
        <f t="shared" si="1"/>
        <v>110637.48109289617</v>
      </c>
      <c r="R21" s="19">
        <f t="shared" si="2"/>
        <v>6.016830601092896</v>
      </c>
    </row>
    <row r="22" spans="1:18" s="11" customFormat="1" x14ac:dyDescent="0.25">
      <c r="A22" s="22"/>
      <c r="B22" s="24" t="s">
        <v>37</v>
      </c>
      <c r="C22" s="24" t="s">
        <v>36</v>
      </c>
      <c r="D22" s="23"/>
      <c r="E22" s="24" t="s">
        <v>7</v>
      </c>
      <c r="F22" s="24" t="s">
        <v>18</v>
      </c>
      <c r="G22" s="12">
        <v>44105</v>
      </c>
      <c r="H22" s="12">
        <v>44469</v>
      </c>
      <c r="I22" s="15">
        <v>108</v>
      </c>
      <c r="J22" s="15">
        <v>23728</v>
      </c>
      <c r="K22" s="15">
        <v>0</v>
      </c>
      <c r="L22" s="15">
        <v>31307</v>
      </c>
      <c r="M22" s="16">
        <f t="shared" si="3"/>
        <v>0.75791356565624302</v>
      </c>
      <c r="N22" s="26">
        <v>0</v>
      </c>
      <c r="O22" s="26">
        <v>186413</v>
      </c>
      <c r="P22" s="17">
        <f t="shared" si="0"/>
        <v>186413</v>
      </c>
      <c r="Q22" s="17">
        <f t="shared" si="1"/>
        <v>141284.94151467722</v>
      </c>
      <c r="R22" s="19">
        <f t="shared" si="2"/>
        <v>5.9543552560130317</v>
      </c>
    </row>
    <row r="23" spans="1:18" s="11" customFormat="1" x14ac:dyDescent="0.25">
      <c r="A23" s="22"/>
      <c r="B23" s="24" t="s">
        <v>39</v>
      </c>
      <c r="C23" s="24" t="s">
        <v>38</v>
      </c>
      <c r="D23" s="23"/>
      <c r="E23" s="24" t="s">
        <v>7</v>
      </c>
      <c r="F23" s="24" t="s">
        <v>18</v>
      </c>
      <c r="G23" s="12">
        <v>44105</v>
      </c>
      <c r="H23" s="12">
        <v>44469</v>
      </c>
      <c r="I23" s="15">
        <v>130</v>
      </c>
      <c r="J23" s="15">
        <v>23401</v>
      </c>
      <c r="K23" s="15">
        <v>0</v>
      </c>
      <c r="L23" s="15">
        <v>30784</v>
      </c>
      <c r="M23" s="16">
        <f t="shared" si="3"/>
        <v>0.76016761954261958</v>
      </c>
      <c r="N23" s="26">
        <v>0</v>
      </c>
      <c r="O23" s="26">
        <v>135766</v>
      </c>
      <c r="P23" s="17">
        <f t="shared" si="0"/>
        <v>135766</v>
      </c>
      <c r="Q23" s="17">
        <f t="shared" si="1"/>
        <v>103204.91703482329</v>
      </c>
      <c r="R23" s="19">
        <f t="shared" si="2"/>
        <v>4.4102780665280665</v>
      </c>
    </row>
    <row r="24" spans="1:18" s="11" customFormat="1" x14ac:dyDescent="0.25">
      <c r="A24" s="22"/>
      <c r="B24" s="24" t="s">
        <v>41</v>
      </c>
      <c r="C24" s="24" t="s">
        <v>40</v>
      </c>
      <c r="D24" s="23"/>
      <c r="E24" s="24" t="s">
        <v>7</v>
      </c>
      <c r="F24" s="24" t="s">
        <v>18</v>
      </c>
      <c r="G24" s="12">
        <v>44105</v>
      </c>
      <c r="H24" s="12">
        <v>44469</v>
      </c>
      <c r="I24" s="15">
        <v>89</v>
      </c>
      <c r="J24" s="15">
        <v>20423</v>
      </c>
      <c r="K24" s="15">
        <v>0</v>
      </c>
      <c r="L24" s="15">
        <v>24769</v>
      </c>
      <c r="M24" s="16">
        <f t="shared" si="3"/>
        <v>0.82453873793855226</v>
      </c>
      <c r="N24" s="26">
        <v>0</v>
      </c>
      <c r="O24" s="26">
        <v>129312</v>
      </c>
      <c r="P24" s="17">
        <f t="shared" si="0"/>
        <v>129312</v>
      </c>
      <c r="Q24" s="17">
        <f t="shared" si="1"/>
        <v>106622.75328031008</v>
      </c>
      <c r="R24" s="19">
        <f t="shared" si="2"/>
        <v>5.2207194476967178</v>
      </c>
    </row>
    <row r="25" spans="1:18" s="11" customFormat="1" x14ac:dyDescent="0.25">
      <c r="A25" s="22"/>
      <c r="B25" s="24" t="s">
        <v>43</v>
      </c>
      <c r="C25" s="24" t="s">
        <v>42</v>
      </c>
      <c r="D25" s="23"/>
      <c r="E25" s="24" t="s">
        <v>7</v>
      </c>
      <c r="F25" s="24" t="s">
        <v>18</v>
      </c>
      <c r="G25" s="12">
        <v>44105</v>
      </c>
      <c r="H25" s="12">
        <v>44469</v>
      </c>
      <c r="I25" s="15">
        <v>110</v>
      </c>
      <c r="J25" s="15">
        <v>21541</v>
      </c>
      <c r="K25" s="15">
        <v>0</v>
      </c>
      <c r="L25" s="15">
        <v>32418</v>
      </c>
      <c r="M25" s="16">
        <f t="shared" si="3"/>
        <v>0.66447652538713065</v>
      </c>
      <c r="N25" s="26">
        <v>0</v>
      </c>
      <c r="O25" s="26">
        <v>178511</v>
      </c>
      <c r="P25" s="17">
        <f t="shared" si="0"/>
        <v>178511</v>
      </c>
      <c r="Q25" s="17">
        <f t="shared" si="1"/>
        <v>118616.36902338208</v>
      </c>
      <c r="R25" s="19">
        <f t="shared" si="2"/>
        <v>5.5065395767783336</v>
      </c>
    </row>
    <row r="26" spans="1:18" s="11" customFormat="1" x14ac:dyDescent="0.25">
      <c r="A26" s="5" t="s">
        <v>6</v>
      </c>
      <c r="B26" s="24" t="s">
        <v>46</v>
      </c>
      <c r="C26" s="24" t="s">
        <v>44</v>
      </c>
      <c r="D26" s="21"/>
      <c r="E26" s="24" t="s">
        <v>7</v>
      </c>
      <c r="F26" s="24" t="s">
        <v>45</v>
      </c>
      <c r="G26" s="12">
        <v>44105</v>
      </c>
      <c r="H26" s="12">
        <v>44469</v>
      </c>
      <c r="I26" s="15">
        <v>360</v>
      </c>
      <c r="J26" s="15">
        <v>60253</v>
      </c>
      <c r="K26" s="15">
        <v>0</v>
      </c>
      <c r="L26" s="15">
        <v>69324</v>
      </c>
      <c r="M26" s="16">
        <f t="shared" si="3"/>
        <v>0.86915065489585142</v>
      </c>
      <c r="N26" s="17">
        <v>0</v>
      </c>
      <c r="O26" s="17">
        <v>73035</v>
      </c>
      <c r="P26" s="17">
        <f t="shared" si="0"/>
        <v>73035</v>
      </c>
      <c r="Q26" s="17">
        <f t="shared" si="1"/>
        <v>63478.418080318508</v>
      </c>
      <c r="R26" s="19">
        <f t="shared" si="2"/>
        <v>1.053531244590618</v>
      </c>
    </row>
    <row r="27" spans="1:18" s="11" customFormat="1" x14ac:dyDescent="0.25">
      <c r="A27" s="5" t="s">
        <v>49</v>
      </c>
      <c r="B27" s="24" t="s">
        <v>48</v>
      </c>
      <c r="C27" s="24" t="s">
        <v>47</v>
      </c>
      <c r="D27" s="21" t="s">
        <v>455</v>
      </c>
      <c r="E27" s="24" t="s">
        <v>7</v>
      </c>
      <c r="F27" s="24" t="s">
        <v>11</v>
      </c>
      <c r="G27" s="12">
        <v>44105</v>
      </c>
      <c r="H27" s="12">
        <v>44469</v>
      </c>
      <c r="I27" s="15">
        <v>80</v>
      </c>
      <c r="J27" s="15">
        <v>16667</v>
      </c>
      <c r="K27" s="15">
        <v>0</v>
      </c>
      <c r="L27" s="15">
        <v>23265</v>
      </c>
      <c r="M27" s="16">
        <f t="shared" si="3"/>
        <v>0.71639802278100151</v>
      </c>
      <c r="N27" s="17">
        <v>0</v>
      </c>
      <c r="O27" s="17">
        <v>94000</v>
      </c>
      <c r="P27" s="17">
        <f t="shared" si="0"/>
        <v>94000</v>
      </c>
      <c r="Q27" s="17">
        <f t="shared" si="1"/>
        <v>67341.414141414149</v>
      </c>
      <c r="R27" s="19">
        <f t="shared" si="2"/>
        <v>4.0404040404040407</v>
      </c>
    </row>
    <row r="28" spans="1:18" s="11" customFormat="1" ht="30" x14ac:dyDescent="0.25">
      <c r="A28" s="5" t="s">
        <v>6</v>
      </c>
      <c r="B28" s="24" t="s">
        <v>51</v>
      </c>
      <c r="C28" s="24" t="s">
        <v>50</v>
      </c>
      <c r="D28" s="21"/>
      <c r="E28" s="24" t="s">
        <v>7</v>
      </c>
      <c r="F28" s="24" t="s">
        <v>395</v>
      </c>
      <c r="G28" s="12">
        <v>44105</v>
      </c>
      <c r="H28" s="12">
        <v>44469</v>
      </c>
      <c r="I28" s="15">
        <v>90</v>
      </c>
      <c r="J28" s="15">
        <v>17862</v>
      </c>
      <c r="K28" s="15">
        <v>0</v>
      </c>
      <c r="L28" s="15">
        <v>28368</v>
      </c>
      <c r="M28" s="16">
        <f t="shared" si="3"/>
        <v>0.62965313028764802</v>
      </c>
      <c r="N28" s="17">
        <v>2735</v>
      </c>
      <c r="O28" s="17">
        <v>23129</v>
      </c>
      <c r="P28" s="17">
        <f t="shared" si="0"/>
        <v>25864</v>
      </c>
      <c r="Q28" s="17">
        <f t="shared" si="1"/>
        <v>16285.348561759729</v>
      </c>
      <c r="R28" s="19">
        <f t="shared" si="2"/>
        <v>0.91173152848279748</v>
      </c>
    </row>
    <row r="29" spans="1:18" ht="30" x14ac:dyDescent="0.2">
      <c r="A29" s="5" t="s">
        <v>49</v>
      </c>
      <c r="B29" s="24" t="s">
        <v>53</v>
      </c>
      <c r="C29" s="24" t="s">
        <v>52</v>
      </c>
      <c r="E29" s="24" t="s">
        <v>7</v>
      </c>
      <c r="F29" s="24" t="s">
        <v>395</v>
      </c>
      <c r="G29" s="12">
        <v>44105</v>
      </c>
      <c r="H29" s="12">
        <v>44469</v>
      </c>
      <c r="I29" s="15">
        <v>175</v>
      </c>
      <c r="J29" s="15">
        <v>31219</v>
      </c>
      <c r="K29" s="15">
        <v>0</v>
      </c>
      <c r="L29" s="15">
        <v>43498</v>
      </c>
      <c r="M29" s="16">
        <f t="shared" si="3"/>
        <v>0.71771115913375327</v>
      </c>
      <c r="N29" s="17">
        <v>3824</v>
      </c>
      <c r="O29" s="17">
        <v>402949</v>
      </c>
      <c r="P29" s="17">
        <f t="shared" si="0"/>
        <v>406773</v>
      </c>
      <c r="Q29" s="17">
        <f t="shared" si="1"/>
        <v>291945.52133431419</v>
      </c>
      <c r="R29" s="19">
        <f t="shared" si="2"/>
        <v>9.351533403834658</v>
      </c>
    </row>
    <row r="30" spans="1:18" ht="30" x14ac:dyDescent="0.2">
      <c r="A30" s="5" t="s">
        <v>6</v>
      </c>
      <c r="B30" s="24" t="s">
        <v>55</v>
      </c>
      <c r="C30" s="24" t="s">
        <v>54</v>
      </c>
      <c r="E30" s="24" t="s">
        <v>7</v>
      </c>
      <c r="F30" s="24" t="s">
        <v>395</v>
      </c>
      <c r="G30" s="12">
        <v>44105</v>
      </c>
      <c r="H30" s="12">
        <v>44469</v>
      </c>
      <c r="I30" s="15">
        <v>282</v>
      </c>
      <c r="J30" s="15">
        <v>61213</v>
      </c>
      <c r="K30" s="15">
        <v>0</v>
      </c>
      <c r="L30" s="15">
        <v>81172</v>
      </c>
      <c r="M30" s="16">
        <f t="shared" si="3"/>
        <v>0.7541147193613561</v>
      </c>
      <c r="N30" s="17">
        <v>7985</v>
      </c>
      <c r="O30" s="17">
        <v>76495</v>
      </c>
      <c r="P30" s="17">
        <f t="shared" si="0"/>
        <v>84480</v>
      </c>
      <c r="Q30" s="17">
        <f t="shared" si="1"/>
        <v>63707.61149164736</v>
      </c>
      <c r="R30" s="19">
        <f t="shared" si="2"/>
        <v>1.04075296900409</v>
      </c>
    </row>
    <row r="31" spans="1:18" ht="30" x14ac:dyDescent="0.2">
      <c r="A31" s="5" t="s">
        <v>49</v>
      </c>
      <c r="B31" s="24" t="s">
        <v>57</v>
      </c>
      <c r="C31" s="24" t="s">
        <v>56</v>
      </c>
      <c r="E31" s="24" t="s">
        <v>7</v>
      </c>
      <c r="F31" s="24" t="s">
        <v>395</v>
      </c>
      <c r="G31" s="12">
        <v>44105</v>
      </c>
      <c r="H31" s="12">
        <v>44469</v>
      </c>
      <c r="I31" s="15">
        <v>150</v>
      </c>
      <c r="J31" s="15">
        <v>22694</v>
      </c>
      <c r="K31" s="15">
        <v>0</v>
      </c>
      <c r="L31" s="15">
        <v>39476</v>
      </c>
      <c r="M31" s="16">
        <f t="shared" si="3"/>
        <v>0.57488094031816805</v>
      </c>
      <c r="N31" s="17">
        <v>83664</v>
      </c>
      <c r="O31" s="17">
        <v>41148</v>
      </c>
      <c r="P31" s="17">
        <f t="shared" si="0"/>
        <v>124812</v>
      </c>
      <c r="Q31" s="17">
        <f t="shared" si="1"/>
        <v>71752.039922991185</v>
      </c>
      <c r="R31" s="19">
        <f t="shared" si="2"/>
        <v>3.1617185125139327</v>
      </c>
    </row>
    <row r="32" spans="1:18" x14ac:dyDescent="0.2">
      <c r="A32" s="5" t="s">
        <v>6</v>
      </c>
      <c r="B32" s="13" t="s">
        <v>406</v>
      </c>
      <c r="C32" s="24" t="s">
        <v>58</v>
      </c>
      <c r="D32" s="21" t="s">
        <v>455</v>
      </c>
      <c r="E32" s="24" t="s">
        <v>7</v>
      </c>
      <c r="F32" s="24" t="s">
        <v>59</v>
      </c>
      <c r="G32" s="12">
        <v>44105</v>
      </c>
      <c r="H32" s="12">
        <v>44469</v>
      </c>
      <c r="I32" s="15">
        <v>130</v>
      </c>
      <c r="J32" s="15">
        <v>39376</v>
      </c>
      <c r="K32" s="15">
        <v>0</v>
      </c>
      <c r="L32" s="15">
        <v>41814</v>
      </c>
      <c r="M32" s="16">
        <f t="shared" si="3"/>
        <v>0.94169416941694173</v>
      </c>
      <c r="N32" s="17">
        <v>120698</v>
      </c>
      <c r="O32" s="17">
        <v>48679</v>
      </c>
      <c r="P32" s="17">
        <f t="shared" si="0"/>
        <v>169377</v>
      </c>
      <c r="Q32" s="17">
        <f t="shared" si="1"/>
        <v>159501.33333333334</v>
      </c>
      <c r="R32" s="19">
        <f t="shared" si="2"/>
        <v>4.0507246376811601</v>
      </c>
    </row>
    <row r="33" spans="1:18" x14ac:dyDescent="0.2">
      <c r="A33" s="5" t="s">
        <v>49</v>
      </c>
      <c r="B33" s="24" t="s">
        <v>61</v>
      </c>
      <c r="C33" s="24" t="s">
        <v>60</v>
      </c>
      <c r="E33" s="24" t="s">
        <v>7</v>
      </c>
      <c r="F33" s="24"/>
      <c r="G33" s="12">
        <v>44105</v>
      </c>
      <c r="H33" s="12">
        <v>44469</v>
      </c>
      <c r="I33" s="15">
        <v>120</v>
      </c>
      <c r="J33" s="15">
        <v>22950</v>
      </c>
      <c r="K33" s="15">
        <v>0</v>
      </c>
      <c r="L33" s="15">
        <v>32209</v>
      </c>
      <c r="M33" s="16">
        <f t="shared" si="3"/>
        <v>0.71253376385482314</v>
      </c>
      <c r="N33" s="17">
        <v>53000</v>
      </c>
      <c r="O33" s="17">
        <v>0</v>
      </c>
      <c r="P33" s="17">
        <f t="shared" si="0"/>
        <v>53000</v>
      </c>
      <c r="Q33" s="17">
        <f t="shared" si="1"/>
        <v>37764.289484305627</v>
      </c>
      <c r="R33" s="19">
        <f t="shared" si="2"/>
        <v>1.6455028097736657</v>
      </c>
    </row>
    <row r="34" spans="1:18" x14ac:dyDescent="0.2">
      <c r="A34" s="5" t="s">
        <v>6</v>
      </c>
      <c r="B34" s="24" t="s">
        <v>63</v>
      </c>
      <c r="C34" s="24" t="s">
        <v>62</v>
      </c>
      <c r="E34" s="24" t="s">
        <v>7</v>
      </c>
      <c r="F34" s="24" t="s">
        <v>11</v>
      </c>
      <c r="G34" s="12">
        <v>44105</v>
      </c>
      <c r="H34" s="12">
        <v>44469</v>
      </c>
      <c r="I34" s="15">
        <v>127</v>
      </c>
      <c r="J34" s="15">
        <v>33378</v>
      </c>
      <c r="K34" s="15">
        <v>48</v>
      </c>
      <c r="L34" s="15">
        <v>42924</v>
      </c>
      <c r="M34" s="16">
        <f t="shared" si="3"/>
        <v>0.77872518870561924</v>
      </c>
      <c r="N34" s="17">
        <v>0</v>
      </c>
      <c r="O34" s="17">
        <v>179000</v>
      </c>
      <c r="P34" s="17">
        <f t="shared" si="0"/>
        <v>179000</v>
      </c>
      <c r="Q34" s="17">
        <f t="shared" si="1"/>
        <v>139391.80877830586</v>
      </c>
      <c r="R34" s="19">
        <f t="shared" si="2"/>
        <v>4.1701612151710004</v>
      </c>
    </row>
    <row r="35" spans="1:18" x14ac:dyDescent="0.2">
      <c r="A35" s="5" t="s">
        <v>6</v>
      </c>
      <c r="B35" s="24" t="s">
        <v>65</v>
      </c>
      <c r="C35" s="24" t="s">
        <v>64</v>
      </c>
      <c r="E35" s="24" t="s">
        <v>7</v>
      </c>
      <c r="F35" s="24" t="s">
        <v>11</v>
      </c>
      <c r="G35" s="12">
        <v>44105</v>
      </c>
      <c r="H35" s="12">
        <v>44469</v>
      </c>
      <c r="I35" s="15">
        <v>126</v>
      </c>
      <c r="J35" s="15">
        <v>29420</v>
      </c>
      <c r="K35" s="15">
        <v>14</v>
      </c>
      <c r="L35" s="15">
        <v>36873</v>
      </c>
      <c r="M35" s="16">
        <f t="shared" si="3"/>
        <v>0.79825346459468993</v>
      </c>
      <c r="N35" s="17">
        <v>0</v>
      </c>
      <c r="O35" s="17">
        <v>151000</v>
      </c>
      <c r="P35" s="17">
        <f t="shared" si="0"/>
        <v>151000</v>
      </c>
      <c r="Q35" s="17">
        <f t="shared" si="1"/>
        <v>120536.27315379817</v>
      </c>
      <c r="R35" s="19">
        <f t="shared" si="2"/>
        <v>4.0951373633824204</v>
      </c>
    </row>
    <row r="36" spans="1:18" x14ac:dyDescent="0.2">
      <c r="A36" s="5" t="s">
        <v>6</v>
      </c>
      <c r="B36" s="24" t="s">
        <v>69</v>
      </c>
      <c r="C36" s="24" t="s">
        <v>68</v>
      </c>
      <c r="E36" s="24" t="s">
        <v>7</v>
      </c>
      <c r="F36" s="24" t="s">
        <v>8</v>
      </c>
      <c r="G36" s="12">
        <v>44105</v>
      </c>
      <c r="H36" s="12">
        <v>44469</v>
      </c>
      <c r="I36" s="15">
        <v>71</v>
      </c>
      <c r="J36" s="15">
        <v>11080</v>
      </c>
      <c r="K36" s="15">
        <v>50</v>
      </c>
      <c r="L36" s="15">
        <v>21404</v>
      </c>
      <c r="M36" s="16">
        <f t="shared" si="3"/>
        <v>0.51999626238086338</v>
      </c>
      <c r="N36" s="17">
        <v>123454</v>
      </c>
      <c r="O36" s="17">
        <v>100000</v>
      </c>
      <c r="P36" s="17">
        <f t="shared" si="0"/>
        <v>223454</v>
      </c>
      <c r="Q36" s="17">
        <f t="shared" si="1"/>
        <v>116195.24481405344</v>
      </c>
      <c r="R36" s="19">
        <f t="shared" si="2"/>
        <v>10.439824331900578</v>
      </c>
    </row>
    <row r="37" spans="1:18" ht="30" x14ac:dyDescent="0.2">
      <c r="A37" s="5" t="s">
        <v>6</v>
      </c>
      <c r="B37" s="24" t="s">
        <v>72</v>
      </c>
      <c r="C37" s="24" t="s">
        <v>70</v>
      </c>
      <c r="E37" s="24" t="s">
        <v>7</v>
      </c>
      <c r="F37" s="24" t="s">
        <v>71</v>
      </c>
      <c r="G37" s="12">
        <v>44105</v>
      </c>
      <c r="H37" s="12">
        <v>44469</v>
      </c>
      <c r="I37" s="15">
        <v>161</v>
      </c>
      <c r="J37" s="15">
        <v>26499</v>
      </c>
      <c r="K37" s="15">
        <v>0</v>
      </c>
      <c r="L37" s="15">
        <v>41109</v>
      </c>
      <c r="M37" s="16">
        <f t="shared" si="3"/>
        <v>0.64460337152448366</v>
      </c>
      <c r="N37" s="17">
        <v>700701</v>
      </c>
      <c r="O37" s="17">
        <v>892927</v>
      </c>
      <c r="P37" s="17">
        <f t="shared" si="0"/>
        <v>1593628</v>
      </c>
      <c r="Q37" s="17">
        <f t="shared" si="1"/>
        <v>1027257.9817558199</v>
      </c>
      <c r="R37" s="19">
        <f t="shared" si="2"/>
        <v>38.765915006446278</v>
      </c>
    </row>
    <row r="38" spans="1:18" ht="30" x14ac:dyDescent="0.2">
      <c r="A38" s="5" t="s">
        <v>6</v>
      </c>
      <c r="B38" s="24" t="s">
        <v>79</v>
      </c>
      <c r="C38" s="24" t="s">
        <v>78</v>
      </c>
      <c r="E38" s="24" t="s">
        <v>7</v>
      </c>
      <c r="F38" s="24" t="s">
        <v>71</v>
      </c>
      <c r="G38" s="12">
        <v>44105</v>
      </c>
      <c r="H38" s="12">
        <v>44469</v>
      </c>
      <c r="I38" s="15">
        <v>120</v>
      </c>
      <c r="J38" s="15">
        <v>30519</v>
      </c>
      <c r="K38" s="15">
        <v>2</v>
      </c>
      <c r="L38" s="15">
        <v>35264</v>
      </c>
      <c r="M38" s="16">
        <f t="shared" si="3"/>
        <v>0.86550022686025407</v>
      </c>
      <c r="N38" s="17">
        <v>366492</v>
      </c>
      <c r="O38" s="17">
        <v>496315</v>
      </c>
      <c r="P38" s="17">
        <f t="shared" si="0"/>
        <v>862807</v>
      </c>
      <c r="Q38" s="17">
        <f t="shared" si="1"/>
        <v>746759.65423661529</v>
      </c>
      <c r="R38" s="19">
        <f t="shared" si="2"/>
        <v>24.467076905626136</v>
      </c>
    </row>
    <row r="39" spans="1:18" ht="30" x14ac:dyDescent="0.2">
      <c r="A39" s="5" t="s">
        <v>6</v>
      </c>
      <c r="B39" s="24" t="s">
        <v>87</v>
      </c>
      <c r="C39" s="24" t="s">
        <v>86</v>
      </c>
      <c r="E39" s="24" t="s">
        <v>7</v>
      </c>
      <c r="F39" s="24" t="s">
        <v>71</v>
      </c>
      <c r="G39" s="12">
        <v>44105</v>
      </c>
      <c r="H39" s="12">
        <v>44469</v>
      </c>
      <c r="I39" s="15">
        <v>160</v>
      </c>
      <c r="J39" s="15">
        <v>33868</v>
      </c>
      <c r="K39" s="15">
        <v>0</v>
      </c>
      <c r="L39" s="15">
        <v>45759</v>
      </c>
      <c r="M39" s="16">
        <f t="shared" si="3"/>
        <v>0.7401385519788457</v>
      </c>
      <c r="N39" s="17">
        <v>636227</v>
      </c>
      <c r="O39" s="17">
        <v>746770</v>
      </c>
      <c r="P39" s="17">
        <f t="shared" si="0"/>
        <v>1382997</v>
      </c>
      <c r="Q39" s="17">
        <f t="shared" si="1"/>
        <v>1023609.3969710877</v>
      </c>
      <c r="R39" s="19">
        <f t="shared" si="2"/>
        <v>30.223497016980268</v>
      </c>
    </row>
    <row r="40" spans="1:18" x14ac:dyDescent="0.2">
      <c r="B40" s="24">
        <v>20016</v>
      </c>
      <c r="C40" s="24" t="s">
        <v>90</v>
      </c>
      <c r="E40" s="24" t="s">
        <v>7</v>
      </c>
      <c r="F40" s="24" t="s">
        <v>458</v>
      </c>
      <c r="G40" s="12">
        <v>44105</v>
      </c>
      <c r="H40" s="12">
        <v>44469</v>
      </c>
      <c r="I40" s="15">
        <v>150</v>
      </c>
      <c r="J40" s="15">
        <v>33692</v>
      </c>
      <c r="K40" s="15">
        <v>0</v>
      </c>
      <c r="L40" s="15">
        <v>40647</v>
      </c>
      <c r="M40" s="16">
        <f t="shared" si="3"/>
        <v>0.82889266120500893</v>
      </c>
      <c r="N40" s="17">
        <v>98077</v>
      </c>
      <c r="O40" s="17">
        <v>49038</v>
      </c>
      <c r="P40" s="17">
        <f t="shared" si="0"/>
        <v>147115</v>
      </c>
      <c r="Q40" s="17">
        <f t="shared" si="1"/>
        <v>121942.5438531749</v>
      </c>
      <c r="R40" s="19">
        <f t="shared" si="2"/>
        <v>3.6193323000467439</v>
      </c>
    </row>
    <row r="41" spans="1:18" x14ac:dyDescent="0.2">
      <c r="B41" s="24">
        <v>10843</v>
      </c>
      <c r="C41" s="24" t="s">
        <v>457</v>
      </c>
      <c r="E41" s="24" t="s">
        <v>7</v>
      </c>
      <c r="F41" s="24" t="s">
        <v>458</v>
      </c>
      <c r="G41" s="12">
        <v>44105</v>
      </c>
      <c r="H41" s="12">
        <v>44469</v>
      </c>
      <c r="I41" s="15">
        <v>156</v>
      </c>
      <c r="J41" s="15">
        <v>29467</v>
      </c>
      <c r="K41" s="15">
        <v>0</v>
      </c>
      <c r="L41" s="15">
        <v>43094</v>
      </c>
      <c r="M41" s="16">
        <f t="shared" si="3"/>
        <v>0.68378428551538495</v>
      </c>
      <c r="N41" s="17">
        <v>109844</v>
      </c>
      <c r="O41" s="17">
        <v>54942</v>
      </c>
      <c r="P41" s="17">
        <f t="shared" ref="P41:P72" si="4">N41+O41</f>
        <v>164786</v>
      </c>
      <c r="Q41" s="17">
        <f t="shared" ref="Q41:Q72" si="5">P41*M41</f>
        <v>112678.07727293823</v>
      </c>
      <c r="R41" s="19">
        <f t="shared" ref="R41:R72" si="6">Q41/(J41+K41)</f>
        <v>3.823873393047756</v>
      </c>
    </row>
    <row r="42" spans="1:18" x14ac:dyDescent="0.2">
      <c r="A42" s="5" t="s">
        <v>6</v>
      </c>
      <c r="B42" s="24" t="s">
        <v>93</v>
      </c>
      <c r="C42" s="24" t="s">
        <v>91</v>
      </c>
      <c r="E42" s="24" t="s">
        <v>7</v>
      </c>
      <c r="F42" s="24" t="s">
        <v>92</v>
      </c>
      <c r="G42" s="12">
        <v>44105</v>
      </c>
      <c r="H42" s="12">
        <v>44469</v>
      </c>
      <c r="I42" s="15">
        <v>234</v>
      </c>
      <c r="J42" s="15">
        <v>68716</v>
      </c>
      <c r="K42" s="15">
        <v>0</v>
      </c>
      <c r="L42" s="15">
        <v>70815</v>
      </c>
      <c r="M42" s="16">
        <f t="shared" si="3"/>
        <v>0.97035938713549386</v>
      </c>
      <c r="N42" s="17">
        <v>251851</v>
      </c>
      <c r="O42" s="17">
        <v>354063</v>
      </c>
      <c r="P42" s="17">
        <f t="shared" si="4"/>
        <v>605914</v>
      </c>
      <c r="Q42" s="17">
        <f t="shared" si="5"/>
        <v>587954.33769681561</v>
      </c>
      <c r="R42" s="19">
        <f t="shared" si="6"/>
        <v>8.5562945703593858</v>
      </c>
    </row>
    <row r="43" spans="1:18" x14ac:dyDescent="0.2">
      <c r="A43" s="5" t="s">
        <v>6</v>
      </c>
      <c r="B43" s="24" t="s">
        <v>95</v>
      </c>
      <c r="C43" s="24" t="s">
        <v>94</v>
      </c>
      <c r="E43" s="24" t="s">
        <v>7</v>
      </c>
      <c r="F43" s="24" t="s">
        <v>11</v>
      </c>
      <c r="G43" s="12">
        <v>44105</v>
      </c>
      <c r="H43" s="12">
        <v>44469</v>
      </c>
      <c r="I43" s="15">
        <v>100</v>
      </c>
      <c r="J43" s="15">
        <v>21756</v>
      </c>
      <c r="K43" s="15">
        <v>0</v>
      </c>
      <c r="L43" s="15">
        <v>28083</v>
      </c>
      <c r="M43" s="16">
        <f t="shared" si="3"/>
        <v>0.77470355731225293</v>
      </c>
      <c r="N43" s="17">
        <v>0</v>
      </c>
      <c r="O43" s="17">
        <v>119000</v>
      </c>
      <c r="P43" s="17">
        <f t="shared" si="4"/>
        <v>119000</v>
      </c>
      <c r="Q43" s="17">
        <f t="shared" si="5"/>
        <v>92189.723320158097</v>
      </c>
      <c r="R43" s="19">
        <f t="shared" si="6"/>
        <v>4.2374390200477157</v>
      </c>
    </row>
    <row r="44" spans="1:18" ht="30" x14ac:dyDescent="0.2">
      <c r="B44" s="24" t="s">
        <v>96</v>
      </c>
      <c r="C44" s="24" t="s">
        <v>397</v>
      </c>
      <c r="E44" s="24" t="s">
        <v>7</v>
      </c>
      <c r="F44" s="24" t="s">
        <v>8</v>
      </c>
      <c r="G44" s="12">
        <v>44105</v>
      </c>
      <c r="H44" s="12">
        <v>44469</v>
      </c>
      <c r="I44" s="15">
        <v>90</v>
      </c>
      <c r="J44" s="15">
        <v>10457</v>
      </c>
      <c r="K44" s="15">
        <v>167</v>
      </c>
      <c r="L44" s="15">
        <v>22952</v>
      </c>
      <c r="M44" s="16">
        <v>0.46287905193447193</v>
      </c>
      <c r="N44" s="17">
        <v>97826</v>
      </c>
      <c r="O44" s="17">
        <v>135000</v>
      </c>
      <c r="P44" s="17">
        <f t="shared" si="4"/>
        <v>232826</v>
      </c>
      <c r="Q44" s="17">
        <f t="shared" si="5"/>
        <v>107770.27814569537</v>
      </c>
      <c r="R44" s="19">
        <f t="shared" si="6"/>
        <v>10.144039735099337</v>
      </c>
    </row>
    <row r="45" spans="1:18" ht="30" x14ac:dyDescent="0.25">
      <c r="A45" s="22"/>
      <c r="B45" s="24" t="s">
        <v>102</v>
      </c>
      <c r="C45" s="24" t="s">
        <v>101</v>
      </c>
      <c r="D45" s="23"/>
      <c r="E45" s="24" t="s">
        <v>7</v>
      </c>
      <c r="F45" s="24" t="s">
        <v>18</v>
      </c>
      <c r="G45" s="12">
        <v>44105</v>
      </c>
      <c r="H45" s="12">
        <v>44469</v>
      </c>
      <c r="I45" s="15">
        <v>60</v>
      </c>
      <c r="J45" s="15">
        <v>10934</v>
      </c>
      <c r="K45" s="15">
        <v>0</v>
      </c>
      <c r="L45" s="15">
        <v>14422</v>
      </c>
      <c r="M45" s="16">
        <f>IF(G45="No AR","",(J45+K45)/L45)</f>
        <v>0.75814727499653312</v>
      </c>
      <c r="N45" s="26">
        <v>0</v>
      </c>
      <c r="O45" s="26">
        <v>65755</v>
      </c>
      <c r="P45" s="17">
        <f t="shared" si="4"/>
        <v>65755</v>
      </c>
      <c r="Q45" s="17">
        <f t="shared" si="5"/>
        <v>49851.974067397037</v>
      </c>
      <c r="R45" s="19">
        <f t="shared" si="6"/>
        <v>4.5593537650811262</v>
      </c>
    </row>
    <row r="46" spans="1:18" ht="30" x14ac:dyDescent="0.25">
      <c r="A46" s="22"/>
      <c r="B46" s="24" t="s">
        <v>105</v>
      </c>
      <c r="C46" s="24" t="s">
        <v>104</v>
      </c>
      <c r="D46" s="23"/>
      <c r="E46" s="24" t="s">
        <v>7</v>
      </c>
      <c r="F46" s="24" t="s">
        <v>18</v>
      </c>
      <c r="G46" s="12">
        <v>44105</v>
      </c>
      <c r="H46" s="12">
        <v>44469</v>
      </c>
      <c r="I46" s="15">
        <v>100</v>
      </c>
      <c r="J46" s="15">
        <v>23210</v>
      </c>
      <c r="K46" s="15">
        <v>0</v>
      </c>
      <c r="L46" s="15">
        <v>29584</v>
      </c>
      <c r="M46" s="16">
        <f>IF(G46="No AR","",(J46+K46)/L46)</f>
        <v>0.78454570037858307</v>
      </c>
      <c r="N46" s="26">
        <v>0</v>
      </c>
      <c r="O46" s="26">
        <v>151971</v>
      </c>
      <c r="P46" s="17">
        <f t="shared" si="4"/>
        <v>151971</v>
      </c>
      <c r="Q46" s="17">
        <f t="shared" si="5"/>
        <v>119228.19463223364</v>
      </c>
      <c r="R46" s="19">
        <f t="shared" si="6"/>
        <v>5.136932125473229</v>
      </c>
    </row>
    <row r="47" spans="1:18" ht="30" x14ac:dyDescent="0.2">
      <c r="B47" s="24" t="s">
        <v>107</v>
      </c>
      <c r="C47" s="24" t="s">
        <v>106</v>
      </c>
      <c r="E47" s="24" t="s">
        <v>7</v>
      </c>
      <c r="F47" s="24"/>
      <c r="G47" s="12">
        <v>44105</v>
      </c>
      <c r="H47" s="12">
        <v>44469</v>
      </c>
      <c r="I47" s="15">
        <v>90</v>
      </c>
      <c r="J47" s="15">
        <v>19683</v>
      </c>
      <c r="K47" s="15">
        <v>22</v>
      </c>
      <c r="L47" s="15">
        <v>28758</v>
      </c>
      <c r="M47" s="16">
        <v>0.68520063982196255</v>
      </c>
      <c r="N47" s="17">
        <v>465000</v>
      </c>
      <c r="O47" s="17">
        <v>269000</v>
      </c>
      <c r="P47" s="17">
        <f t="shared" si="4"/>
        <v>734000</v>
      </c>
      <c r="Q47" s="17">
        <f t="shared" si="5"/>
        <v>502937.26962932054</v>
      </c>
      <c r="R47" s="19">
        <f t="shared" si="6"/>
        <v>25.523332637874677</v>
      </c>
    </row>
    <row r="48" spans="1:18" ht="30" x14ac:dyDescent="0.2">
      <c r="B48" s="13" t="s">
        <v>110</v>
      </c>
      <c r="C48" s="24" t="s">
        <v>108</v>
      </c>
      <c r="D48" s="21" t="s">
        <v>448</v>
      </c>
      <c r="E48" s="24" t="s">
        <v>7</v>
      </c>
      <c r="F48" s="24" t="s">
        <v>109</v>
      </c>
      <c r="G48" s="12">
        <v>43739</v>
      </c>
      <c r="H48" s="12">
        <v>44104</v>
      </c>
      <c r="I48" s="15">
        <v>120</v>
      </c>
      <c r="J48" s="15">
        <v>27679</v>
      </c>
      <c r="K48" s="15">
        <v>48</v>
      </c>
      <c r="L48" s="15">
        <v>36161</v>
      </c>
      <c r="M48" s="16">
        <f t="shared" ref="M48:M79" si="7">IF(G48="No AR","",(J48+K48)/L48)</f>
        <v>0.76676529963220041</v>
      </c>
      <c r="N48" s="17">
        <v>0</v>
      </c>
      <c r="O48" s="17">
        <v>265763</v>
      </c>
      <c r="P48" s="17">
        <f t="shared" si="4"/>
        <v>265763</v>
      </c>
      <c r="Q48" s="17">
        <f t="shared" si="5"/>
        <v>203777.84632615247</v>
      </c>
      <c r="R48" s="19">
        <f t="shared" si="6"/>
        <v>7.3494372390144074</v>
      </c>
    </row>
    <row r="49" spans="1:18" ht="30" x14ac:dyDescent="0.2">
      <c r="B49" s="13" t="s">
        <v>113</v>
      </c>
      <c r="C49" s="24" t="s">
        <v>427</v>
      </c>
      <c r="D49" s="21" t="s">
        <v>448</v>
      </c>
      <c r="E49" s="24" t="s">
        <v>7</v>
      </c>
      <c r="F49" s="24" t="s">
        <v>109</v>
      </c>
      <c r="G49" s="12">
        <v>43739</v>
      </c>
      <c r="H49" s="12">
        <v>44104</v>
      </c>
      <c r="I49" s="15">
        <v>125</v>
      </c>
      <c r="J49" s="15">
        <v>27346</v>
      </c>
      <c r="K49" s="15">
        <v>0</v>
      </c>
      <c r="L49" s="15">
        <v>37352</v>
      </c>
      <c r="M49" s="16">
        <f t="shared" si="7"/>
        <v>0.73211608481473545</v>
      </c>
      <c r="N49" s="17">
        <v>79264</v>
      </c>
      <c r="O49" s="17">
        <v>39632</v>
      </c>
      <c r="P49" s="17">
        <f t="shared" si="4"/>
        <v>118896</v>
      </c>
      <c r="Q49" s="17">
        <f t="shared" si="5"/>
        <v>87045.674020132792</v>
      </c>
      <c r="R49" s="19">
        <f t="shared" si="6"/>
        <v>3.1831227243521099</v>
      </c>
    </row>
    <row r="50" spans="1:18" ht="30" x14ac:dyDescent="0.2">
      <c r="B50" s="13" t="s">
        <v>115</v>
      </c>
      <c r="C50" s="24" t="s">
        <v>114</v>
      </c>
      <c r="D50" s="21" t="s">
        <v>448</v>
      </c>
      <c r="E50" s="24" t="s">
        <v>7</v>
      </c>
      <c r="F50" s="24" t="s">
        <v>109</v>
      </c>
      <c r="G50" s="12">
        <v>43739</v>
      </c>
      <c r="H50" s="12">
        <v>44104</v>
      </c>
      <c r="I50" s="15">
        <v>130</v>
      </c>
      <c r="J50" s="15">
        <v>31874</v>
      </c>
      <c r="K50" s="15">
        <v>0</v>
      </c>
      <c r="L50" s="15">
        <v>37103</v>
      </c>
      <c r="M50" s="16">
        <f t="shared" si="7"/>
        <v>0.85906799989219196</v>
      </c>
      <c r="N50" s="17">
        <v>0</v>
      </c>
      <c r="O50" s="17">
        <v>25596</v>
      </c>
      <c r="P50" s="17">
        <f t="shared" si="4"/>
        <v>25596</v>
      </c>
      <c r="Q50" s="17">
        <f t="shared" si="5"/>
        <v>21988.704525240544</v>
      </c>
      <c r="R50" s="19">
        <f t="shared" si="6"/>
        <v>0.68986335336765214</v>
      </c>
    </row>
    <row r="51" spans="1:18" ht="30" x14ac:dyDescent="0.2">
      <c r="B51" s="24" t="s">
        <v>119</v>
      </c>
      <c r="C51" s="24" t="s">
        <v>118</v>
      </c>
      <c r="E51" s="24" t="s">
        <v>7</v>
      </c>
      <c r="F51" s="24"/>
      <c r="G51" s="12">
        <v>44105</v>
      </c>
      <c r="H51" s="12">
        <v>44469</v>
      </c>
      <c r="I51" s="15">
        <v>60</v>
      </c>
      <c r="J51" s="15">
        <v>15699</v>
      </c>
      <c r="K51" s="15">
        <v>0</v>
      </c>
      <c r="L51" s="15">
        <v>19831</v>
      </c>
      <c r="M51" s="16">
        <f t="shared" si="7"/>
        <v>0.79163935252886897</v>
      </c>
      <c r="N51" s="17">
        <v>86591</v>
      </c>
      <c r="O51" s="17">
        <v>0</v>
      </c>
      <c r="P51" s="17">
        <f t="shared" si="4"/>
        <v>86591</v>
      </c>
      <c r="Q51" s="17">
        <f t="shared" si="5"/>
        <v>68548.8431748273</v>
      </c>
      <c r="R51" s="19">
        <f t="shared" si="6"/>
        <v>4.3664464726942676</v>
      </c>
    </row>
    <row r="52" spans="1:18" x14ac:dyDescent="0.2">
      <c r="A52" s="5" t="s">
        <v>6</v>
      </c>
      <c r="B52" s="24" t="s">
        <v>121</v>
      </c>
      <c r="C52" s="24" t="s">
        <v>120</v>
      </c>
      <c r="E52" s="24" t="s">
        <v>7</v>
      </c>
      <c r="F52" s="24" t="s">
        <v>11</v>
      </c>
      <c r="G52" s="12">
        <v>44105</v>
      </c>
      <c r="H52" s="12">
        <v>44469</v>
      </c>
      <c r="I52" s="15">
        <v>90</v>
      </c>
      <c r="J52" s="15">
        <v>18895</v>
      </c>
      <c r="K52" s="15">
        <v>4</v>
      </c>
      <c r="L52" s="15">
        <v>26700</v>
      </c>
      <c r="M52" s="16">
        <f t="shared" si="7"/>
        <v>0.70782771535580524</v>
      </c>
      <c r="N52" s="17">
        <v>0</v>
      </c>
      <c r="O52" s="17">
        <v>98000</v>
      </c>
      <c r="P52" s="17">
        <f t="shared" si="4"/>
        <v>98000</v>
      </c>
      <c r="Q52" s="17">
        <f t="shared" si="5"/>
        <v>69367.11610486891</v>
      </c>
      <c r="R52" s="19">
        <f t="shared" si="6"/>
        <v>3.6704119850187262</v>
      </c>
    </row>
    <row r="53" spans="1:18" ht="30" x14ac:dyDescent="0.2">
      <c r="A53" s="5" t="s">
        <v>6</v>
      </c>
      <c r="B53" s="24" t="s">
        <v>122</v>
      </c>
      <c r="C53" s="24" t="s">
        <v>420</v>
      </c>
      <c r="E53" s="24" t="s">
        <v>7</v>
      </c>
      <c r="F53" s="24" t="s">
        <v>11</v>
      </c>
      <c r="G53" s="12">
        <v>44105</v>
      </c>
      <c r="H53" s="12">
        <v>44469</v>
      </c>
      <c r="I53" s="15">
        <v>95</v>
      </c>
      <c r="J53" s="15">
        <v>22409</v>
      </c>
      <c r="K53" s="15">
        <v>0</v>
      </c>
      <c r="L53" s="15">
        <v>31825</v>
      </c>
      <c r="M53" s="16">
        <f t="shared" si="7"/>
        <v>0.7041319717203457</v>
      </c>
      <c r="N53" s="17">
        <v>0</v>
      </c>
      <c r="O53" s="17">
        <v>120000</v>
      </c>
      <c r="P53" s="17">
        <f t="shared" si="4"/>
        <v>120000</v>
      </c>
      <c r="Q53" s="17">
        <f t="shared" si="5"/>
        <v>84495.836606441488</v>
      </c>
      <c r="R53" s="19">
        <f t="shared" si="6"/>
        <v>3.7706205813040068</v>
      </c>
    </row>
    <row r="54" spans="1:18" ht="30" x14ac:dyDescent="0.2">
      <c r="A54" s="5" t="s">
        <v>6</v>
      </c>
      <c r="B54" s="24" t="s">
        <v>125</v>
      </c>
      <c r="C54" s="24" t="s">
        <v>419</v>
      </c>
      <c r="E54" s="24" t="s">
        <v>7</v>
      </c>
      <c r="F54" s="24" t="s">
        <v>8</v>
      </c>
      <c r="G54" s="12">
        <v>44105</v>
      </c>
      <c r="H54" s="12">
        <v>44469</v>
      </c>
      <c r="I54" s="15">
        <v>90</v>
      </c>
      <c r="J54" s="15">
        <v>15183</v>
      </c>
      <c r="K54" s="15">
        <v>268</v>
      </c>
      <c r="L54" s="15">
        <v>25597</v>
      </c>
      <c r="M54" s="16">
        <f t="shared" si="7"/>
        <v>0.60362542485447512</v>
      </c>
      <c r="N54" s="17">
        <v>92623</v>
      </c>
      <c r="O54" s="17">
        <v>121000</v>
      </c>
      <c r="P54" s="17">
        <f t="shared" si="4"/>
        <v>213623</v>
      </c>
      <c r="Q54" s="17">
        <f t="shared" si="5"/>
        <v>128948.27413368753</v>
      </c>
      <c r="R54" s="19">
        <f t="shared" si="6"/>
        <v>8.3456264405985063</v>
      </c>
    </row>
    <row r="55" spans="1:18" x14ac:dyDescent="0.2">
      <c r="A55" s="5" t="s">
        <v>6</v>
      </c>
      <c r="B55" s="24" t="s">
        <v>127</v>
      </c>
      <c r="C55" s="24" t="s">
        <v>126</v>
      </c>
      <c r="E55" s="24" t="s">
        <v>7</v>
      </c>
      <c r="F55" s="24"/>
      <c r="G55" s="12">
        <v>44105</v>
      </c>
      <c r="H55" s="12">
        <v>44469</v>
      </c>
      <c r="I55" s="15">
        <v>90</v>
      </c>
      <c r="J55" s="15">
        <v>12802</v>
      </c>
      <c r="K55" s="15">
        <v>0</v>
      </c>
      <c r="L55" s="15">
        <v>24888</v>
      </c>
      <c r="M55" s="16">
        <f t="shared" si="7"/>
        <v>0.51438444230151081</v>
      </c>
      <c r="N55" s="17">
        <v>0</v>
      </c>
      <c r="O55" s="17">
        <v>36000</v>
      </c>
      <c r="P55" s="17">
        <f t="shared" si="4"/>
        <v>36000</v>
      </c>
      <c r="Q55" s="17">
        <f t="shared" si="5"/>
        <v>18517.839922854389</v>
      </c>
      <c r="R55" s="19">
        <f t="shared" si="6"/>
        <v>1.4464802314368372</v>
      </c>
    </row>
    <row r="56" spans="1:18" x14ac:dyDescent="0.2">
      <c r="A56" s="5" t="s">
        <v>6</v>
      </c>
      <c r="B56" s="24" t="s">
        <v>129</v>
      </c>
      <c r="C56" s="24" t="s">
        <v>128</v>
      </c>
      <c r="E56" s="24" t="s">
        <v>7</v>
      </c>
      <c r="F56" s="24" t="s">
        <v>11</v>
      </c>
      <c r="G56" s="12">
        <v>44105</v>
      </c>
      <c r="H56" s="12">
        <v>44469</v>
      </c>
      <c r="I56" s="15">
        <v>180</v>
      </c>
      <c r="J56" s="15">
        <v>38837</v>
      </c>
      <c r="K56" s="15">
        <v>0</v>
      </c>
      <c r="L56" s="15">
        <v>52351</v>
      </c>
      <c r="M56" s="16">
        <f t="shared" si="7"/>
        <v>0.74185784416725564</v>
      </c>
      <c r="N56" s="17">
        <v>0</v>
      </c>
      <c r="O56" s="17">
        <v>214000</v>
      </c>
      <c r="P56" s="17">
        <f t="shared" si="4"/>
        <v>214000</v>
      </c>
      <c r="Q56" s="17">
        <f t="shared" si="5"/>
        <v>158757.57865179272</v>
      </c>
      <c r="R56" s="19">
        <f t="shared" si="6"/>
        <v>4.0877920192546471</v>
      </c>
    </row>
    <row r="57" spans="1:18" x14ac:dyDescent="0.2">
      <c r="A57" s="5" t="s">
        <v>6</v>
      </c>
      <c r="B57" s="24" t="s">
        <v>133</v>
      </c>
      <c r="C57" s="24" t="s">
        <v>132</v>
      </c>
      <c r="E57" s="24" t="s">
        <v>7</v>
      </c>
      <c r="F57" s="24" t="s">
        <v>92</v>
      </c>
      <c r="G57" s="12">
        <v>44105</v>
      </c>
      <c r="H57" s="12">
        <v>44469</v>
      </c>
      <c r="I57" s="15">
        <v>105</v>
      </c>
      <c r="J57" s="15">
        <v>22780</v>
      </c>
      <c r="K57" s="15">
        <v>0</v>
      </c>
      <c r="L57" s="15">
        <v>29779</v>
      </c>
      <c r="M57" s="16">
        <f t="shared" si="7"/>
        <v>0.76496860203499106</v>
      </c>
      <c r="N57" s="17">
        <v>133099</v>
      </c>
      <c r="O57" s="17">
        <v>161319</v>
      </c>
      <c r="P57" s="17">
        <f t="shared" si="4"/>
        <v>294418</v>
      </c>
      <c r="Q57" s="17">
        <f t="shared" si="5"/>
        <v>225220.52587393799</v>
      </c>
      <c r="R57" s="19">
        <f t="shared" si="6"/>
        <v>9.8867658417005266</v>
      </c>
    </row>
    <row r="58" spans="1:18" x14ac:dyDescent="0.2">
      <c r="A58" s="5" t="s">
        <v>6</v>
      </c>
      <c r="B58" s="24" t="s">
        <v>135</v>
      </c>
      <c r="C58" s="24" t="s">
        <v>134</v>
      </c>
      <c r="E58" s="24" t="s">
        <v>7</v>
      </c>
      <c r="F58" s="24"/>
      <c r="G58" s="12">
        <v>44105</v>
      </c>
      <c r="H58" s="12">
        <v>44469</v>
      </c>
      <c r="I58" s="15">
        <v>64</v>
      </c>
      <c r="J58" s="15">
        <v>12659</v>
      </c>
      <c r="K58" s="15">
        <v>0</v>
      </c>
      <c r="L58" s="15">
        <v>18110</v>
      </c>
      <c r="M58" s="16">
        <f t="shared" si="7"/>
        <v>0.69900607399226944</v>
      </c>
      <c r="N58" s="17">
        <v>89628</v>
      </c>
      <c r="O58" s="17">
        <v>12000</v>
      </c>
      <c r="P58" s="17">
        <f t="shared" si="4"/>
        <v>101628</v>
      </c>
      <c r="Q58" s="17">
        <f t="shared" si="5"/>
        <v>71038.589287686365</v>
      </c>
      <c r="R58" s="19">
        <f t="shared" si="6"/>
        <v>5.6117062396466046</v>
      </c>
    </row>
    <row r="59" spans="1:18" x14ac:dyDescent="0.2">
      <c r="A59" s="5" t="s">
        <v>6</v>
      </c>
      <c r="B59" s="24" t="s">
        <v>137</v>
      </c>
      <c r="C59" s="24" t="s">
        <v>136</v>
      </c>
      <c r="E59" s="24" t="s">
        <v>7</v>
      </c>
      <c r="F59" s="24" t="s">
        <v>45</v>
      </c>
      <c r="G59" s="12">
        <v>44105</v>
      </c>
      <c r="H59" s="12">
        <v>44469</v>
      </c>
      <c r="I59" s="15">
        <v>150</v>
      </c>
      <c r="J59" s="15">
        <v>26039</v>
      </c>
      <c r="K59" s="15">
        <v>1</v>
      </c>
      <c r="L59" s="15">
        <v>32940</v>
      </c>
      <c r="M59" s="16">
        <f t="shared" si="7"/>
        <v>0.79052823315118392</v>
      </c>
      <c r="N59" s="17">
        <v>0</v>
      </c>
      <c r="O59" s="17">
        <v>208753</v>
      </c>
      <c r="P59" s="17">
        <f t="shared" si="4"/>
        <v>208753</v>
      </c>
      <c r="Q59" s="17">
        <f t="shared" si="5"/>
        <v>165025.14025500909</v>
      </c>
      <c r="R59" s="19">
        <f t="shared" si="6"/>
        <v>6.3373709775349107</v>
      </c>
    </row>
    <row r="60" spans="1:18" x14ac:dyDescent="0.2">
      <c r="A60" s="5" t="s">
        <v>6</v>
      </c>
      <c r="B60" s="24" t="s">
        <v>140</v>
      </c>
      <c r="C60" s="24" t="s">
        <v>138</v>
      </c>
      <c r="E60" s="24" t="s">
        <v>7</v>
      </c>
      <c r="F60" s="24" t="s">
        <v>139</v>
      </c>
      <c r="G60" s="12">
        <v>44105</v>
      </c>
      <c r="H60" s="12">
        <v>44469</v>
      </c>
      <c r="I60" s="15">
        <v>256</v>
      </c>
      <c r="J60" s="15">
        <v>33823</v>
      </c>
      <c r="K60" s="15">
        <v>0</v>
      </c>
      <c r="L60" s="15">
        <v>52974</v>
      </c>
      <c r="M60" s="16">
        <f t="shared" si="7"/>
        <v>0.63848302941065427</v>
      </c>
      <c r="N60" s="17">
        <v>133717</v>
      </c>
      <c r="O60" s="17">
        <v>66858</v>
      </c>
      <c r="P60" s="17">
        <f t="shared" si="4"/>
        <v>200575</v>
      </c>
      <c r="Q60" s="17">
        <f t="shared" si="5"/>
        <v>128063.73362404198</v>
      </c>
      <c r="R60" s="19">
        <f t="shared" si="6"/>
        <v>3.7862913882281872</v>
      </c>
    </row>
    <row r="61" spans="1:18" ht="30" x14ac:dyDescent="0.2">
      <c r="A61" s="5" t="s">
        <v>6</v>
      </c>
      <c r="B61" s="24" t="s">
        <v>141</v>
      </c>
      <c r="C61" s="24" t="s">
        <v>413</v>
      </c>
      <c r="E61" s="24" t="s">
        <v>7</v>
      </c>
      <c r="F61" s="24" t="s">
        <v>92</v>
      </c>
      <c r="G61" s="12">
        <v>44105</v>
      </c>
      <c r="H61" s="12">
        <v>44469</v>
      </c>
      <c r="I61" s="15">
        <v>140</v>
      </c>
      <c r="J61" s="15">
        <v>35523</v>
      </c>
      <c r="K61" s="15">
        <v>0</v>
      </c>
      <c r="L61" s="15">
        <v>37768</v>
      </c>
      <c r="M61" s="16">
        <f t="shared" si="7"/>
        <v>0.94055814446091934</v>
      </c>
      <c r="N61" s="17">
        <v>179053</v>
      </c>
      <c r="O61" s="17">
        <v>189318</v>
      </c>
      <c r="P61" s="17">
        <f t="shared" si="4"/>
        <v>368371</v>
      </c>
      <c r="Q61" s="17">
        <f t="shared" si="5"/>
        <v>346474.34423321334</v>
      </c>
      <c r="R61" s="19">
        <f t="shared" si="6"/>
        <v>9.7535214996822717</v>
      </c>
    </row>
    <row r="62" spans="1:18" ht="30" x14ac:dyDescent="0.25">
      <c r="A62" s="22"/>
      <c r="B62" s="24" t="s">
        <v>143</v>
      </c>
      <c r="C62" s="24" t="s">
        <v>142</v>
      </c>
      <c r="D62" s="23"/>
      <c r="E62" s="24" t="s">
        <v>7</v>
      </c>
      <c r="F62" s="24" t="s">
        <v>18</v>
      </c>
      <c r="G62" s="12">
        <v>44105</v>
      </c>
      <c r="H62" s="12">
        <v>44469</v>
      </c>
      <c r="I62" s="15">
        <v>130</v>
      </c>
      <c r="J62" s="15">
        <v>29812</v>
      </c>
      <c r="K62" s="15">
        <v>0</v>
      </c>
      <c r="L62" s="15">
        <v>34232</v>
      </c>
      <c r="M62" s="16">
        <f t="shared" si="7"/>
        <v>0.87088104697359192</v>
      </c>
      <c r="N62" s="26">
        <v>0</v>
      </c>
      <c r="O62" s="26">
        <v>160376</v>
      </c>
      <c r="P62" s="17">
        <f t="shared" si="4"/>
        <v>160376</v>
      </c>
      <c r="Q62" s="17">
        <f t="shared" si="5"/>
        <v>139668.41878943678</v>
      </c>
      <c r="R62" s="19">
        <f t="shared" si="6"/>
        <v>4.6849731245618136</v>
      </c>
    </row>
    <row r="63" spans="1:18" x14ac:dyDescent="0.2">
      <c r="A63" s="5" t="s">
        <v>6</v>
      </c>
      <c r="B63" s="24" t="s">
        <v>147</v>
      </c>
      <c r="C63" s="24" t="s">
        <v>146</v>
      </c>
      <c r="E63" s="24" t="s">
        <v>7</v>
      </c>
      <c r="F63" s="24"/>
      <c r="G63" s="12">
        <v>44105</v>
      </c>
      <c r="H63" s="12">
        <v>44469</v>
      </c>
      <c r="I63" s="15">
        <v>132</v>
      </c>
      <c r="J63" s="15">
        <v>20291</v>
      </c>
      <c r="K63" s="15">
        <v>27</v>
      </c>
      <c r="L63" s="15">
        <v>31930</v>
      </c>
      <c r="M63" s="16">
        <f t="shared" si="7"/>
        <v>0.63632947071719381</v>
      </c>
      <c r="N63" s="17">
        <v>165252.97</v>
      </c>
      <c r="O63" s="17">
        <v>306739.44</v>
      </c>
      <c r="P63" s="17">
        <f t="shared" si="4"/>
        <v>471992.41000000003</v>
      </c>
      <c r="Q63" s="17">
        <f t="shared" si="5"/>
        <v>300342.68043783278</v>
      </c>
      <c r="R63" s="19">
        <f t="shared" si="6"/>
        <v>14.782098653304104</v>
      </c>
    </row>
    <row r="64" spans="1:18" x14ac:dyDescent="0.2">
      <c r="A64" s="5" t="s">
        <v>6</v>
      </c>
      <c r="B64" s="24" t="s">
        <v>149</v>
      </c>
      <c r="C64" s="24" t="s">
        <v>148</v>
      </c>
      <c r="E64" s="24" t="s">
        <v>7</v>
      </c>
      <c r="F64" s="24" t="s">
        <v>11</v>
      </c>
      <c r="G64" s="12">
        <v>44105</v>
      </c>
      <c r="H64" s="12">
        <v>44469</v>
      </c>
      <c r="I64" s="15">
        <v>105</v>
      </c>
      <c r="J64" s="15">
        <v>20431</v>
      </c>
      <c r="K64" s="15">
        <v>7</v>
      </c>
      <c r="L64" s="15">
        <v>31193</v>
      </c>
      <c r="M64" s="16">
        <f t="shared" si="7"/>
        <v>0.65521110505562141</v>
      </c>
      <c r="N64" s="17">
        <v>0</v>
      </c>
      <c r="O64" s="17">
        <v>108000</v>
      </c>
      <c r="P64" s="17">
        <f t="shared" si="4"/>
        <v>108000</v>
      </c>
      <c r="Q64" s="17">
        <f t="shared" si="5"/>
        <v>70762.799346007116</v>
      </c>
      <c r="R64" s="19">
        <f t="shared" si="6"/>
        <v>3.4623152630397844</v>
      </c>
    </row>
    <row r="65" spans="1:18" x14ac:dyDescent="0.2">
      <c r="A65" s="5" t="s">
        <v>6</v>
      </c>
      <c r="B65" s="24" t="s">
        <v>151</v>
      </c>
      <c r="C65" s="24" t="s">
        <v>150</v>
      </c>
      <c r="E65" s="24" t="s">
        <v>7</v>
      </c>
      <c r="F65" s="24" t="s">
        <v>45</v>
      </c>
      <c r="G65" s="12">
        <v>44105</v>
      </c>
      <c r="H65" s="12">
        <v>44469</v>
      </c>
      <c r="I65" s="15">
        <v>100</v>
      </c>
      <c r="J65" s="15">
        <v>18256</v>
      </c>
      <c r="K65" s="15">
        <v>0</v>
      </c>
      <c r="L65" s="15">
        <v>30893</v>
      </c>
      <c r="M65" s="16">
        <f t="shared" si="7"/>
        <v>0.5909429320558055</v>
      </c>
      <c r="N65" s="17">
        <v>0</v>
      </c>
      <c r="O65" s="17">
        <v>103342</v>
      </c>
      <c r="P65" s="17">
        <f t="shared" si="4"/>
        <v>103342</v>
      </c>
      <c r="Q65" s="17">
        <f t="shared" si="5"/>
        <v>61069.224484511054</v>
      </c>
      <c r="R65" s="19">
        <f t="shared" si="6"/>
        <v>3.345159097530185</v>
      </c>
    </row>
    <row r="66" spans="1:18" ht="30" x14ac:dyDescent="0.2">
      <c r="A66" s="5" t="s">
        <v>49</v>
      </c>
      <c r="B66" s="24" t="s">
        <v>156</v>
      </c>
      <c r="C66" s="24" t="s">
        <v>154</v>
      </c>
      <c r="D66" s="21" t="s">
        <v>451</v>
      </c>
      <c r="E66" s="24" t="s">
        <v>7</v>
      </c>
      <c r="F66" s="24" t="s">
        <v>155</v>
      </c>
      <c r="G66" s="12">
        <v>44119</v>
      </c>
      <c r="H66" s="12">
        <v>44469</v>
      </c>
      <c r="I66" s="15">
        <v>70</v>
      </c>
      <c r="J66" s="15">
        <f>(10415/((H66-G66)+1))*365</f>
        <v>10830.413105413105</v>
      </c>
      <c r="K66" s="15">
        <f>(204/((H66-G66)+1))*365</f>
        <v>212.13675213675216</v>
      </c>
      <c r="L66" s="15">
        <f>(16410/((H66-G66)+1))*365</f>
        <v>17064.529914529914</v>
      </c>
      <c r="M66" s="16">
        <f t="shared" si="7"/>
        <v>0.64710542352224254</v>
      </c>
      <c r="N66" s="17">
        <v>12043</v>
      </c>
      <c r="O66" s="17">
        <v>22180</v>
      </c>
      <c r="P66" s="17">
        <f t="shared" si="4"/>
        <v>34223</v>
      </c>
      <c r="Q66" s="17">
        <f t="shared" si="5"/>
        <v>22145.888909201705</v>
      </c>
      <c r="R66" s="19">
        <f t="shared" si="6"/>
        <v>2.005504996118304</v>
      </c>
    </row>
    <row r="67" spans="1:18" ht="30" x14ac:dyDescent="0.2">
      <c r="A67" s="5" t="s">
        <v>49</v>
      </c>
      <c r="B67" s="24" t="s">
        <v>159</v>
      </c>
      <c r="C67" s="24" t="s">
        <v>423</v>
      </c>
      <c r="E67" s="24" t="s">
        <v>7</v>
      </c>
      <c r="F67" s="24" t="s">
        <v>8</v>
      </c>
      <c r="G67" s="12">
        <v>44105</v>
      </c>
      <c r="H67" s="12">
        <v>44469</v>
      </c>
      <c r="I67" s="15">
        <v>90</v>
      </c>
      <c r="J67" s="15">
        <v>16071</v>
      </c>
      <c r="K67" s="15">
        <v>491</v>
      </c>
      <c r="L67" s="15">
        <v>23397</v>
      </c>
      <c r="M67" s="16">
        <f t="shared" si="7"/>
        <v>0.70786853015343842</v>
      </c>
      <c r="N67" s="17">
        <v>70667</v>
      </c>
      <c r="O67" s="17">
        <v>110000</v>
      </c>
      <c r="P67" s="17">
        <f t="shared" si="4"/>
        <v>180667</v>
      </c>
      <c r="Q67" s="17">
        <f t="shared" si="5"/>
        <v>127888.48373723126</v>
      </c>
      <c r="R67" s="19">
        <f t="shared" si="6"/>
        <v>7.7218019404197111</v>
      </c>
    </row>
    <row r="68" spans="1:18" ht="30" x14ac:dyDescent="0.2">
      <c r="A68" s="5" t="s">
        <v>6</v>
      </c>
      <c r="B68" s="24" t="s">
        <v>162</v>
      </c>
      <c r="C68" s="24" t="s">
        <v>160</v>
      </c>
      <c r="E68" s="24" t="s">
        <v>7</v>
      </c>
      <c r="F68" s="24" t="s">
        <v>161</v>
      </c>
      <c r="G68" s="12">
        <v>44105</v>
      </c>
      <c r="H68" s="12">
        <v>44469</v>
      </c>
      <c r="I68" s="15">
        <v>217</v>
      </c>
      <c r="J68" s="15">
        <v>20959</v>
      </c>
      <c r="K68" s="15">
        <v>0</v>
      </c>
      <c r="L68" s="15">
        <v>27325</v>
      </c>
      <c r="M68" s="16">
        <f t="shared" si="7"/>
        <v>0.76702653247941444</v>
      </c>
      <c r="N68" s="17">
        <v>0</v>
      </c>
      <c r="O68" s="17">
        <v>24130</v>
      </c>
      <c r="P68" s="17">
        <f t="shared" si="4"/>
        <v>24130</v>
      </c>
      <c r="Q68" s="17">
        <f t="shared" si="5"/>
        <v>18508.350228728272</v>
      </c>
      <c r="R68" s="19">
        <f t="shared" si="6"/>
        <v>0.88307410795974384</v>
      </c>
    </row>
    <row r="69" spans="1:18" ht="30" x14ac:dyDescent="0.2">
      <c r="A69" s="5" t="s">
        <v>6</v>
      </c>
      <c r="B69" s="24" t="s">
        <v>169</v>
      </c>
      <c r="C69" s="24" t="s">
        <v>168</v>
      </c>
      <c r="E69" s="24" t="s">
        <v>7</v>
      </c>
      <c r="F69" s="24" t="s">
        <v>161</v>
      </c>
      <c r="G69" s="12">
        <v>44105</v>
      </c>
      <c r="H69" s="12">
        <v>44469</v>
      </c>
      <c r="I69" s="15">
        <v>153</v>
      </c>
      <c r="J69" s="15">
        <v>26249</v>
      </c>
      <c r="K69" s="15">
        <v>0</v>
      </c>
      <c r="L69" s="15">
        <v>36490</v>
      </c>
      <c r="M69" s="16">
        <f t="shared" si="7"/>
        <v>0.719347766511373</v>
      </c>
      <c r="N69" s="17">
        <v>0</v>
      </c>
      <c r="O69" s="17">
        <v>128495</v>
      </c>
      <c r="P69" s="17">
        <f t="shared" si="4"/>
        <v>128495</v>
      </c>
      <c r="Q69" s="17">
        <f t="shared" si="5"/>
        <v>92432.59125787887</v>
      </c>
      <c r="R69" s="19">
        <f t="shared" si="6"/>
        <v>3.5213757193751714</v>
      </c>
    </row>
    <row r="70" spans="1:18" x14ac:dyDescent="0.2">
      <c r="A70" s="5" t="s">
        <v>6</v>
      </c>
      <c r="B70" s="24" t="s">
        <v>171</v>
      </c>
      <c r="C70" s="24" t="s">
        <v>170</v>
      </c>
      <c r="E70" s="24" t="s">
        <v>7</v>
      </c>
      <c r="F70" s="24"/>
      <c r="G70" s="12">
        <v>44105</v>
      </c>
      <c r="H70" s="12">
        <v>44469</v>
      </c>
      <c r="I70" s="15">
        <v>96</v>
      </c>
      <c r="J70" s="15">
        <v>16103</v>
      </c>
      <c r="K70" s="15">
        <v>0</v>
      </c>
      <c r="L70" s="15">
        <v>24505</v>
      </c>
      <c r="M70" s="16">
        <f t="shared" si="7"/>
        <v>0.65713119771475215</v>
      </c>
      <c r="N70" s="17">
        <v>134442</v>
      </c>
      <c r="O70" s="17">
        <v>34000</v>
      </c>
      <c r="P70" s="17">
        <f t="shared" si="4"/>
        <v>168442</v>
      </c>
      <c r="Q70" s="17">
        <f t="shared" si="5"/>
        <v>110688.49320546829</v>
      </c>
      <c r="R70" s="19">
        <f t="shared" si="6"/>
        <v>6.8737808610487665</v>
      </c>
    </row>
    <row r="71" spans="1:18" ht="30" x14ac:dyDescent="0.2">
      <c r="A71" s="5" t="s">
        <v>6</v>
      </c>
      <c r="B71" s="24" t="s">
        <v>173</v>
      </c>
      <c r="C71" s="24" t="s">
        <v>172</v>
      </c>
      <c r="E71" s="24" t="s">
        <v>7</v>
      </c>
      <c r="F71" s="24"/>
      <c r="G71" s="12">
        <v>44105</v>
      </c>
      <c r="H71" s="12">
        <v>44469</v>
      </c>
      <c r="I71" s="15">
        <v>128</v>
      </c>
      <c r="J71" s="15">
        <v>33074</v>
      </c>
      <c r="K71" s="15">
        <v>780</v>
      </c>
      <c r="L71" s="15">
        <v>42047</v>
      </c>
      <c r="M71" s="16">
        <f t="shared" si="7"/>
        <v>0.80514662163769113</v>
      </c>
      <c r="N71" s="17">
        <v>94547</v>
      </c>
      <c r="O71" s="17">
        <v>0</v>
      </c>
      <c r="P71" s="17">
        <f t="shared" si="4"/>
        <v>94547</v>
      </c>
      <c r="Q71" s="17">
        <f t="shared" si="5"/>
        <v>76124.19763597878</v>
      </c>
      <c r="R71" s="19">
        <f t="shared" si="6"/>
        <v>2.2486027540609315</v>
      </c>
    </row>
    <row r="72" spans="1:18" x14ac:dyDescent="0.2">
      <c r="A72" s="5" t="s">
        <v>6</v>
      </c>
      <c r="B72" s="24" t="s">
        <v>175</v>
      </c>
      <c r="C72" s="24" t="s">
        <v>174</v>
      </c>
      <c r="E72" s="24" t="s">
        <v>7</v>
      </c>
      <c r="F72" s="24" t="s">
        <v>71</v>
      </c>
      <c r="G72" s="12">
        <v>44105</v>
      </c>
      <c r="H72" s="12">
        <v>44469</v>
      </c>
      <c r="I72" s="15">
        <v>257</v>
      </c>
      <c r="J72" s="15">
        <v>54786</v>
      </c>
      <c r="K72" s="15">
        <v>0</v>
      </c>
      <c r="L72" s="15">
        <v>69883</v>
      </c>
      <c r="M72" s="16">
        <f t="shared" si="7"/>
        <v>0.78396748851652043</v>
      </c>
      <c r="N72" s="17">
        <v>881788</v>
      </c>
      <c r="O72" s="17">
        <v>1106463</v>
      </c>
      <c r="P72" s="17">
        <f t="shared" si="4"/>
        <v>1988251</v>
      </c>
      <c r="Q72" s="17">
        <f t="shared" si="5"/>
        <v>1558724.1430104603</v>
      </c>
      <c r="R72" s="19">
        <f t="shared" si="6"/>
        <v>28.45113976217392</v>
      </c>
    </row>
    <row r="73" spans="1:18" ht="30" x14ac:dyDescent="0.25">
      <c r="A73" s="22"/>
      <c r="B73" s="24" t="s">
        <v>177</v>
      </c>
      <c r="C73" s="24" t="s">
        <v>176</v>
      </c>
      <c r="D73" s="23"/>
      <c r="E73" s="24" t="s">
        <v>7</v>
      </c>
      <c r="F73" s="24" t="s">
        <v>18</v>
      </c>
      <c r="G73" s="12">
        <v>44105</v>
      </c>
      <c r="H73" s="12">
        <v>44469</v>
      </c>
      <c r="I73" s="15">
        <v>120</v>
      </c>
      <c r="J73" s="15">
        <v>25145</v>
      </c>
      <c r="K73" s="15">
        <v>0</v>
      </c>
      <c r="L73" s="15">
        <v>29797</v>
      </c>
      <c r="M73" s="16">
        <f t="shared" si="7"/>
        <v>0.84387690035909657</v>
      </c>
      <c r="N73" s="26">
        <v>0</v>
      </c>
      <c r="O73" s="26">
        <v>153950</v>
      </c>
      <c r="P73" s="17">
        <f t="shared" ref="P73:P104" si="8">N73+O73</f>
        <v>153950</v>
      </c>
      <c r="Q73" s="17">
        <f t="shared" ref="Q73:Q104" si="9">P73*M73</f>
        <v>129914.84881028291</v>
      </c>
      <c r="R73" s="19">
        <f t="shared" ref="R73:R104" si="10">Q73/(J73+K73)</f>
        <v>5.1666275128368628</v>
      </c>
    </row>
    <row r="74" spans="1:18" ht="30" x14ac:dyDescent="0.2">
      <c r="A74" s="5" t="s">
        <v>6</v>
      </c>
      <c r="B74" s="24" t="s">
        <v>183</v>
      </c>
      <c r="C74" s="24" t="s">
        <v>418</v>
      </c>
      <c r="E74" s="24" t="s">
        <v>7</v>
      </c>
      <c r="F74" s="24" t="s">
        <v>182</v>
      </c>
      <c r="G74" s="12">
        <v>44105</v>
      </c>
      <c r="H74" s="12">
        <v>44469</v>
      </c>
      <c r="I74" s="15">
        <v>190</v>
      </c>
      <c r="J74" s="15">
        <v>34637</v>
      </c>
      <c r="K74" s="15">
        <v>0</v>
      </c>
      <c r="L74" s="15">
        <v>47932</v>
      </c>
      <c r="M74" s="16">
        <f t="shared" si="7"/>
        <v>0.72262788951013934</v>
      </c>
      <c r="N74" s="17">
        <v>215000</v>
      </c>
      <c r="O74" s="17">
        <v>95000</v>
      </c>
      <c r="P74" s="17">
        <f t="shared" si="8"/>
        <v>310000</v>
      </c>
      <c r="Q74" s="17">
        <f t="shared" si="9"/>
        <v>224014.6457481432</v>
      </c>
      <c r="R74" s="19">
        <f t="shared" si="10"/>
        <v>6.4674956187932908</v>
      </c>
    </row>
    <row r="75" spans="1:18" x14ac:dyDescent="0.2">
      <c r="B75" s="24" t="s">
        <v>192</v>
      </c>
      <c r="C75" s="24" t="s">
        <v>191</v>
      </c>
      <c r="E75" s="24" t="s">
        <v>7</v>
      </c>
      <c r="F75" s="24"/>
      <c r="G75" s="12">
        <v>44105</v>
      </c>
      <c r="H75" s="12">
        <v>44469</v>
      </c>
      <c r="I75" s="15">
        <v>280</v>
      </c>
      <c r="J75" s="15">
        <v>65546</v>
      </c>
      <c r="K75" s="15">
        <v>62</v>
      </c>
      <c r="L75" s="15">
        <v>93070</v>
      </c>
      <c r="M75" s="16">
        <f t="shared" si="7"/>
        <v>0.70493177178467825</v>
      </c>
      <c r="N75" s="17">
        <v>0</v>
      </c>
      <c r="O75" s="17">
        <v>390000</v>
      </c>
      <c r="P75" s="17">
        <f t="shared" si="8"/>
        <v>390000</v>
      </c>
      <c r="Q75" s="17">
        <f t="shared" si="9"/>
        <v>274923.39099602454</v>
      </c>
      <c r="R75" s="19">
        <f t="shared" si="10"/>
        <v>4.1903943268507584</v>
      </c>
    </row>
    <row r="76" spans="1:18" x14ac:dyDescent="0.2">
      <c r="A76" s="5" t="s">
        <v>6</v>
      </c>
      <c r="B76" s="24" t="s">
        <v>194</v>
      </c>
      <c r="C76" s="24" t="s">
        <v>193</v>
      </c>
      <c r="E76" s="24" t="s">
        <v>7</v>
      </c>
      <c r="F76" s="24" t="s">
        <v>45</v>
      </c>
      <c r="G76" s="12">
        <v>44105</v>
      </c>
      <c r="H76" s="12">
        <v>44469</v>
      </c>
      <c r="I76" s="15">
        <v>150</v>
      </c>
      <c r="J76" s="15">
        <v>33458</v>
      </c>
      <c r="K76" s="15">
        <v>0</v>
      </c>
      <c r="L76" s="15">
        <v>40474</v>
      </c>
      <c r="M76" s="16">
        <f t="shared" si="7"/>
        <v>0.82665414834214557</v>
      </c>
      <c r="N76" s="17">
        <v>0</v>
      </c>
      <c r="O76" s="17">
        <v>30747</v>
      </c>
      <c r="P76" s="17">
        <f t="shared" si="8"/>
        <v>30747</v>
      </c>
      <c r="Q76" s="17">
        <f t="shared" si="9"/>
        <v>25417.135099075949</v>
      </c>
      <c r="R76" s="19">
        <f t="shared" si="10"/>
        <v>0.75967287641448833</v>
      </c>
    </row>
    <row r="77" spans="1:18" x14ac:dyDescent="0.2">
      <c r="A77" s="5" t="s">
        <v>6</v>
      </c>
      <c r="B77" s="24" t="s">
        <v>196</v>
      </c>
      <c r="C77" s="24" t="s">
        <v>195</v>
      </c>
      <c r="E77" s="24" t="s">
        <v>7</v>
      </c>
      <c r="F77" s="24" t="s">
        <v>45</v>
      </c>
      <c r="G77" s="12">
        <v>44105</v>
      </c>
      <c r="H77" s="12">
        <v>44469</v>
      </c>
      <c r="I77" s="15">
        <v>180</v>
      </c>
      <c r="J77" s="15">
        <v>21289</v>
      </c>
      <c r="K77" s="15">
        <v>0</v>
      </c>
      <c r="L77" s="15">
        <v>29825</v>
      </c>
      <c r="M77" s="16">
        <f t="shared" si="7"/>
        <v>0.71379715004191113</v>
      </c>
      <c r="N77" s="17">
        <v>0</v>
      </c>
      <c r="O77" s="17">
        <v>26304</v>
      </c>
      <c r="P77" s="17">
        <f t="shared" si="8"/>
        <v>26304</v>
      </c>
      <c r="Q77" s="17">
        <f t="shared" si="9"/>
        <v>18775.720234702432</v>
      </c>
      <c r="R77" s="19">
        <f t="shared" si="10"/>
        <v>0.8819446772841576</v>
      </c>
    </row>
    <row r="78" spans="1:18" x14ac:dyDescent="0.2">
      <c r="A78" s="5" t="s">
        <v>6</v>
      </c>
      <c r="B78" s="24" t="s">
        <v>198</v>
      </c>
      <c r="C78" s="24" t="s">
        <v>197</v>
      </c>
      <c r="E78" s="24" t="s">
        <v>7</v>
      </c>
      <c r="F78" s="24" t="s">
        <v>11</v>
      </c>
      <c r="G78" s="12">
        <v>44105</v>
      </c>
      <c r="H78" s="12">
        <v>44469</v>
      </c>
      <c r="I78" s="15">
        <v>126</v>
      </c>
      <c r="J78" s="15">
        <v>30021</v>
      </c>
      <c r="K78" s="15">
        <v>0</v>
      </c>
      <c r="L78" s="15">
        <v>35852</v>
      </c>
      <c r="M78" s="16">
        <f t="shared" si="7"/>
        <v>0.83735914314403659</v>
      </c>
      <c r="N78" s="17">
        <v>0</v>
      </c>
      <c r="O78" s="17">
        <v>180000</v>
      </c>
      <c r="P78" s="17">
        <f t="shared" si="8"/>
        <v>180000</v>
      </c>
      <c r="Q78" s="17">
        <f t="shared" si="9"/>
        <v>150724.64576592657</v>
      </c>
      <c r="R78" s="19">
        <f t="shared" si="10"/>
        <v>5.0206404105768154</v>
      </c>
    </row>
    <row r="79" spans="1:18" ht="30" x14ac:dyDescent="0.25">
      <c r="A79" s="22"/>
      <c r="B79" s="24" t="s">
        <v>199</v>
      </c>
      <c r="C79" s="24" t="s">
        <v>398</v>
      </c>
      <c r="D79" s="23"/>
      <c r="E79" s="24" t="s">
        <v>7</v>
      </c>
      <c r="F79" s="24" t="s">
        <v>18</v>
      </c>
      <c r="G79" s="12">
        <v>44105</v>
      </c>
      <c r="H79" s="12">
        <v>44469</v>
      </c>
      <c r="I79" s="15">
        <v>60</v>
      </c>
      <c r="J79" s="15">
        <v>12815</v>
      </c>
      <c r="K79" s="15">
        <v>0</v>
      </c>
      <c r="L79" s="15">
        <v>16790</v>
      </c>
      <c r="M79" s="16">
        <f t="shared" si="7"/>
        <v>0.76325193567599758</v>
      </c>
      <c r="N79" s="26">
        <v>0</v>
      </c>
      <c r="O79" s="26">
        <v>69640</v>
      </c>
      <c r="P79" s="17">
        <f t="shared" si="8"/>
        <v>69640</v>
      </c>
      <c r="Q79" s="17">
        <f t="shared" si="9"/>
        <v>53152.864800476469</v>
      </c>
      <c r="R79" s="19">
        <f t="shared" si="10"/>
        <v>4.1477069684335914</v>
      </c>
    </row>
    <row r="80" spans="1:18" ht="30" x14ac:dyDescent="0.2">
      <c r="A80" s="5" t="s">
        <v>6</v>
      </c>
      <c r="B80" s="13" t="s">
        <v>408</v>
      </c>
      <c r="C80" s="24" t="s">
        <v>200</v>
      </c>
      <c r="D80" s="21" t="s">
        <v>455</v>
      </c>
      <c r="E80" s="24" t="s">
        <v>7</v>
      </c>
      <c r="F80" s="24" t="s">
        <v>11</v>
      </c>
      <c r="G80" s="12">
        <v>44105</v>
      </c>
      <c r="H80" s="12">
        <v>44469</v>
      </c>
      <c r="I80" s="15">
        <v>130</v>
      </c>
      <c r="J80" s="15">
        <v>30110</v>
      </c>
      <c r="K80" s="15">
        <v>0</v>
      </c>
      <c r="L80" s="15">
        <v>40199</v>
      </c>
      <c r="M80" s="16">
        <f t="shared" ref="M80:M111" si="11">IF(G80="No AR","",(J80+K80)/L80)</f>
        <v>0.7490236075524267</v>
      </c>
      <c r="N80" s="17">
        <v>0</v>
      </c>
      <c r="O80" s="17">
        <v>157000</v>
      </c>
      <c r="P80" s="17">
        <f t="shared" si="8"/>
        <v>157000</v>
      </c>
      <c r="Q80" s="17">
        <f t="shared" si="9"/>
        <v>117596.70638573098</v>
      </c>
      <c r="R80" s="19">
        <f t="shared" si="10"/>
        <v>3.9055697902932907</v>
      </c>
    </row>
    <row r="81" spans="1:18" x14ac:dyDescent="0.2">
      <c r="A81" s="5" t="s">
        <v>6</v>
      </c>
      <c r="B81" s="24" t="s">
        <v>204</v>
      </c>
      <c r="C81" s="24" t="s">
        <v>203</v>
      </c>
      <c r="E81" s="24" t="s">
        <v>7</v>
      </c>
      <c r="F81" s="24" t="s">
        <v>98</v>
      </c>
      <c r="G81" s="12">
        <v>44105</v>
      </c>
      <c r="H81" s="12">
        <v>44469</v>
      </c>
      <c r="I81" s="15">
        <v>120</v>
      </c>
      <c r="J81" s="15">
        <v>19978</v>
      </c>
      <c r="K81" s="15">
        <v>0</v>
      </c>
      <c r="L81" s="15">
        <v>28076</v>
      </c>
      <c r="M81" s="16">
        <f t="shared" si="11"/>
        <v>0.71156859951560048</v>
      </c>
      <c r="N81" s="17">
        <v>57000</v>
      </c>
      <c r="O81" s="17">
        <v>46000</v>
      </c>
      <c r="P81" s="17">
        <f t="shared" si="8"/>
        <v>103000</v>
      </c>
      <c r="Q81" s="17">
        <f t="shared" si="9"/>
        <v>73291.565750106849</v>
      </c>
      <c r="R81" s="19">
        <f t="shared" si="10"/>
        <v>3.668613762644251</v>
      </c>
    </row>
    <row r="82" spans="1:18" ht="30" x14ac:dyDescent="0.2">
      <c r="A82" s="5" t="s">
        <v>6</v>
      </c>
      <c r="B82" s="24" t="s">
        <v>206</v>
      </c>
      <c r="C82" s="24" t="s">
        <v>205</v>
      </c>
      <c r="E82" s="24" t="s">
        <v>7</v>
      </c>
      <c r="F82" s="24" t="s">
        <v>8</v>
      </c>
      <c r="G82" s="12">
        <v>44105</v>
      </c>
      <c r="H82" s="12">
        <v>44469</v>
      </c>
      <c r="I82" s="15">
        <v>190</v>
      </c>
      <c r="J82" s="15">
        <v>42060</v>
      </c>
      <c r="K82" s="15">
        <v>643</v>
      </c>
      <c r="L82" s="15">
        <v>61940</v>
      </c>
      <c r="M82" s="16">
        <f t="shared" si="11"/>
        <v>0.68942525024216983</v>
      </c>
      <c r="N82" s="17">
        <v>419858</v>
      </c>
      <c r="O82" s="17">
        <v>395000</v>
      </c>
      <c r="P82" s="17">
        <f t="shared" si="8"/>
        <v>814858</v>
      </c>
      <c r="Q82" s="17">
        <f t="shared" si="9"/>
        <v>561783.68056183401</v>
      </c>
      <c r="R82" s="19">
        <f t="shared" si="10"/>
        <v>13.155602195673232</v>
      </c>
    </row>
    <row r="83" spans="1:18" x14ac:dyDescent="0.2">
      <c r="A83" s="5" t="s">
        <v>6</v>
      </c>
      <c r="B83" s="24" t="s">
        <v>208</v>
      </c>
      <c r="C83" s="24" t="s">
        <v>207</v>
      </c>
      <c r="E83" s="24" t="s">
        <v>7</v>
      </c>
      <c r="F83" s="24" t="s">
        <v>71</v>
      </c>
      <c r="G83" s="12">
        <v>44105</v>
      </c>
      <c r="H83" s="12">
        <v>44469</v>
      </c>
      <c r="I83" s="15">
        <v>144</v>
      </c>
      <c r="J83" s="15">
        <v>26334</v>
      </c>
      <c r="K83" s="15">
        <v>0</v>
      </c>
      <c r="L83" s="15">
        <v>43806</v>
      </c>
      <c r="M83" s="16">
        <f t="shared" si="11"/>
        <v>0.60115052732502394</v>
      </c>
      <c r="N83" s="17">
        <v>687491</v>
      </c>
      <c r="O83" s="17">
        <v>802688</v>
      </c>
      <c r="P83" s="17">
        <f t="shared" si="8"/>
        <v>1490179</v>
      </c>
      <c r="Q83" s="17">
        <f t="shared" si="9"/>
        <v>895821.8916586769</v>
      </c>
      <c r="R83" s="19">
        <f t="shared" si="10"/>
        <v>34.017691640414554</v>
      </c>
    </row>
    <row r="84" spans="1:18" x14ac:dyDescent="0.2">
      <c r="A84" s="5" t="s">
        <v>49</v>
      </c>
      <c r="B84" s="24" t="s">
        <v>213</v>
      </c>
      <c r="C84" s="24" t="s">
        <v>212</v>
      </c>
      <c r="E84" s="24" t="s">
        <v>7</v>
      </c>
      <c r="F84" s="24" t="s">
        <v>45</v>
      </c>
      <c r="G84" s="12">
        <v>44105</v>
      </c>
      <c r="H84" s="12">
        <v>44469</v>
      </c>
      <c r="I84" s="15">
        <v>89</v>
      </c>
      <c r="J84" s="15">
        <v>16389</v>
      </c>
      <c r="K84" s="15">
        <v>0</v>
      </c>
      <c r="L84" s="15">
        <v>24630</v>
      </c>
      <c r="M84" s="16">
        <f t="shared" si="11"/>
        <v>0.66540803897685752</v>
      </c>
      <c r="N84" s="17">
        <v>0</v>
      </c>
      <c r="O84" s="17">
        <v>12594</v>
      </c>
      <c r="P84" s="17">
        <f t="shared" si="8"/>
        <v>12594</v>
      </c>
      <c r="Q84" s="17">
        <f t="shared" si="9"/>
        <v>8380.1488428745433</v>
      </c>
      <c r="R84" s="19">
        <f t="shared" si="10"/>
        <v>0.51132764920828255</v>
      </c>
    </row>
    <row r="85" spans="1:18" x14ac:dyDescent="0.2">
      <c r="A85" s="5" t="s">
        <v>6</v>
      </c>
      <c r="B85" s="24" t="s">
        <v>214</v>
      </c>
      <c r="C85" s="24" t="s">
        <v>399</v>
      </c>
      <c r="E85" s="24" t="s">
        <v>7</v>
      </c>
      <c r="F85" s="24" t="s">
        <v>11</v>
      </c>
      <c r="G85" s="12">
        <v>44105</v>
      </c>
      <c r="H85" s="12">
        <v>44469</v>
      </c>
      <c r="I85" s="15">
        <v>134</v>
      </c>
      <c r="J85" s="15">
        <v>34127</v>
      </c>
      <c r="K85" s="15">
        <v>69</v>
      </c>
      <c r="L85" s="15">
        <v>40751</v>
      </c>
      <c r="M85" s="16">
        <f t="shared" si="11"/>
        <v>0.83914505165517406</v>
      </c>
      <c r="N85" s="17">
        <v>0</v>
      </c>
      <c r="O85" s="17">
        <v>186000</v>
      </c>
      <c r="P85" s="17">
        <f t="shared" si="8"/>
        <v>186000</v>
      </c>
      <c r="Q85" s="17">
        <f t="shared" si="9"/>
        <v>156080.97960786236</v>
      </c>
      <c r="R85" s="19">
        <f t="shared" si="10"/>
        <v>4.5643051704252651</v>
      </c>
    </row>
    <row r="86" spans="1:18" x14ac:dyDescent="0.2">
      <c r="A86" s="5" t="s">
        <v>6</v>
      </c>
      <c r="B86" s="24" t="s">
        <v>216</v>
      </c>
      <c r="C86" s="24" t="s">
        <v>215</v>
      </c>
      <c r="E86" s="24" t="s">
        <v>7</v>
      </c>
      <c r="F86" s="24"/>
      <c r="G86" s="12">
        <v>44105</v>
      </c>
      <c r="H86" s="12">
        <v>44469</v>
      </c>
      <c r="I86" s="15">
        <v>126</v>
      </c>
      <c r="J86" s="15">
        <v>17625</v>
      </c>
      <c r="K86" s="15">
        <v>164</v>
      </c>
      <c r="L86" s="15">
        <v>35219</v>
      </c>
      <c r="M86" s="16">
        <f t="shared" si="11"/>
        <v>0.50509668076890313</v>
      </c>
      <c r="N86" s="17">
        <v>0</v>
      </c>
      <c r="O86" s="17">
        <v>96764.67</v>
      </c>
      <c r="P86" s="17">
        <f t="shared" si="8"/>
        <v>96764.67</v>
      </c>
      <c r="Q86" s="17">
        <f t="shared" si="9"/>
        <v>48875.513632698254</v>
      </c>
      <c r="R86" s="19">
        <f t="shared" si="10"/>
        <v>2.7475132740850108</v>
      </c>
    </row>
    <row r="87" spans="1:18" ht="30" x14ac:dyDescent="0.2">
      <c r="A87" s="5" t="s">
        <v>6</v>
      </c>
      <c r="B87" s="24" t="s">
        <v>218</v>
      </c>
      <c r="C87" s="24" t="s">
        <v>217</v>
      </c>
      <c r="E87" s="24" t="s">
        <v>7</v>
      </c>
      <c r="F87" s="24"/>
      <c r="G87" s="12">
        <v>44105</v>
      </c>
      <c r="H87" s="12">
        <v>44469</v>
      </c>
      <c r="I87" s="15">
        <v>98</v>
      </c>
      <c r="J87" s="15">
        <v>12307</v>
      </c>
      <c r="K87" s="15">
        <v>110</v>
      </c>
      <c r="L87" s="15">
        <v>19818</v>
      </c>
      <c r="M87" s="16">
        <f t="shared" si="11"/>
        <v>0.62655161973963069</v>
      </c>
      <c r="N87" s="17">
        <v>0</v>
      </c>
      <c r="O87" s="17">
        <v>65780.800000000003</v>
      </c>
      <c r="P87" s="17">
        <f t="shared" si="8"/>
        <v>65780.800000000003</v>
      </c>
      <c r="Q87" s="17">
        <f t="shared" si="9"/>
        <v>41215.066787768701</v>
      </c>
      <c r="R87" s="19">
        <f t="shared" si="10"/>
        <v>3.3192451306892727</v>
      </c>
    </row>
    <row r="88" spans="1:18" ht="30" x14ac:dyDescent="0.2">
      <c r="A88" s="5" t="s">
        <v>6</v>
      </c>
      <c r="B88" s="24" t="s">
        <v>220</v>
      </c>
      <c r="C88" s="24" t="s">
        <v>219</v>
      </c>
      <c r="E88" s="24" t="s">
        <v>7</v>
      </c>
      <c r="F88" s="24" t="s">
        <v>71</v>
      </c>
      <c r="G88" s="12">
        <v>44105</v>
      </c>
      <c r="H88" s="12">
        <v>44469</v>
      </c>
      <c r="I88" s="15">
        <v>120</v>
      </c>
      <c r="J88" s="15">
        <v>22133</v>
      </c>
      <c r="K88" s="15">
        <v>0</v>
      </c>
      <c r="L88" s="15">
        <v>32136</v>
      </c>
      <c r="M88" s="16">
        <f t="shared" si="11"/>
        <v>0.68872915110779187</v>
      </c>
      <c r="N88" s="17">
        <v>419037</v>
      </c>
      <c r="O88" s="17">
        <v>515866</v>
      </c>
      <c r="P88" s="17">
        <f t="shared" si="8"/>
        <v>934903</v>
      </c>
      <c r="Q88" s="17">
        <f t="shared" si="9"/>
        <v>643894.9495581279</v>
      </c>
      <c r="R88" s="19">
        <f t="shared" si="10"/>
        <v>29.092077420960912</v>
      </c>
    </row>
    <row r="89" spans="1:18" ht="30" x14ac:dyDescent="0.2">
      <c r="A89" s="5" t="s">
        <v>6</v>
      </c>
      <c r="B89" s="24" t="s">
        <v>222</v>
      </c>
      <c r="C89" s="24" t="s">
        <v>221</v>
      </c>
      <c r="E89" s="24" t="s">
        <v>7</v>
      </c>
      <c r="F89" s="24" t="s">
        <v>71</v>
      </c>
      <c r="G89" s="12">
        <v>44105</v>
      </c>
      <c r="H89" s="12">
        <v>44469</v>
      </c>
      <c r="I89" s="15">
        <v>120</v>
      </c>
      <c r="J89" s="15">
        <v>24414</v>
      </c>
      <c r="K89" s="15">
        <v>0</v>
      </c>
      <c r="L89" s="15">
        <v>32067</v>
      </c>
      <c r="M89" s="16">
        <f t="shared" si="11"/>
        <v>0.76134343717840769</v>
      </c>
      <c r="N89" s="17">
        <v>343614</v>
      </c>
      <c r="O89" s="17">
        <v>475458</v>
      </c>
      <c r="P89" s="17">
        <f t="shared" si="8"/>
        <v>819072</v>
      </c>
      <c r="Q89" s="17">
        <f t="shared" si="9"/>
        <v>623595.09177659277</v>
      </c>
      <c r="R89" s="19">
        <f t="shared" si="10"/>
        <v>25.542520348021331</v>
      </c>
    </row>
    <row r="90" spans="1:18" x14ac:dyDescent="0.2">
      <c r="A90" s="5" t="s">
        <v>6</v>
      </c>
      <c r="B90" s="24" t="s">
        <v>224</v>
      </c>
      <c r="C90" s="24" t="s">
        <v>223</v>
      </c>
      <c r="E90" s="24" t="s">
        <v>7</v>
      </c>
      <c r="F90" s="24"/>
      <c r="G90" s="12">
        <v>44105</v>
      </c>
      <c r="H90" s="12">
        <v>44469</v>
      </c>
      <c r="I90" s="15">
        <v>94</v>
      </c>
      <c r="J90" s="15">
        <v>21567</v>
      </c>
      <c r="K90" s="15">
        <v>10</v>
      </c>
      <c r="L90" s="15">
        <v>28068</v>
      </c>
      <c r="M90" s="16">
        <f t="shared" si="11"/>
        <v>0.7687402023656833</v>
      </c>
      <c r="N90" s="17">
        <v>175000</v>
      </c>
      <c r="O90" s="17">
        <v>0</v>
      </c>
      <c r="P90" s="17">
        <f t="shared" si="8"/>
        <v>175000</v>
      </c>
      <c r="Q90" s="17">
        <f t="shared" si="9"/>
        <v>134529.53541399457</v>
      </c>
      <c r="R90" s="19">
        <f t="shared" si="10"/>
        <v>6.2348582015106162</v>
      </c>
    </row>
    <row r="91" spans="1:18" x14ac:dyDescent="0.2">
      <c r="A91" s="5" t="s">
        <v>6</v>
      </c>
      <c r="B91" s="24" t="s">
        <v>235</v>
      </c>
      <c r="C91" s="24" t="s">
        <v>234</v>
      </c>
      <c r="E91" s="24" t="s">
        <v>7</v>
      </c>
      <c r="F91" s="24" t="s">
        <v>11</v>
      </c>
      <c r="G91" s="12">
        <v>44105</v>
      </c>
      <c r="H91" s="12">
        <v>44469</v>
      </c>
      <c r="I91" s="15">
        <v>150</v>
      </c>
      <c r="J91" s="15">
        <v>34388</v>
      </c>
      <c r="K91" s="15">
        <v>0</v>
      </c>
      <c r="L91" s="15">
        <v>41013</v>
      </c>
      <c r="M91" s="16">
        <f t="shared" si="11"/>
        <v>0.83846585229073711</v>
      </c>
      <c r="N91" s="17">
        <v>0</v>
      </c>
      <c r="O91" s="17">
        <v>164000</v>
      </c>
      <c r="P91" s="17">
        <f t="shared" si="8"/>
        <v>164000</v>
      </c>
      <c r="Q91" s="17">
        <f t="shared" si="9"/>
        <v>137508.39977568088</v>
      </c>
      <c r="R91" s="19">
        <f t="shared" si="10"/>
        <v>3.9987321093311876</v>
      </c>
    </row>
    <row r="92" spans="1:18" ht="30" x14ac:dyDescent="0.2">
      <c r="A92" s="5" t="s">
        <v>6</v>
      </c>
      <c r="B92" s="24" t="s">
        <v>237</v>
      </c>
      <c r="C92" s="24" t="s">
        <v>236</v>
      </c>
      <c r="E92" s="24" t="s">
        <v>7</v>
      </c>
      <c r="F92" s="24" t="s">
        <v>71</v>
      </c>
      <c r="G92" s="12">
        <v>44105</v>
      </c>
      <c r="H92" s="12">
        <v>44469</v>
      </c>
      <c r="I92" s="15">
        <v>120</v>
      </c>
      <c r="J92" s="15">
        <v>24007</v>
      </c>
      <c r="K92" s="15">
        <v>19</v>
      </c>
      <c r="L92" s="15">
        <v>37789</v>
      </c>
      <c r="M92" s="16">
        <f t="shared" si="11"/>
        <v>0.63579348487655141</v>
      </c>
      <c r="N92" s="17">
        <v>562266</v>
      </c>
      <c r="O92" s="17">
        <v>631556</v>
      </c>
      <c r="P92" s="17">
        <f t="shared" si="8"/>
        <v>1193822</v>
      </c>
      <c r="Q92" s="17">
        <f t="shared" si="9"/>
        <v>759024.24970229436</v>
      </c>
      <c r="R92" s="19">
        <f t="shared" si="10"/>
        <v>31.591785969462013</v>
      </c>
    </row>
    <row r="93" spans="1:18" ht="30" x14ac:dyDescent="0.2">
      <c r="A93" s="5" t="s">
        <v>6</v>
      </c>
      <c r="B93" s="24" t="s">
        <v>243</v>
      </c>
      <c r="C93" s="24" t="s">
        <v>242</v>
      </c>
      <c r="E93" s="24" t="s">
        <v>7</v>
      </c>
      <c r="F93" s="24" t="s">
        <v>11</v>
      </c>
      <c r="G93" s="12">
        <v>44105</v>
      </c>
      <c r="H93" s="12">
        <v>44469</v>
      </c>
      <c r="I93" s="15">
        <v>120</v>
      </c>
      <c r="J93" s="15">
        <v>18961</v>
      </c>
      <c r="K93" s="15">
        <v>97</v>
      </c>
      <c r="L93" s="15">
        <v>36138</v>
      </c>
      <c r="M93" s="16">
        <f t="shared" si="11"/>
        <v>0.52736731418451488</v>
      </c>
      <c r="N93" s="17">
        <v>0</v>
      </c>
      <c r="O93" s="17">
        <v>102000</v>
      </c>
      <c r="P93" s="17">
        <f t="shared" si="8"/>
        <v>102000</v>
      </c>
      <c r="Q93" s="17">
        <f t="shared" si="9"/>
        <v>53791.466046820518</v>
      </c>
      <c r="R93" s="19">
        <f t="shared" si="10"/>
        <v>2.8225136974929437</v>
      </c>
    </row>
    <row r="94" spans="1:18" x14ac:dyDescent="0.2">
      <c r="B94" s="24" t="s">
        <v>245</v>
      </c>
      <c r="C94" s="24" t="s">
        <v>244</v>
      </c>
      <c r="E94" s="24" t="s">
        <v>7</v>
      </c>
      <c r="F94" s="24" t="s">
        <v>8</v>
      </c>
      <c r="G94" s="12">
        <v>44105</v>
      </c>
      <c r="H94" s="12">
        <v>44469</v>
      </c>
      <c r="I94" s="15">
        <v>100</v>
      </c>
      <c r="J94" s="15">
        <v>17493</v>
      </c>
      <c r="K94" s="15">
        <v>405</v>
      </c>
      <c r="L94" s="15">
        <v>28223</v>
      </c>
      <c r="M94" s="16">
        <f t="shared" si="11"/>
        <v>0.63416362541189808</v>
      </c>
      <c r="N94" s="17">
        <v>85698</v>
      </c>
      <c r="O94" s="17">
        <v>128000</v>
      </c>
      <c r="P94" s="17">
        <f t="shared" si="8"/>
        <v>213698</v>
      </c>
      <c r="Q94" s="17">
        <f t="shared" si="9"/>
        <v>135519.49842327178</v>
      </c>
      <c r="R94" s="19">
        <f t="shared" si="10"/>
        <v>7.5717677071891707</v>
      </c>
    </row>
    <row r="95" spans="1:18" ht="30" x14ac:dyDescent="0.2">
      <c r="A95" s="5" t="s">
        <v>6</v>
      </c>
      <c r="B95" s="24" t="s">
        <v>250</v>
      </c>
      <c r="C95" s="24" t="s">
        <v>249</v>
      </c>
      <c r="E95" s="24" t="s">
        <v>7</v>
      </c>
      <c r="F95" s="24" t="s">
        <v>410</v>
      </c>
      <c r="G95" s="12">
        <v>44105</v>
      </c>
      <c r="H95" s="12">
        <v>44469</v>
      </c>
      <c r="I95" s="15">
        <v>150</v>
      </c>
      <c r="J95" s="15">
        <v>43235</v>
      </c>
      <c r="K95" s="15">
        <v>885</v>
      </c>
      <c r="L95" s="15">
        <v>51264</v>
      </c>
      <c r="M95" s="16">
        <f t="shared" si="11"/>
        <v>0.86064294631710359</v>
      </c>
      <c r="N95" s="17">
        <v>207169</v>
      </c>
      <c r="O95" s="17">
        <v>92338</v>
      </c>
      <c r="P95" s="17">
        <f t="shared" si="8"/>
        <v>299507</v>
      </c>
      <c r="Q95" s="17">
        <f t="shared" si="9"/>
        <v>257768.58692259673</v>
      </c>
      <c r="R95" s="19">
        <f t="shared" si="10"/>
        <v>5.8424430399500622</v>
      </c>
    </row>
    <row r="96" spans="1:18" ht="30" x14ac:dyDescent="0.2">
      <c r="A96" s="5" t="s">
        <v>6</v>
      </c>
      <c r="B96" s="24" t="s">
        <v>252</v>
      </c>
      <c r="C96" s="24" t="s">
        <v>251</v>
      </c>
      <c r="E96" s="24" t="s">
        <v>7</v>
      </c>
      <c r="F96" s="24"/>
      <c r="G96" s="12">
        <v>44105</v>
      </c>
      <c r="H96" s="12">
        <v>44469</v>
      </c>
      <c r="I96" s="15">
        <v>120</v>
      </c>
      <c r="J96" s="15">
        <v>25709</v>
      </c>
      <c r="K96" s="15">
        <v>0</v>
      </c>
      <c r="L96" s="15">
        <v>32495</v>
      </c>
      <c r="M96" s="16">
        <f t="shared" si="11"/>
        <v>0.79116787198030469</v>
      </c>
      <c r="N96" s="17">
        <v>0</v>
      </c>
      <c r="O96" s="17">
        <v>40306</v>
      </c>
      <c r="P96" s="17">
        <f t="shared" si="8"/>
        <v>40306</v>
      </c>
      <c r="Q96" s="17">
        <f t="shared" si="9"/>
        <v>31888.812248038161</v>
      </c>
      <c r="R96" s="19">
        <f t="shared" si="10"/>
        <v>1.2403754423757503</v>
      </c>
    </row>
    <row r="97" spans="1:18" x14ac:dyDescent="0.2">
      <c r="A97" s="5" t="s">
        <v>6</v>
      </c>
      <c r="B97" s="24" t="s">
        <v>254</v>
      </c>
      <c r="C97" s="24" t="s">
        <v>253</v>
      </c>
      <c r="E97" s="24" t="s">
        <v>7</v>
      </c>
      <c r="F97" s="24" t="s">
        <v>161</v>
      </c>
      <c r="G97" s="12">
        <v>44105</v>
      </c>
      <c r="H97" s="12">
        <v>44469</v>
      </c>
      <c r="I97" s="15">
        <v>148</v>
      </c>
      <c r="J97" s="15">
        <v>25658</v>
      </c>
      <c r="K97" s="15">
        <v>0</v>
      </c>
      <c r="L97" s="15">
        <v>42294</v>
      </c>
      <c r="M97" s="16">
        <f t="shared" si="11"/>
        <v>0.60665815482101482</v>
      </c>
      <c r="N97" s="17">
        <v>0</v>
      </c>
      <c r="O97" s="17">
        <v>159470</v>
      </c>
      <c r="P97" s="17">
        <f t="shared" si="8"/>
        <v>159470</v>
      </c>
      <c r="Q97" s="17">
        <f t="shared" si="9"/>
        <v>96743.775949307237</v>
      </c>
      <c r="R97" s="19">
        <f t="shared" si="10"/>
        <v>3.7705111836194263</v>
      </c>
    </row>
    <row r="98" spans="1:18" ht="30" x14ac:dyDescent="0.2">
      <c r="A98" s="5" t="s">
        <v>49</v>
      </c>
      <c r="B98" s="24" t="s">
        <v>255</v>
      </c>
      <c r="C98" s="24" t="s">
        <v>400</v>
      </c>
      <c r="E98" s="24" t="s">
        <v>7</v>
      </c>
      <c r="F98" s="24" t="s">
        <v>98</v>
      </c>
      <c r="G98" s="12">
        <v>44105</v>
      </c>
      <c r="H98" s="12">
        <v>44469</v>
      </c>
      <c r="I98" s="15">
        <v>180</v>
      </c>
      <c r="J98" s="15">
        <v>38034</v>
      </c>
      <c r="K98" s="15">
        <v>0</v>
      </c>
      <c r="L98" s="15">
        <v>47674</v>
      </c>
      <c r="M98" s="16">
        <f t="shared" si="11"/>
        <v>0.79779334647816424</v>
      </c>
      <c r="N98" s="17">
        <v>85700</v>
      </c>
      <c r="O98" s="17">
        <v>47000</v>
      </c>
      <c r="P98" s="17">
        <f t="shared" si="8"/>
        <v>132700</v>
      </c>
      <c r="Q98" s="17">
        <f t="shared" si="9"/>
        <v>105867.17707765239</v>
      </c>
      <c r="R98" s="19">
        <f t="shared" si="10"/>
        <v>2.7834878550153124</v>
      </c>
    </row>
    <row r="99" spans="1:18" ht="30" x14ac:dyDescent="0.2">
      <c r="A99" s="5" t="s">
        <v>6</v>
      </c>
      <c r="B99" s="24" t="s">
        <v>257</v>
      </c>
      <c r="C99" s="24" t="s">
        <v>256</v>
      </c>
      <c r="E99" s="24" t="s">
        <v>7</v>
      </c>
      <c r="F99" s="24" t="s">
        <v>11</v>
      </c>
      <c r="G99" s="12">
        <v>44105</v>
      </c>
      <c r="H99" s="12">
        <v>44469</v>
      </c>
      <c r="I99" s="15">
        <v>154</v>
      </c>
      <c r="J99" s="15">
        <v>27158</v>
      </c>
      <c r="K99" s="15">
        <v>38936</v>
      </c>
      <c r="L99" s="15">
        <v>108846</v>
      </c>
      <c r="M99" s="16">
        <f t="shared" si="11"/>
        <v>0.60722488653694207</v>
      </c>
      <c r="N99" s="17">
        <v>0</v>
      </c>
      <c r="O99" s="17">
        <v>151000</v>
      </c>
      <c r="P99" s="17">
        <f t="shared" si="8"/>
        <v>151000</v>
      </c>
      <c r="Q99" s="17">
        <f t="shared" si="9"/>
        <v>91690.95786707825</v>
      </c>
      <c r="R99" s="19">
        <f t="shared" si="10"/>
        <v>1.3872811127648237</v>
      </c>
    </row>
    <row r="100" spans="1:18" x14ac:dyDescent="0.2">
      <c r="A100" s="5" t="s">
        <v>6</v>
      </c>
      <c r="B100" s="13" t="s">
        <v>409</v>
      </c>
      <c r="C100" s="24" t="s">
        <v>258</v>
      </c>
      <c r="D100" s="21" t="s">
        <v>455</v>
      </c>
      <c r="E100" s="24" t="s">
        <v>7</v>
      </c>
      <c r="F100" s="24" t="s">
        <v>59</v>
      </c>
      <c r="G100" s="12">
        <v>44105</v>
      </c>
      <c r="H100" s="12">
        <v>44469</v>
      </c>
      <c r="I100" s="15">
        <v>61</v>
      </c>
      <c r="J100" s="15">
        <v>13986</v>
      </c>
      <c r="K100" s="15">
        <v>0</v>
      </c>
      <c r="L100" s="15">
        <v>18039</v>
      </c>
      <c r="M100" s="16">
        <f t="shared" si="11"/>
        <v>0.7753201396973225</v>
      </c>
      <c r="N100" s="17">
        <v>22874</v>
      </c>
      <c r="O100" s="17">
        <v>0</v>
      </c>
      <c r="P100" s="17">
        <f t="shared" si="8"/>
        <v>22874</v>
      </c>
      <c r="Q100" s="17">
        <f t="shared" si="9"/>
        <v>17734.672875436554</v>
      </c>
      <c r="R100" s="19">
        <f t="shared" si="10"/>
        <v>1.2680303786240923</v>
      </c>
    </row>
    <row r="101" spans="1:18" x14ac:dyDescent="0.2">
      <c r="A101" s="5" t="s">
        <v>6</v>
      </c>
      <c r="B101" s="24" t="s">
        <v>260</v>
      </c>
      <c r="C101" s="24" t="s">
        <v>259</v>
      </c>
      <c r="E101" s="24" t="s">
        <v>7</v>
      </c>
      <c r="F101" s="24" t="s">
        <v>11</v>
      </c>
      <c r="G101" s="12">
        <v>44105</v>
      </c>
      <c r="H101" s="12">
        <v>44469</v>
      </c>
      <c r="I101" s="15">
        <v>145</v>
      </c>
      <c r="J101" s="15">
        <v>31248</v>
      </c>
      <c r="K101" s="15">
        <v>0</v>
      </c>
      <c r="L101" s="15">
        <v>39149</v>
      </c>
      <c r="M101" s="16">
        <f t="shared" si="11"/>
        <v>0.7981813073130859</v>
      </c>
      <c r="N101" s="17">
        <v>0</v>
      </c>
      <c r="O101" s="17">
        <v>178000</v>
      </c>
      <c r="P101" s="17">
        <f t="shared" si="8"/>
        <v>178000</v>
      </c>
      <c r="Q101" s="17">
        <f t="shared" si="9"/>
        <v>142076.27270172929</v>
      </c>
      <c r="R101" s="19">
        <f t="shared" si="10"/>
        <v>4.5467317172852439</v>
      </c>
    </row>
    <row r="102" spans="1:18" x14ac:dyDescent="0.2">
      <c r="A102" s="5" t="s">
        <v>6</v>
      </c>
      <c r="B102" s="24" t="s">
        <v>262</v>
      </c>
      <c r="C102" s="24" t="s">
        <v>261</v>
      </c>
      <c r="E102" s="24" t="s">
        <v>7</v>
      </c>
      <c r="F102" s="24"/>
      <c r="G102" s="12">
        <v>44105</v>
      </c>
      <c r="H102" s="12">
        <v>44469</v>
      </c>
      <c r="I102" s="15">
        <v>120</v>
      </c>
      <c r="J102" s="15">
        <v>21207</v>
      </c>
      <c r="K102" s="15">
        <v>2</v>
      </c>
      <c r="L102" s="15">
        <v>31545</v>
      </c>
      <c r="M102" s="16">
        <f t="shared" si="11"/>
        <v>0.67234110001585035</v>
      </c>
      <c r="N102" s="17">
        <v>0</v>
      </c>
      <c r="O102" s="17">
        <v>81893</v>
      </c>
      <c r="P102" s="17">
        <f t="shared" si="8"/>
        <v>81893</v>
      </c>
      <c r="Q102" s="17">
        <f t="shared" si="9"/>
        <v>55060.029703598033</v>
      </c>
      <c r="R102" s="19">
        <f t="shared" si="10"/>
        <v>2.5960691076240292</v>
      </c>
    </row>
    <row r="103" spans="1:18" x14ac:dyDescent="0.2">
      <c r="A103" s="5" t="s">
        <v>6</v>
      </c>
      <c r="B103" s="24" t="s">
        <v>264</v>
      </c>
      <c r="C103" s="24" t="s">
        <v>263</v>
      </c>
      <c r="E103" s="24" t="s">
        <v>7</v>
      </c>
      <c r="F103" s="24"/>
      <c r="G103" s="12">
        <v>44105</v>
      </c>
      <c r="H103" s="12">
        <v>44469</v>
      </c>
      <c r="I103" s="15">
        <v>60</v>
      </c>
      <c r="J103" s="15">
        <v>13426</v>
      </c>
      <c r="K103" s="15">
        <v>110</v>
      </c>
      <c r="L103" s="15">
        <v>18186</v>
      </c>
      <c r="M103" s="16">
        <f t="shared" si="11"/>
        <v>0.74430880897393603</v>
      </c>
      <c r="N103" s="17">
        <v>91133.18</v>
      </c>
      <c r="O103" s="17">
        <v>121174.13</v>
      </c>
      <c r="P103" s="17">
        <f t="shared" si="8"/>
        <v>212307.31</v>
      </c>
      <c r="Q103" s="17">
        <f t="shared" si="9"/>
        <v>158022.20104256022</v>
      </c>
      <c r="R103" s="19">
        <f t="shared" si="10"/>
        <v>11.674216980094579</v>
      </c>
    </row>
    <row r="104" spans="1:18" ht="45" x14ac:dyDescent="0.2">
      <c r="A104" s="5" t="s">
        <v>6</v>
      </c>
      <c r="B104" s="24" t="s">
        <v>265</v>
      </c>
      <c r="C104" s="24" t="s">
        <v>416</v>
      </c>
      <c r="E104" s="24" t="s">
        <v>7</v>
      </c>
      <c r="F104" s="24" t="s">
        <v>92</v>
      </c>
      <c r="G104" s="12">
        <v>44105</v>
      </c>
      <c r="H104" s="12">
        <v>44469</v>
      </c>
      <c r="I104" s="15">
        <v>150</v>
      </c>
      <c r="J104" s="15">
        <v>39529</v>
      </c>
      <c r="K104" s="15">
        <v>0</v>
      </c>
      <c r="L104" s="15">
        <v>41542</v>
      </c>
      <c r="M104" s="16">
        <f t="shared" si="11"/>
        <v>0.95154301670598429</v>
      </c>
      <c r="N104" s="17">
        <v>191709</v>
      </c>
      <c r="O104" s="17">
        <v>185464</v>
      </c>
      <c r="P104" s="17">
        <f t="shared" si="8"/>
        <v>377173</v>
      </c>
      <c r="Q104" s="17">
        <f t="shared" si="9"/>
        <v>358896.33424004621</v>
      </c>
      <c r="R104" s="19">
        <f t="shared" si="10"/>
        <v>9.0793173174137021</v>
      </c>
    </row>
    <row r="105" spans="1:18" ht="30" x14ac:dyDescent="0.2">
      <c r="A105" s="5" t="s">
        <v>6</v>
      </c>
      <c r="B105" s="24" t="s">
        <v>281</v>
      </c>
      <c r="C105" s="24" t="s">
        <v>280</v>
      </c>
      <c r="E105" s="24" t="s">
        <v>7</v>
      </c>
      <c r="F105" s="24" t="s">
        <v>71</v>
      </c>
      <c r="G105" s="12">
        <v>44105</v>
      </c>
      <c r="H105" s="12">
        <v>44469</v>
      </c>
      <c r="I105" s="15">
        <v>130</v>
      </c>
      <c r="J105" s="15">
        <v>24473</v>
      </c>
      <c r="K105" s="15">
        <v>1</v>
      </c>
      <c r="L105" s="15">
        <v>40176</v>
      </c>
      <c r="M105" s="16">
        <f t="shared" si="11"/>
        <v>0.60916965352449226</v>
      </c>
      <c r="N105" s="17">
        <v>472302</v>
      </c>
      <c r="O105" s="17">
        <v>634230</v>
      </c>
      <c r="P105" s="17">
        <f t="shared" ref="P105:P136" si="12">N105+O105</f>
        <v>1106532</v>
      </c>
      <c r="Q105" s="17">
        <f t="shared" ref="Q105:Q136" si="13">P105*M105</f>
        <v>674065.71505376347</v>
      </c>
      <c r="R105" s="19">
        <f t="shared" ref="R105:R136" si="14">Q105/(J105+K105)</f>
        <v>27.542114695340501</v>
      </c>
    </row>
    <row r="106" spans="1:18" ht="30" x14ac:dyDescent="0.2">
      <c r="A106" s="5" t="s">
        <v>6</v>
      </c>
      <c r="B106" s="24" t="s">
        <v>286</v>
      </c>
      <c r="C106" s="24" t="s">
        <v>285</v>
      </c>
      <c r="E106" s="24" t="s">
        <v>7</v>
      </c>
      <c r="F106" s="24" t="s">
        <v>71</v>
      </c>
      <c r="G106" s="12">
        <v>44105</v>
      </c>
      <c r="H106" s="12">
        <v>44469</v>
      </c>
      <c r="I106" s="15">
        <v>345</v>
      </c>
      <c r="J106" s="15">
        <v>79124</v>
      </c>
      <c r="K106" s="15">
        <v>0</v>
      </c>
      <c r="L106" s="15">
        <v>93173</v>
      </c>
      <c r="M106" s="16">
        <f t="shared" si="11"/>
        <v>0.84921597458491194</v>
      </c>
      <c r="N106" s="17">
        <v>1429888</v>
      </c>
      <c r="O106" s="17">
        <v>1669870</v>
      </c>
      <c r="P106" s="17">
        <f t="shared" si="12"/>
        <v>3099758</v>
      </c>
      <c r="Q106" s="17">
        <f t="shared" si="13"/>
        <v>2632364.0109473774</v>
      </c>
      <c r="R106" s="19">
        <f t="shared" si="14"/>
        <v>33.268843978405762</v>
      </c>
    </row>
    <row r="107" spans="1:18" x14ac:dyDescent="0.2">
      <c r="A107" s="5" t="s">
        <v>6</v>
      </c>
      <c r="B107" s="24" t="s">
        <v>288</v>
      </c>
      <c r="C107" s="24" t="s">
        <v>287</v>
      </c>
      <c r="E107" s="24" t="s">
        <v>7</v>
      </c>
      <c r="F107" s="24" t="s">
        <v>45</v>
      </c>
      <c r="G107" s="12">
        <v>44105</v>
      </c>
      <c r="H107" s="12">
        <v>44469</v>
      </c>
      <c r="I107" s="15">
        <v>141</v>
      </c>
      <c r="J107" s="15">
        <v>32572</v>
      </c>
      <c r="K107" s="15">
        <v>0</v>
      </c>
      <c r="L107" s="15">
        <v>38632</v>
      </c>
      <c r="M107" s="16">
        <f t="shared" si="11"/>
        <v>0.84313522468419966</v>
      </c>
      <c r="N107" s="17">
        <v>0</v>
      </c>
      <c r="O107" s="17">
        <v>27402</v>
      </c>
      <c r="P107" s="17">
        <f t="shared" si="12"/>
        <v>27402</v>
      </c>
      <c r="Q107" s="17">
        <f t="shared" si="13"/>
        <v>23103.59142679644</v>
      </c>
      <c r="R107" s="19">
        <f t="shared" si="14"/>
        <v>0.70930834541312904</v>
      </c>
    </row>
    <row r="108" spans="1:18" ht="30" x14ac:dyDescent="0.2">
      <c r="A108" s="5" t="s">
        <v>6</v>
      </c>
      <c r="B108" s="24" t="s">
        <v>294</v>
      </c>
      <c r="C108" s="24" t="s">
        <v>293</v>
      </c>
      <c r="E108" s="24" t="s">
        <v>7</v>
      </c>
      <c r="F108" s="24"/>
      <c r="G108" s="12">
        <v>44105</v>
      </c>
      <c r="H108" s="12">
        <v>44469</v>
      </c>
      <c r="I108" s="15">
        <v>126</v>
      </c>
      <c r="J108" s="15">
        <v>17919</v>
      </c>
      <c r="K108" s="15">
        <v>1</v>
      </c>
      <c r="L108" s="15">
        <v>36778</v>
      </c>
      <c r="M108" s="16">
        <f t="shared" si="11"/>
        <v>0.48724781119147315</v>
      </c>
      <c r="N108" s="17">
        <v>28290.080000000002</v>
      </c>
      <c r="O108" s="17">
        <v>142741</v>
      </c>
      <c r="P108" s="17">
        <f t="shared" si="12"/>
        <v>171031.08000000002</v>
      </c>
      <c r="Q108" s="17">
        <f t="shared" si="13"/>
        <v>83334.519375713746</v>
      </c>
      <c r="R108" s="19">
        <f t="shared" si="14"/>
        <v>4.650363804448312</v>
      </c>
    </row>
    <row r="109" spans="1:18" x14ac:dyDescent="0.25">
      <c r="A109" s="22"/>
      <c r="B109" s="24" t="s">
        <v>296</v>
      </c>
      <c r="C109" s="24" t="s">
        <v>295</v>
      </c>
      <c r="D109" s="23"/>
      <c r="E109" s="24" t="s">
        <v>7</v>
      </c>
      <c r="F109" s="24" t="s">
        <v>18</v>
      </c>
      <c r="G109" s="12">
        <v>44105</v>
      </c>
      <c r="H109" s="12">
        <v>44469</v>
      </c>
      <c r="I109" s="15">
        <v>120</v>
      </c>
      <c r="J109" s="15">
        <v>17474</v>
      </c>
      <c r="K109" s="15">
        <v>0</v>
      </c>
      <c r="L109" s="15">
        <v>22117</v>
      </c>
      <c r="M109" s="16">
        <f t="shared" si="11"/>
        <v>0.79007098611927473</v>
      </c>
      <c r="N109" s="26">
        <v>0</v>
      </c>
      <c r="O109" s="26">
        <v>96014</v>
      </c>
      <c r="P109" s="17">
        <f t="shared" si="12"/>
        <v>96014</v>
      </c>
      <c r="Q109" s="17">
        <f t="shared" si="13"/>
        <v>75857.875661256039</v>
      </c>
      <c r="R109" s="19">
        <f t="shared" si="14"/>
        <v>4.3411855134059767</v>
      </c>
    </row>
    <row r="110" spans="1:18" x14ac:dyDescent="0.2">
      <c r="A110" s="5" t="s">
        <v>6</v>
      </c>
      <c r="B110" s="24" t="s">
        <v>300</v>
      </c>
      <c r="C110" s="24" t="s">
        <v>299</v>
      </c>
      <c r="E110" s="24" t="s">
        <v>7</v>
      </c>
      <c r="F110" s="24" t="s">
        <v>92</v>
      </c>
      <c r="G110" s="12">
        <v>44105</v>
      </c>
      <c r="H110" s="12">
        <v>44469</v>
      </c>
      <c r="I110" s="15">
        <v>95</v>
      </c>
      <c r="J110" s="15">
        <v>27872</v>
      </c>
      <c r="K110" s="15">
        <v>0</v>
      </c>
      <c r="L110" s="15">
        <v>29264</v>
      </c>
      <c r="M110" s="16">
        <f t="shared" si="11"/>
        <v>0.95243302351011483</v>
      </c>
      <c r="N110" s="17">
        <v>427636</v>
      </c>
      <c r="O110" s="17">
        <v>264330</v>
      </c>
      <c r="P110" s="17">
        <f t="shared" si="12"/>
        <v>691966</v>
      </c>
      <c r="Q110" s="17">
        <f t="shared" si="13"/>
        <v>659051.26954620017</v>
      </c>
      <c r="R110" s="19">
        <f t="shared" si="14"/>
        <v>23.645639693821764</v>
      </c>
    </row>
    <row r="111" spans="1:18" x14ac:dyDescent="0.2">
      <c r="A111" s="5" t="s">
        <v>6</v>
      </c>
      <c r="B111" s="24" t="s">
        <v>301</v>
      </c>
      <c r="C111" s="24" t="s">
        <v>401</v>
      </c>
      <c r="E111" s="24" t="s">
        <v>7</v>
      </c>
      <c r="F111" s="24" t="s">
        <v>11</v>
      </c>
      <c r="G111" s="12">
        <v>44105</v>
      </c>
      <c r="H111" s="12">
        <v>44469</v>
      </c>
      <c r="I111" s="15">
        <v>128</v>
      </c>
      <c r="J111" s="15">
        <v>24324</v>
      </c>
      <c r="K111" s="15">
        <v>0</v>
      </c>
      <c r="L111" s="15">
        <v>37004</v>
      </c>
      <c r="M111" s="16">
        <f t="shared" si="11"/>
        <v>0.65733434223327203</v>
      </c>
      <c r="N111" s="17">
        <v>0</v>
      </c>
      <c r="O111" s="17">
        <v>126000</v>
      </c>
      <c r="P111" s="17">
        <f t="shared" si="12"/>
        <v>126000</v>
      </c>
      <c r="Q111" s="17">
        <f t="shared" si="13"/>
        <v>82824.127121392274</v>
      </c>
      <c r="R111" s="19">
        <f t="shared" si="14"/>
        <v>3.4050372932655928</v>
      </c>
    </row>
    <row r="112" spans="1:18" x14ac:dyDescent="0.2">
      <c r="A112" s="5" t="s">
        <v>6</v>
      </c>
      <c r="B112" s="24" t="s">
        <v>303</v>
      </c>
      <c r="C112" s="24" t="s">
        <v>302</v>
      </c>
      <c r="E112" s="24" t="s">
        <v>7</v>
      </c>
      <c r="F112" s="24" t="s">
        <v>11</v>
      </c>
      <c r="G112" s="12">
        <v>44105</v>
      </c>
      <c r="H112" s="12">
        <v>44469</v>
      </c>
      <c r="I112" s="15">
        <v>88</v>
      </c>
      <c r="J112" s="15">
        <v>14969</v>
      </c>
      <c r="K112" s="15">
        <v>0</v>
      </c>
      <c r="L112" s="15">
        <v>23985</v>
      </c>
      <c r="M112" s="16">
        <f t="shared" ref="M112:M143" si="15">IF(G112="No AR","",(J112+K112)/L112)</f>
        <v>0.6240983948301021</v>
      </c>
      <c r="N112" s="17">
        <v>0</v>
      </c>
      <c r="O112" s="17">
        <v>83000</v>
      </c>
      <c r="P112" s="17">
        <f t="shared" si="12"/>
        <v>83000</v>
      </c>
      <c r="Q112" s="17">
        <f t="shared" si="13"/>
        <v>51800.166770898475</v>
      </c>
      <c r="R112" s="19">
        <f t="shared" si="14"/>
        <v>3.4604961434229726</v>
      </c>
    </row>
    <row r="113" spans="1:18" ht="30" x14ac:dyDescent="0.2">
      <c r="A113" s="5" t="s">
        <v>6</v>
      </c>
      <c r="B113" s="24" t="s">
        <v>305</v>
      </c>
      <c r="C113" s="24" t="s">
        <v>304</v>
      </c>
      <c r="E113" s="24" t="s">
        <v>7</v>
      </c>
      <c r="F113" s="24" t="s">
        <v>11</v>
      </c>
      <c r="G113" s="12">
        <v>44105</v>
      </c>
      <c r="H113" s="12">
        <v>44469</v>
      </c>
      <c r="I113" s="15">
        <v>146</v>
      </c>
      <c r="J113" s="15">
        <v>35095</v>
      </c>
      <c r="K113" s="15">
        <v>0</v>
      </c>
      <c r="L113" s="15">
        <v>44722</v>
      </c>
      <c r="M113" s="16">
        <f t="shared" si="15"/>
        <v>0.78473681856804256</v>
      </c>
      <c r="N113" s="17">
        <v>0</v>
      </c>
      <c r="O113" s="17">
        <v>169000</v>
      </c>
      <c r="P113" s="17">
        <f t="shared" si="12"/>
        <v>169000</v>
      </c>
      <c r="Q113" s="17">
        <f t="shared" si="13"/>
        <v>132620.52233799919</v>
      </c>
      <c r="R113" s="19">
        <f t="shared" si="14"/>
        <v>3.7789007647242969</v>
      </c>
    </row>
    <row r="114" spans="1:18" ht="30" x14ac:dyDescent="0.2">
      <c r="A114" s="5" t="s">
        <v>6</v>
      </c>
      <c r="B114" s="24" t="s">
        <v>306</v>
      </c>
      <c r="C114" s="24" t="s">
        <v>414</v>
      </c>
      <c r="E114" s="24" t="s">
        <v>7</v>
      </c>
      <c r="F114" s="24" t="s">
        <v>92</v>
      </c>
      <c r="G114" s="12">
        <v>44105</v>
      </c>
      <c r="H114" s="12">
        <v>44469</v>
      </c>
      <c r="I114" s="15">
        <v>159</v>
      </c>
      <c r="J114" s="15">
        <v>43965</v>
      </c>
      <c r="K114" s="15">
        <v>0</v>
      </c>
      <c r="L114" s="15">
        <v>50335</v>
      </c>
      <c r="M114" s="16">
        <f t="shared" si="15"/>
        <v>0.87344789907618958</v>
      </c>
      <c r="N114" s="17">
        <v>205477</v>
      </c>
      <c r="O114" s="17">
        <v>231955</v>
      </c>
      <c r="P114" s="17">
        <f t="shared" si="12"/>
        <v>437432</v>
      </c>
      <c r="Q114" s="17">
        <f t="shared" si="13"/>
        <v>382074.06138869579</v>
      </c>
      <c r="R114" s="19">
        <f t="shared" si="14"/>
        <v>8.6904142246945479</v>
      </c>
    </row>
    <row r="115" spans="1:18" x14ac:dyDescent="0.2">
      <c r="A115" s="5" t="s">
        <v>6</v>
      </c>
      <c r="B115" s="24" t="s">
        <v>308</v>
      </c>
      <c r="C115" s="24" t="s">
        <v>307</v>
      </c>
      <c r="E115" s="24" t="s">
        <v>7</v>
      </c>
      <c r="F115" s="24"/>
      <c r="G115" s="12">
        <v>44105</v>
      </c>
      <c r="H115" s="12">
        <v>44469</v>
      </c>
      <c r="I115" s="15">
        <v>97</v>
      </c>
      <c r="J115" s="15">
        <v>21882</v>
      </c>
      <c r="K115" s="15">
        <v>26</v>
      </c>
      <c r="L115" s="15">
        <v>29563</v>
      </c>
      <c r="M115" s="16">
        <f t="shared" si="15"/>
        <v>0.74106146196258837</v>
      </c>
      <c r="N115" s="17">
        <v>0</v>
      </c>
      <c r="O115" s="17">
        <v>39541</v>
      </c>
      <c r="P115" s="17">
        <f t="shared" si="12"/>
        <v>39541</v>
      </c>
      <c r="Q115" s="17">
        <f t="shared" si="13"/>
        <v>29302.311267462708</v>
      </c>
      <c r="R115" s="19">
        <f t="shared" si="14"/>
        <v>1.3375164902073537</v>
      </c>
    </row>
    <row r="116" spans="1:18" ht="30" x14ac:dyDescent="0.2">
      <c r="A116" s="5" t="s">
        <v>6</v>
      </c>
      <c r="B116" s="24" t="s">
        <v>312</v>
      </c>
      <c r="C116" s="24" t="s">
        <v>311</v>
      </c>
      <c r="E116" s="24" t="s">
        <v>7</v>
      </c>
      <c r="F116" s="24" t="s">
        <v>410</v>
      </c>
      <c r="G116" s="12">
        <v>44105</v>
      </c>
      <c r="H116" s="12">
        <v>44469</v>
      </c>
      <c r="I116" s="15">
        <v>120</v>
      </c>
      <c r="J116" s="15">
        <v>26420</v>
      </c>
      <c r="K116" s="15">
        <v>46</v>
      </c>
      <c r="L116" s="15">
        <v>30424</v>
      </c>
      <c r="M116" s="16">
        <f t="shared" si="15"/>
        <v>0.86990533789113855</v>
      </c>
      <c r="N116" s="17">
        <v>427556</v>
      </c>
      <c r="O116" s="17">
        <v>163893</v>
      </c>
      <c r="P116" s="17">
        <f t="shared" si="12"/>
        <v>591449</v>
      </c>
      <c r="Q116" s="17">
        <f t="shared" si="13"/>
        <v>514504.64219037601</v>
      </c>
      <c r="R116" s="19">
        <f t="shared" si="14"/>
        <v>19.440211674993424</v>
      </c>
    </row>
    <row r="117" spans="1:18" x14ac:dyDescent="0.2">
      <c r="A117" s="5" t="s">
        <v>49</v>
      </c>
      <c r="B117" s="24" t="s">
        <v>313</v>
      </c>
      <c r="C117" s="24" t="s">
        <v>405</v>
      </c>
      <c r="D117" s="21" t="s">
        <v>451</v>
      </c>
      <c r="E117" s="24" t="s">
        <v>7</v>
      </c>
      <c r="F117" s="24" t="s">
        <v>155</v>
      </c>
      <c r="G117" s="12">
        <v>44119</v>
      </c>
      <c r="H117" s="12">
        <v>44469</v>
      </c>
      <c r="I117" s="15">
        <v>124</v>
      </c>
      <c r="J117" s="15">
        <f>(22865/((H117-G117)+1))*365</f>
        <v>23776.994301994302</v>
      </c>
      <c r="K117" s="15">
        <f>(386/((H117-G117)+1))*365</f>
        <v>401.39601139601137</v>
      </c>
      <c r="L117" s="15">
        <f>(28905/((H117-G117)+1))*365</f>
        <v>30057.905982905984</v>
      </c>
      <c r="M117" s="16">
        <f t="shared" si="15"/>
        <v>0.80439370351150319</v>
      </c>
      <c r="N117" s="17">
        <v>87176</v>
      </c>
      <c r="O117" s="17">
        <v>38797</v>
      </c>
      <c r="P117" s="17">
        <f t="shared" si="12"/>
        <v>125973</v>
      </c>
      <c r="Q117" s="17">
        <f t="shared" si="13"/>
        <v>101331.8880124546</v>
      </c>
      <c r="R117" s="19">
        <f t="shared" si="14"/>
        <v>4.1910105138941214</v>
      </c>
    </row>
    <row r="118" spans="1:18" x14ac:dyDescent="0.2">
      <c r="A118" s="5" t="s">
        <v>6</v>
      </c>
      <c r="B118" s="24" t="s">
        <v>315</v>
      </c>
      <c r="C118" s="24" t="s">
        <v>314</v>
      </c>
      <c r="E118" s="24" t="s">
        <v>7</v>
      </c>
      <c r="F118" s="24" t="s">
        <v>45</v>
      </c>
      <c r="G118" s="12">
        <v>44105</v>
      </c>
      <c r="H118" s="12">
        <v>44469</v>
      </c>
      <c r="I118" s="15">
        <v>269</v>
      </c>
      <c r="J118" s="15">
        <v>53353</v>
      </c>
      <c r="K118" s="15">
        <v>0</v>
      </c>
      <c r="L118" s="15">
        <v>63208</v>
      </c>
      <c r="M118" s="16">
        <f t="shared" si="15"/>
        <v>0.84408619162131371</v>
      </c>
      <c r="N118" s="17">
        <v>0</v>
      </c>
      <c r="O118" s="17">
        <v>65824</v>
      </c>
      <c r="P118" s="17">
        <f t="shared" si="12"/>
        <v>65824</v>
      </c>
      <c r="Q118" s="17">
        <f t="shared" si="13"/>
        <v>55561.129477281356</v>
      </c>
      <c r="R118" s="19">
        <f t="shared" si="14"/>
        <v>1.041387166181496</v>
      </c>
    </row>
    <row r="119" spans="1:18" x14ac:dyDescent="0.2">
      <c r="A119" s="5" t="s">
        <v>6</v>
      </c>
      <c r="B119" s="24" t="s">
        <v>321</v>
      </c>
      <c r="C119" s="24" t="s">
        <v>320</v>
      </c>
      <c r="E119" s="24" t="s">
        <v>7</v>
      </c>
      <c r="F119" s="24" t="s">
        <v>71</v>
      </c>
      <c r="G119" s="12">
        <v>44105</v>
      </c>
      <c r="H119" s="12">
        <v>44469</v>
      </c>
      <c r="I119" s="15">
        <v>132</v>
      </c>
      <c r="J119" s="15">
        <v>31442</v>
      </c>
      <c r="K119" s="15">
        <v>8</v>
      </c>
      <c r="L119" s="15">
        <v>42378</v>
      </c>
      <c r="M119" s="16">
        <f t="shared" si="15"/>
        <v>0.74213035065364108</v>
      </c>
      <c r="N119" s="17">
        <v>410969</v>
      </c>
      <c r="O119" s="17">
        <v>604507</v>
      </c>
      <c r="P119" s="17">
        <f t="shared" si="12"/>
        <v>1015476</v>
      </c>
      <c r="Q119" s="17">
        <f t="shared" si="13"/>
        <v>753615.5599603568</v>
      </c>
      <c r="R119" s="19">
        <f t="shared" si="14"/>
        <v>23.962338949454907</v>
      </c>
    </row>
    <row r="120" spans="1:18" x14ac:dyDescent="0.2">
      <c r="A120" s="5" t="s">
        <v>6</v>
      </c>
      <c r="B120" s="24" t="s">
        <v>323</v>
      </c>
      <c r="C120" s="24" t="s">
        <v>322</v>
      </c>
      <c r="E120" s="24" t="s">
        <v>7</v>
      </c>
      <c r="F120" s="24" t="s">
        <v>45</v>
      </c>
      <c r="G120" s="12">
        <v>44105</v>
      </c>
      <c r="H120" s="12">
        <v>44469</v>
      </c>
      <c r="I120" s="15">
        <v>75</v>
      </c>
      <c r="J120" s="15">
        <v>9141</v>
      </c>
      <c r="K120" s="15">
        <v>0</v>
      </c>
      <c r="L120" s="15">
        <v>15871</v>
      </c>
      <c r="M120" s="16">
        <f t="shared" si="15"/>
        <v>0.57595614643059667</v>
      </c>
      <c r="N120" s="17">
        <v>0</v>
      </c>
      <c r="O120" s="17">
        <v>140016</v>
      </c>
      <c r="P120" s="17">
        <f t="shared" si="12"/>
        <v>140016</v>
      </c>
      <c r="Q120" s="17">
        <f t="shared" si="13"/>
        <v>80643.075798626422</v>
      </c>
      <c r="R120" s="19">
        <f t="shared" si="14"/>
        <v>8.8221284103081086</v>
      </c>
    </row>
    <row r="121" spans="1:18" x14ac:dyDescent="0.2">
      <c r="A121" s="5" t="s">
        <v>6</v>
      </c>
      <c r="B121" s="24" t="s">
        <v>325</v>
      </c>
      <c r="C121" s="24" t="s">
        <v>324</v>
      </c>
      <c r="E121" s="24" t="s">
        <v>7</v>
      </c>
      <c r="F121" s="24" t="s">
        <v>11</v>
      </c>
      <c r="G121" s="12">
        <v>44105</v>
      </c>
      <c r="H121" s="12">
        <v>44469</v>
      </c>
      <c r="I121" s="15">
        <v>150</v>
      </c>
      <c r="J121" s="15">
        <v>35065</v>
      </c>
      <c r="K121" s="15">
        <v>0</v>
      </c>
      <c r="L121" s="15">
        <v>47491</v>
      </c>
      <c r="M121" s="16">
        <f t="shared" si="15"/>
        <v>0.73835042429091824</v>
      </c>
      <c r="N121" s="17">
        <v>0</v>
      </c>
      <c r="O121" s="17">
        <v>175000</v>
      </c>
      <c r="P121" s="17">
        <f t="shared" si="12"/>
        <v>175000</v>
      </c>
      <c r="Q121" s="17">
        <f t="shared" si="13"/>
        <v>129211.32425091069</v>
      </c>
      <c r="R121" s="19">
        <f t="shared" si="14"/>
        <v>3.6849087195468613</v>
      </c>
    </row>
    <row r="122" spans="1:18" x14ac:dyDescent="0.2">
      <c r="A122" s="5" t="s">
        <v>6</v>
      </c>
      <c r="B122" s="24" t="s">
        <v>327</v>
      </c>
      <c r="C122" s="24" t="s">
        <v>326</v>
      </c>
      <c r="E122" s="24" t="s">
        <v>7</v>
      </c>
      <c r="F122" s="24"/>
      <c r="G122" s="12">
        <v>44105</v>
      </c>
      <c r="H122" s="12">
        <v>44469</v>
      </c>
      <c r="I122" s="15">
        <v>128</v>
      </c>
      <c r="J122" s="15">
        <v>26440</v>
      </c>
      <c r="K122" s="15">
        <v>0</v>
      </c>
      <c r="L122" s="15">
        <v>40105</v>
      </c>
      <c r="M122" s="16">
        <f t="shared" si="15"/>
        <v>0.65926941777833192</v>
      </c>
      <c r="N122" s="17">
        <v>120000</v>
      </c>
      <c r="O122" s="17">
        <v>375000</v>
      </c>
      <c r="P122" s="17">
        <f t="shared" si="12"/>
        <v>495000</v>
      </c>
      <c r="Q122" s="17">
        <f t="shared" si="13"/>
        <v>326338.36180027429</v>
      </c>
      <c r="R122" s="19">
        <f t="shared" si="14"/>
        <v>12.342600673232765</v>
      </c>
    </row>
    <row r="123" spans="1:18" x14ac:dyDescent="0.2">
      <c r="A123" s="5" t="s">
        <v>6</v>
      </c>
      <c r="B123" s="24" t="s">
        <v>329</v>
      </c>
      <c r="C123" s="24" t="s">
        <v>328</v>
      </c>
      <c r="E123" s="24" t="s">
        <v>7</v>
      </c>
      <c r="F123" s="24" t="s">
        <v>45</v>
      </c>
      <c r="G123" s="12">
        <v>44105</v>
      </c>
      <c r="H123" s="12">
        <v>44469</v>
      </c>
      <c r="I123" s="15">
        <v>90</v>
      </c>
      <c r="J123" s="15">
        <v>17816</v>
      </c>
      <c r="K123" s="15">
        <v>7</v>
      </c>
      <c r="L123" s="15">
        <v>27310</v>
      </c>
      <c r="M123" s="16">
        <f t="shared" si="15"/>
        <v>0.65261808861222992</v>
      </c>
      <c r="N123" s="17">
        <v>0</v>
      </c>
      <c r="O123" s="17">
        <v>111133</v>
      </c>
      <c r="P123" s="17">
        <f t="shared" si="12"/>
        <v>111133</v>
      </c>
      <c r="Q123" s="17">
        <f t="shared" si="13"/>
        <v>72527.406041742943</v>
      </c>
      <c r="R123" s="19">
        <f t="shared" si="14"/>
        <v>4.0693152691321854</v>
      </c>
    </row>
    <row r="124" spans="1:18" ht="30" x14ac:dyDescent="0.2">
      <c r="A124" s="5" t="s">
        <v>6</v>
      </c>
      <c r="B124" s="13" t="s">
        <v>330</v>
      </c>
      <c r="C124" s="24" t="s">
        <v>392</v>
      </c>
      <c r="E124" s="24" t="s">
        <v>7</v>
      </c>
      <c r="F124" s="24" t="s">
        <v>410</v>
      </c>
      <c r="G124" s="12">
        <v>44105</v>
      </c>
      <c r="H124" s="12">
        <v>44469</v>
      </c>
      <c r="I124" s="15">
        <v>75</v>
      </c>
      <c r="J124" s="15">
        <v>16747</v>
      </c>
      <c r="K124" s="15">
        <v>7</v>
      </c>
      <c r="L124" s="15">
        <v>22790</v>
      </c>
      <c r="M124" s="16">
        <f t="shared" si="15"/>
        <v>0.73514699429574371</v>
      </c>
      <c r="N124" s="17">
        <v>87089</v>
      </c>
      <c r="O124" s="17">
        <v>38549</v>
      </c>
      <c r="P124" s="17">
        <f t="shared" si="12"/>
        <v>125638</v>
      </c>
      <c r="Q124" s="17">
        <f t="shared" si="13"/>
        <v>92362.398069328643</v>
      </c>
      <c r="R124" s="19">
        <f t="shared" si="14"/>
        <v>5.5128565160157956</v>
      </c>
    </row>
    <row r="125" spans="1:18" ht="30" x14ac:dyDescent="0.2">
      <c r="A125" s="5" t="s">
        <v>6</v>
      </c>
      <c r="B125" s="24" t="s">
        <v>331</v>
      </c>
      <c r="C125" s="24" t="s">
        <v>417</v>
      </c>
      <c r="E125" s="24" t="s">
        <v>7</v>
      </c>
      <c r="F125" s="24" t="s">
        <v>92</v>
      </c>
      <c r="G125" s="12">
        <v>44105</v>
      </c>
      <c r="H125" s="12">
        <v>44469</v>
      </c>
      <c r="I125" s="15">
        <v>150</v>
      </c>
      <c r="J125" s="15">
        <v>36869</v>
      </c>
      <c r="K125" s="15">
        <v>0</v>
      </c>
      <c r="L125" s="15">
        <v>40306</v>
      </c>
      <c r="M125" s="16">
        <f t="shared" si="15"/>
        <v>0.91472733588051403</v>
      </c>
      <c r="N125" s="17">
        <v>238556</v>
      </c>
      <c r="O125" s="17">
        <v>303932</v>
      </c>
      <c r="P125" s="17">
        <f t="shared" si="12"/>
        <v>542488</v>
      </c>
      <c r="Q125" s="17">
        <f t="shared" si="13"/>
        <v>496228.60298714828</v>
      </c>
      <c r="R125" s="19">
        <f t="shared" si="14"/>
        <v>13.459236838187861</v>
      </c>
    </row>
    <row r="126" spans="1:18" x14ac:dyDescent="0.2">
      <c r="A126" s="5" t="s">
        <v>6</v>
      </c>
      <c r="B126" s="24" t="s">
        <v>333</v>
      </c>
      <c r="C126" s="24" t="s">
        <v>332</v>
      </c>
      <c r="E126" s="24" t="s">
        <v>7</v>
      </c>
      <c r="F126" s="24" t="s">
        <v>92</v>
      </c>
      <c r="G126" s="12">
        <v>44105</v>
      </c>
      <c r="H126" s="12">
        <v>44469</v>
      </c>
      <c r="I126" s="15">
        <v>60</v>
      </c>
      <c r="J126" s="15">
        <v>11625</v>
      </c>
      <c r="K126" s="15">
        <v>0</v>
      </c>
      <c r="L126" s="15">
        <v>15365</v>
      </c>
      <c r="M126" s="16">
        <f t="shared" si="15"/>
        <v>0.75658965180605275</v>
      </c>
      <c r="N126" s="17">
        <v>157055</v>
      </c>
      <c r="O126" s="17">
        <v>224779</v>
      </c>
      <c r="P126" s="17">
        <f t="shared" si="12"/>
        <v>381834</v>
      </c>
      <c r="Q126" s="17">
        <f t="shared" si="13"/>
        <v>288891.65310771234</v>
      </c>
      <c r="R126" s="19">
        <f t="shared" si="14"/>
        <v>24.850894890986009</v>
      </c>
    </row>
    <row r="127" spans="1:18" ht="30" x14ac:dyDescent="0.2">
      <c r="A127" s="5" t="s">
        <v>6</v>
      </c>
      <c r="B127" s="24" t="s">
        <v>334</v>
      </c>
      <c r="C127" s="24" t="s">
        <v>412</v>
      </c>
      <c r="E127" s="24" t="s">
        <v>7</v>
      </c>
      <c r="F127" s="24" t="s">
        <v>92</v>
      </c>
      <c r="G127" s="12">
        <v>44105</v>
      </c>
      <c r="H127" s="12">
        <v>44469</v>
      </c>
      <c r="I127" s="15">
        <v>131</v>
      </c>
      <c r="J127" s="15">
        <v>37357</v>
      </c>
      <c r="K127" s="15">
        <v>0</v>
      </c>
      <c r="L127" s="15">
        <v>40166</v>
      </c>
      <c r="M127" s="16">
        <f t="shared" si="15"/>
        <v>0.93006522929841162</v>
      </c>
      <c r="N127" s="17">
        <v>215667</v>
      </c>
      <c r="O127" s="17">
        <v>248731</v>
      </c>
      <c r="P127" s="17">
        <f t="shared" si="12"/>
        <v>464398</v>
      </c>
      <c r="Q127" s="17">
        <f t="shared" si="13"/>
        <v>431920.43235572375</v>
      </c>
      <c r="R127" s="19">
        <f t="shared" si="14"/>
        <v>11.561967833491012</v>
      </c>
    </row>
    <row r="128" spans="1:18" x14ac:dyDescent="0.2">
      <c r="A128" s="5" t="s">
        <v>49</v>
      </c>
      <c r="B128" s="13" t="s">
        <v>415</v>
      </c>
      <c r="C128" s="24" t="s">
        <v>335</v>
      </c>
      <c r="E128" s="24" t="s">
        <v>7</v>
      </c>
      <c r="F128" s="24" t="s">
        <v>92</v>
      </c>
      <c r="G128" s="12">
        <v>44105</v>
      </c>
      <c r="H128" s="12">
        <v>44469</v>
      </c>
      <c r="I128" s="15">
        <v>114</v>
      </c>
      <c r="J128" s="15">
        <v>33791</v>
      </c>
      <c r="K128" s="15">
        <v>0</v>
      </c>
      <c r="L128" s="15">
        <v>34495</v>
      </c>
      <c r="M128" s="16">
        <f t="shared" si="15"/>
        <v>0.97959124510798667</v>
      </c>
      <c r="N128" s="17">
        <v>263825</v>
      </c>
      <c r="O128" s="17">
        <v>206639</v>
      </c>
      <c r="P128" s="17">
        <f t="shared" si="12"/>
        <v>470464</v>
      </c>
      <c r="Q128" s="17">
        <f t="shared" si="13"/>
        <v>460862.41553848382</v>
      </c>
      <c r="R128" s="19">
        <f t="shared" si="14"/>
        <v>13.638614291926366</v>
      </c>
    </row>
    <row r="129" spans="1:18" x14ac:dyDescent="0.2">
      <c r="A129" s="5" t="s">
        <v>6</v>
      </c>
      <c r="B129" s="24" t="s">
        <v>339</v>
      </c>
      <c r="C129" s="24" t="s">
        <v>338</v>
      </c>
      <c r="E129" s="24" t="s">
        <v>7</v>
      </c>
      <c r="F129" s="24" t="s">
        <v>11</v>
      </c>
      <c r="G129" s="12">
        <v>44105</v>
      </c>
      <c r="H129" s="12">
        <v>44469</v>
      </c>
      <c r="I129" s="15">
        <v>151</v>
      </c>
      <c r="J129" s="15">
        <v>33376</v>
      </c>
      <c r="K129" s="15">
        <v>28</v>
      </c>
      <c r="L129" s="15">
        <v>47069</v>
      </c>
      <c r="M129" s="16">
        <f t="shared" si="15"/>
        <v>0.70968153136884149</v>
      </c>
      <c r="N129" s="17">
        <v>0</v>
      </c>
      <c r="O129" s="17">
        <v>163000</v>
      </c>
      <c r="P129" s="17">
        <f t="shared" si="12"/>
        <v>163000</v>
      </c>
      <c r="Q129" s="17">
        <f t="shared" si="13"/>
        <v>115678.08961312116</v>
      </c>
      <c r="R129" s="19">
        <f t="shared" si="14"/>
        <v>3.463001126006501</v>
      </c>
    </row>
    <row r="130" spans="1:18" ht="30" x14ac:dyDescent="0.2">
      <c r="A130" s="5" t="s">
        <v>6</v>
      </c>
      <c r="B130" s="24" t="s">
        <v>341</v>
      </c>
      <c r="C130" s="24" t="s">
        <v>340</v>
      </c>
      <c r="E130" s="24" t="s">
        <v>7</v>
      </c>
      <c r="F130" s="24"/>
      <c r="G130" s="12">
        <v>44105</v>
      </c>
      <c r="H130" s="12">
        <v>44469</v>
      </c>
      <c r="I130" s="15">
        <v>120</v>
      </c>
      <c r="J130" s="15">
        <v>20982</v>
      </c>
      <c r="K130" s="15">
        <v>204</v>
      </c>
      <c r="L130" s="15">
        <v>32989</v>
      </c>
      <c r="M130" s="16">
        <f t="shared" si="15"/>
        <v>0.64221407135711905</v>
      </c>
      <c r="N130" s="17">
        <v>0</v>
      </c>
      <c r="O130" s="17">
        <v>121129.61</v>
      </c>
      <c r="P130" s="17">
        <f t="shared" si="12"/>
        <v>121129.61</v>
      </c>
      <c r="Q130" s="17">
        <f t="shared" si="13"/>
        <v>77791.14</v>
      </c>
      <c r="R130" s="19">
        <f t="shared" si="14"/>
        <v>3.6718181818181819</v>
      </c>
    </row>
    <row r="131" spans="1:18" ht="30" x14ac:dyDescent="0.2">
      <c r="A131" s="5" t="s">
        <v>6</v>
      </c>
      <c r="B131" s="24" t="s">
        <v>345</v>
      </c>
      <c r="C131" s="24" t="s">
        <v>344</v>
      </c>
      <c r="E131" s="24" t="s">
        <v>7</v>
      </c>
      <c r="F131" s="24" t="s">
        <v>71</v>
      </c>
      <c r="G131" s="12">
        <v>44105</v>
      </c>
      <c r="H131" s="12">
        <v>44469</v>
      </c>
      <c r="I131" s="15">
        <v>95</v>
      </c>
      <c r="J131" s="15">
        <v>16701</v>
      </c>
      <c r="K131" s="15">
        <v>1</v>
      </c>
      <c r="L131" s="15">
        <v>25909</v>
      </c>
      <c r="M131" s="16">
        <f t="shared" si="15"/>
        <v>0.64464085838897678</v>
      </c>
      <c r="N131" s="17">
        <v>317926</v>
      </c>
      <c r="O131" s="17">
        <v>411114</v>
      </c>
      <c r="P131" s="17">
        <f t="shared" si="12"/>
        <v>729040</v>
      </c>
      <c r="Q131" s="17">
        <f t="shared" si="13"/>
        <v>469968.97139989963</v>
      </c>
      <c r="R131" s="19">
        <f t="shared" si="14"/>
        <v>28.13848469643753</v>
      </c>
    </row>
    <row r="132" spans="1:18" ht="30" x14ac:dyDescent="0.2">
      <c r="A132" s="5" t="s">
        <v>6</v>
      </c>
      <c r="B132" s="24" t="s">
        <v>347</v>
      </c>
      <c r="C132" s="24" t="s">
        <v>421</v>
      </c>
      <c r="E132" s="24" t="s">
        <v>7</v>
      </c>
      <c r="F132" s="24" t="s">
        <v>11</v>
      </c>
      <c r="G132" s="12">
        <v>44105</v>
      </c>
      <c r="H132" s="12">
        <v>44469</v>
      </c>
      <c r="I132" s="15">
        <v>102</v>
      </c>
      <c r="J132" s="15">
        <v>22767</v>
      </c>
      <c r="K132" s="15">
        <v>28</v>
      </c>
      <c r="L132" s="15">
        <v>30566</v>
      </c>
      <c r="M132" s="16">
        <f t="shared" si="15"/>
        <v>0.74576326637440293</v>
      </c>
      <c r="N132" s="17">
        <v>0</v>
      </c>
      <c r="O132" s="17">
        <v>118000</v>
      </c>
      <c r="P132" s="17">
        <f t="shared" si="12"/>
        <v>118000</v>
      </c>
      <c r="Q132" s="17">
        <f t="shared" si="13"/>
        <v>88000.065432179545</v>
      </c>
      <c r="R132" s="19">
        <f t="shared" si="14"/>
        <v>3.8604985932081397</v>
      </c>
    </row>
    <row r="133" spans="1:18" ht="30" x14ac:dyDescent="0.2">
      <c r="A133" s="5" t="s">
        <v>6</v>
      </c>
      <c r="B133" s="24" t="s">
        <v>349</v>
      </c>
      <c r="C133" s="24" t="s">
        <v>348</v>
      </c>
      <c r="E133" s="24" t="s">
        <v>7</v>
      </c>
      <c r="F133" s="24" t="s">
        <v>410</v>
      </c>
      <c r="G133" s="12">
        <v>44105</v>
      </c>
      <c r="H133" s="12">
        <v>44469</v>
      </c>
      <c r="I133" s="15">
        <v>120</v>
      </c>
      <c r="J133" s="15">
        <v>28394</v>
      </c>
      <c r="K133" s="15">
        <v>36</v>
      </c>
      <c r="L133" s="15">
        <v>34976</v>
      </c>
      <c r="M133" s="16">
        <f t="shared" si="15"/>
        <v>0.81284309240622143</v>
      </c>
      <c r="N133" s="17">
        <v>145781</v>
      </c>
      <c r="O133" s="17">
        <v>65067</v>
      </c>
      <c r="P133" s="17">
        <f t="shared" si="12"/>
        <v>210848</v>
      </c>
      <c r="Q133" s="17">
        <f t="shared" si="13"/>
        <v>171386.34034766696</v>
      </c>
      <c r="R133" s="19">
        <f t="shared" si="14"/>
        <v>6.0283623055809699</v>
      </c>
    </row>
    <row r="134" spans="1:18" ht="30" x14ac:dyDescent="0.2">
      <c r="A134" s="5" t="s">
        <v>6</v>
      </c>
      <c r="B134" s="24" t="s">
        <v>351</v>
      </c>
      <c r="C134" s="24" t="s">
        <v>350</v>
      </c>
      <c r="E134" s="24" t="s">
        <v>7</v>
      </c>
      <c r="F134" s="24" t="s">
        <v>71</v>
      </c>
      <c r="G134" s="12">
        <v>44105</v>
      </c>
      <c r="H134" s="12">
        <v>44469</v>
      </c>
      <c r="I134" s="15">
        <v>150</v>
      </c>
      <c r="J134" s="15">
        <v>36262</v>
      </c>
      <c r="K134" s="15">
        <v>8</v>
      </c>
      <c r="L134" s="15">
        <v>44312</v>
      </c>
      <c r="M134" s="16">
        <f t="shared" si="15"/>
        <v>0.81851417223325507</v>
      </c>
      <c r="N134" s="17">
        <v>430961</v>
      </c>
      <c r="O134" s="17">
        <v>645212</v>
      </c>
      <c r="P134" s="17">
        <f t="shared" si="12"/>
        <v>1076173</v>
      </c>
      <c r="Q134" s="17">
        <f t="shared" si="13"/>
        <v>880862.85227477876</v>
      </c>
      <c r="R134" s="19">
        <f t="shared" si="14"/>
        <v>24.28626557140278</v>
      </c>
    </row>
    <row r="135" spans="1:18" ht="30" x14ac:dyDescent="0.2">
      <c r="A135" s="5" t="s">
        <v>6</v>
      </c>
      <c r="B135" s="24" t="s">
        <v>357</v>
      </c>
      <c r="C135" s="24" t="s">
        <v>356</v>
      </c>
      <c r="E135" s="24" t="s">
        <v>7</v>
      </c>
      <c r="F135" s="24"/>
      <c r="G135" s="12">
        <v>44105</v>
      </c>
      <c r="H135" s="12">
        <v>44469</v>
      </c>
      <c r="I135" s="15">
        <v>160</v>
      </c>
      <c r="J135" s="15">
        <v>33188</v>
      </c>
      <c r="K135" s="15">
        <v>0</v>
      </c>
      <c r="L135" s="15">
        <v>42251</v>
      </c>
      <c r="M135" s="16">
        <f t="shared" si="15"/>
        <v>0.78549620127334263</v>
      </c>
      <c r="N135" s="17">
        <v>71000</v>
      </c>
      <c r="O135" s="17">
        <v>30000</v>
      </c>
      <c r="P135" s="17">
        <f t="shared" si="12"/>
        <v>101000</v>
      </c>
      <c r="Q135" s="17">
        <f t="shared" si="13"/>
        <v>79335.116328607604</v>
      </c>
      <c r="R135" s="19">
        <f t="shared" si="14"/>
        <v>2.3904759650659155</v>
      </c>
    </row>
    <row r="136" spans="1:18" ht="30" x14ac:dyDescent="0.2">
      <c r="A136" s="5" t="s">
        <v>6</v>
      </c>
      <c r="B136" s="24" t="s">
        <v>358</v>
      </c>
      <c r="C136" s="24" t="s">
        <v>393</v>
      </c>
      <c r="E136" s="24" t="s">
        <v>7</v>
      </c>
      <c r="F136" s="24" t="s">
        <v>410</v>
      </c>
      <c r="G136" s="12">
        <v>44105</v>
      </c>
      <c r="H136" s="12">
        <v>44469</v>
      </c>
      <c r="I136" s="15">
        <v>98</v>
      </c>
      <c r="J136" s="15">
        <v>22861</v>
      </c>
      <c r="K136" s="15">
        <v>40</v>
      </c>
      <c r="L136" s="15">
        <v>29448</v>
      </c>
      <c r="M136" s="16">
        <f t="shared" si="15"/>
        <v>0.77767590328715019</v>
      </c>
      <c r="N136" s="17">
        <v>94095</v>
      </c>
      <c r="O136" s="17">
        <v>41731</v>
      </c>
      <c r="P136" s="17">
        <f t="shared" si="12"/>
        <v>135826</v>
      </c>
      <c r="Q136" s="17">
        <f t="shared" si="13"/>
        <v>105628.60723988047</v>
      </c>
      <c r="R136" s="19">
        <f t="shared" si="14"/>
        <v>4.6124015213257268</v>
      </c>
    </row>
    <row r="137" spans="1:18" x14ac:dyDescent="0.2">
      <c r="A137" s="5" t="s">
        <v>6</v>
      </c>
      <c r="B137" s="24" t="s">
        <v>360</v>
      </c>
      <c r="C137" s="24" t="s">
        <v>359</v>
      </c>
      <c r="E137" s="24" t="s">
        <v>7</v>
      </c>
      <c r="F137" s="24" t="s">
        <v>98</v>
      </c>
      <c r="G137" s="12">
        <v>44105</v>
      </c>
      <c r="H137" s="12">
        <v>44469</v>
      </c>
      <c r="I137" s="15">
        <v>120</v>
      </c>
      <c r="J137" s="15">
        <v>18699</v>
      </c>
      <c r="K137" s="15">
        <v>0</v>
      </c>
      <c r="L137" s="15">
        <v>31664</v>
      </c>
      <c r="M137" s="16">
        <f t="shared" si="15"/>
        <v>0.59054446690247597</v>
      </c>
      <c r="N137" s="17">
        <v>28400</v>
      </c>
      <c r="O137" s="17">
        <v>19000</v>
      </c>
      <c r="P137" s="17">
        <f t="shared" ref="P137:P144" si="16">N137+O137</f>
        <v>47400</v>
      </c>
      <c r="Q137" s="17">
        <f t="shared" ref="Q137:Q144" si="17">P137*M137</f>
        <v>27991.80773117736</v>
      </c>
      <c r="R137" s="19">
        <f t="shared" ref="R137:R144" si="18">Q137/(J137+K137)</f>
        <v>1.4969681657402727</v>
      </c>
    </row>
    <row r="138" spans="1:18" ht="30" x14ac:dyDescent="0.2">
      <c r="A138" s="5" t="s">
        <v>6</v>
      </c>
      <c r="B138" s="24" t="s">
        <v>362</v>
      </c>
      <c r="C138" s="24" t="s">
        <v>361</v>
      </c>
      <c r="E138" s="24" t="s">
        <v>7</v>
      </c>
      <c r="F138" s="24" t="s">
        <v>98</v>
      </c>
      <c r="G138" s="12">
        <v>44105</v>
      </c>
      <c r="H138" s="12">
        <v>44469</v>
      </c>
      <c r="I138" s="15">
        <v>120</v>
      </c>
      <c r="J138" s="15">
        <v>26513</v>
      </c>
      <c r="K138" s="15">
        <v>0</v>
      </c>
      <c r="L138" s="15">
        <v>28952</v>
      </c>
      <c r="M138" s="16">
        <f t="shared" si="15"/>
        <v>0.91575711522520031</v>
      </c>
      <c r="N138" s="17">
        <v>67500</v>
      </c>
      <c r="O138" s="17">
        <v>31000</v>
      </c>
      <c r="P138" s="17">
        <f t="shared" si="16"/>
        <v>98500</v>
      </c>
      <c r="Q138" s="17">
        <f t="shared" si="17"/>
        <v>90202.075849682224</v>
      </c>
      <c r="R138" s="19">
        <f t="shared" si="18"/>
        <v>3.4021829234595189</v>
      </c>
    </row>
    <row r="139" spans="1:18" x14ac:dyDescent="0.2">
      <c r="A139" s="5" t="s">
        <v>6</v>
      </c>
      <c r="B139" s="24" t="s">
        <v>364</v>
      </c>
      <c r="C139" s="24" t="s">
        <v>363</v>
      </c>
      <c r="E139" s="24" t="s">
        <v>7</v>
      </c>
      <c r="F139" s="24" t="s">
        <v>98</v>
      </c>
      <c r="G139" s="12">
        <v>44105</v>
      </c>
      <c r="H139" s="12">
        <v>44469</v>
      </c>
      <c r="I139" s="15">
        <v>99</v>
      </c>
      <c r="J139" s="15">
        <v>13178</v>
      </c>
      <c r="K139" s="15">
        <v>0</v>
      </c>
      <c r="L139" s="15">
        <v>14782</v>
      </c>
      <c r="M139" s="16">
        <f t="shared" si="15"/>
        <v>0.89148964957380594</v>
      </c>
      <c r="N139" s="17">
        <v>44000</v>
      </c>
      <c r="O139" s="17">
        <v>22000</v>
      </c>
      <c r="P139" s="17">
        <f t="shared" si="16"/>
        <v>66000</v>
      </c>
      <c r="Q139" s="17">
        <f t="shared" si="17"/>
        <v>58838.31687187119</v>
      </c>
      <c r="R139" s="19">
        <f t="shared" si="18"/>
        <v>4.4648897307536188</v>
      </c>
    </row>
    <row r="140" spans="1:18" x14ac:dyDescent="0.2">
      <c r="A140" s="5" t="s">
        <v>49</v>
      </c>
      <c r="B140" s="24" t="s">
        <v>366</v>
      </c>
      <c r="C140" s="24" t="s">
        <v>365</v>
      </c>
      <c r="E140" s="24" t="s">
        <v>7</v>
      </c>
      <c r="F140" s="24" t="s">
        <v>92</v>
      </c>
      <c r="G140" s="12">
        <v>44105</v>
      </c>
      <c r="H140" s="12">
        <v>44469</v>
      </c>
      <c r="I140" s="15">
        <v>162</v>
      </c>
      <c r="J140" s="15">
        <v>39939</v>
      </c>
      <c r="K140" s="15">
        <v>0</v>
      </c>
      <c r="L140" s="15">
        <v>42084</v>
      </c>
      <c r="M140" s="16">
        <f t="shared" si="15"/>
        <v>0.94903051040775588</v>
      </c>
      <c r="N140" s="17">
        <v>163962</v>
      </c>
      <c r="O140" s="17">
        <v>229010</v>
      </c>
      <c r="P140" s="17">
        <f t="shared" si="16"/>
        <v>392972</v>
      </c>
      <c r="Q140" s="17">
        <f t="shared" si="17"/>
        <v>372942.41773595667</v>
      </c>
      <c r="R140" s="19">
        <f t="shared" si="18"/>
        <v>9.3378005892975953</v>
      </c>
    </row>
    <row r="141" spans="1:18" x14ac:dyDescent="0.2">
      <c r="A141" s="5" t="s">
        <v>6</v>
      </c>
      <c r="B141" s="24" t="s">
        <v>368</v>
      </c>
      <c r="C141" s="24" t="s">
        <v>367</v>
      </c>
      <c r="E141" s="24" t="s">
        <v>7</v>
      </c>
      <c r="F141" s="24"/>
      <c r="G141" s="12">
        <v>44105</v>
      </c>
      <c r="H141" s="12">
        <v>44469</v>
      </c>
      <c r="I141" s="15">
        <v>103</v>
      </c>
      <c r="J141" s="15">
        <v>12509</v>
      </c>
      <c r="K141" s="15">
        <v>0</v>
      </c>
      <c r="L141" s="15">
        <v>33355</v>
      </c>
      <c r="M141" s="16">
        <f t="shared" si="15"/>
        <v>0.37502623294858339</v>
      </c>
      <c r="N141" s="17">
        <v>0</v>
      </c>
      <c r="O141" s="17">
        <v>50000</v>
      </c>
      <c r="P141" s="17">
        <f t="shared" si="16"/>
        <v>50000</v>
      </c>
      <c r="Q141" s="17">
        <f t="shared" si="17"/>
        <v>18751.311647429171</v>
      </c>
      <c r="R141" s="19">
        <f t="shared" si="18"/>
        <v>1.4990256333383301</v>
      </c>
    </row>
    <row r="142" spans="1:18" ht="30" x14ac:dyDescent="0.2">
      <c r="A142" s="5" t="s">
        <v>6</v>
      </c>
      <c r="B142" s="24" t="s">
        <v>380</v>
      </c>
      <c r="C142" s="24" t="s">
        <v>379</v>
      </c>
      <c r="E142" s="24" t="s">
        <v>7</v>
      </c>
      <c r="F142" s="24"/>
      <c r="G142" s="12">
        <v>44105</v>
      </c>
      <c r="H142" s="12">
        <v>44469</v>
      </c>
      <c r="I142" s="15">
        <v>108</v>
      </c>
      <c r="J142" s="15">
        <v>23487</v>
      </c>
      <c r="K142" s="15">
        <v>0</v>
      </c>
      <c r="L142" s="15">
        <v>31241</v>
      </c>
      <c r="M142" s="16">
        <f t="shared" si="15"/>
        <v>0.75180051854934216</v>
      </c>
      <c r="N142" s="17">
        <v>0</v>
      </c>
      <c r="O142" s="17">
        <v>271610</v>
      </c>
      <c r="P142" s="17">
        <f t="shared" si="16"/>
        <v>271610</v>
      </c>
      <c r="Q142" s="17">
        <f t="shared" si="17"/>
        <v>204196.53884318683</v>
      </c>
      <c r="R142" s="19">
        <f t="shared" si="18"/>
        <v>8.6940238788771165</v>
      </c>
    </row>
    <row r="143" spans="1:18" x14ac:dyDescent="0.25">
      <c r="A143" s="22"/>
      <c r="B143" s="24" t="s">
        <v>381</v>
      </c>
      <c r="C143" s="24" t="s">
        <v>394</v>
      </c>
      <c r="D143" s="23"/>
      <c r="E143" s="24" t="s">
        <v>7</v>
      </c>
      <c r="F143" s="24" t="s">
        <v>18</v>
      </c>
      <c r="G143" s="12">
        <v>44105</v>
      </c>
      <c r="H143" s="12">
        <v>44469</v>
      </c>
      <c r="I143" s="15">
        <v>87</v>
      </c>
      <c r="J143" s="15">
        <v>11037</v>
      </c>
      <c r="K143" s="15">
        <v>0</v>
      </c>
      <c r="L143" s="15">
        <v>14783</v>
      </c>
      <c r="M143" s="16">
        <f t="shared" si="15"/>
        <v>0.74660082527227223</v>
      </c>
      <c r="N143" s="26">
        <v>0</v>
      </c>
      <c r="O143" s="26">
        <v>87990</v>
      </c>
      <c r="P143" s="17">
        <f t="shared" si="16"/>
        <v>87990</v>
      </c>
      <c r="Q143" s="17">
        <f t="shared" si="17"/>
        <v>65693.406615707238</v>
      </c>
      <c r="R143" s="19">
        <f t="shared" si="18"/>
        <v>5.952107150104851</v>
      </c>
    </row>
    <row r="144" spans="1:18" x14ac:dyDescent="0.2">
      <c r="B144" s="24" t="s">
        <v>390</v>
      </c>
      <c r="C144" s="24" t="s">
        <v>388</v>
      </c>
      <c r="E144" s="24" t="s">
        <v>7</v>
      </c>
      <c r="F144" s="24" t="s">
        <v>389</v>
      </c>
      <c r="G144" s="12">
        <v>44105</v>
      </c>
      <c r="H144" s="12">
        <v>44469</v>
      </c>
      <c r="I144" s="15">
        <v>130</v>
      </c>
      <c r="J144" s="15">
        <v>28270</v>
      </c>
      <c r="K144" s="15">
        <v>364</v>
      </c>
      <c r="L144" s="15">
        <v>41519</v>
      </c>
      <c r="M144" s="16">
        <f t="shared" ref="M144" si="19">IF(G144="No AR","",(J144+K144)/L144)</f>
        <v>0.68966015559141602</v>
      </c>
      <c r="N144" s="17">
        <v>74455</v>
      </c>
      <c r="O144" s="17">
        <v>181964</v>
      </c>
      <c r="P144" s="17">
        <f t="shared" si="16"/>
        <v>256419</v>
      </c>
      <c r="Q144" s="17">
        <f t="shared" si="17"/>
        <v>176841.9674365953</v>
      </c>
      <c r="R144" s="19">
        <f t="shared" si="18"/>
        <v>6.1759435439196517</v>
      </c>
    </row>
    <row r="145" spans="2:18" x14ac:dyDescent="0.2">
      <c r="B145" s="24"/>
      <c r="C145" s="24"/>
      <c r="E145" s="24"/>
      <c r="F145" s="24"/>
      <c r="G145" s="24"/>
      <c r="H145" s="24"/>
      <c r="R145" s="19"/>
    </row>
    <row r="146" spans="2:18" x14ac:dyDescent="0.2">
      <c r="B146" s="24"/>
      <c r="C146" s="24">
        <f>COUNTA(C9:C144)</f>
        <v>136</v>
      </c>
      <c r="E146" s="24"/>
      <c r="F146" s="24"/>
      <c r="G146" s="24"/>
      <c r="H146" s="24"/>
      <c r="N146" s="17">
        <f>SUM(N9:N145)</f>
        <v>15178906.229999999</v>
      </c>
      <c r="O146" s="17">
        <f>SUM(O9:O145)</f>
        <v>24953768.649999999</v>
      </c>
      <c r="P146" s="17">
        <f>SUM(P9:P145)</f>
        <v>40132674.879999995</v>
      </c>
      <c r="Q146" s="17">
        <f>SUM(Q9:Q144)</f>
        <v>30168531.722800113</v>
      </c>
      <c r="R146" s="19"/>
    </row>
    <row r="147" spans="2:18" x14ac:dyDescent="0.2">
      <c r="B147" s="24"/>
      <c r="C147" s="24"/>
      <c r="E147" s="24"/>
      <c r="F147" s="24"/>
      <c r="G147" s="24"/>
      <c r="H147" s="24"/>
    </row>
    <row r="148" spans="2:18" x14ac:dyDescent="0.2">
      <c r="B148" s="24"/>
      <c r="C148" s="24"/>
      <c r="E148" s="24"/>
      <c r="F148" s="24"/>
      <c r="G148" s="24"/>
      <c r="H148" s="24"/>
      <c r="Q148" s="18"/>
    </row>
    <row r="149" spans="2:18" x14ac:dyDescent="0.2">
      <c r="B149" s="43" t="s">
        <v>452</v>
      </c>
      <c r="C149" s="44"/>
      <c r="D149" s="44"/>
      <c r="E149" s="44"/>
      <c r="F149" s="44"/>
      <c r="G149" s="24"/>
      <c r="H149" s="24"/>
    </row>
    <row r="150" spans="2:18" ht="33" customHeight="1" x14ac:dyDescent="0.2">
      <c r="B150" s="43" t="s">
        <v>449</v>
      </c>
      <c r="C150" s="44"/>
      <c r="D150" s="44"/>
      <c r="E150" s="44"/>
      <c r="F150" s="44"/>
      <c r="G150" s="24"/>
      <c r="H150" s="24"/>
    </row>
    <row r="151" spans="2:18" ht="39" customHeight="1" x14ac:dyDescent="0.2">
      <c r="B151" s="43" t="s">
        <v>456</v>
      </c>
      <c r="C151" s="44"/>
      <c r="D151" s="44"/>
      <c r="E151" s="44"/>
      <c r="F151" s="44"/>
      <c r="G151" s="24"/>
      <c r="H151" s="24"/>
    </row>
    <row r="152" spans="2:18" x14ac:dyDescent="0.2">
      <c r="B152" s="24"/>
      <c r="C152" s="24"/>
      <c r="E152" s="24"/>
      <c r="F152" s="24"/>
      <c r="G152" s="24"/>
      <c r="H152" s="24"/>
    </row>
  </sheetData>
  <autoFilter ref="A8:R144" xr:uid="{00000000-0009-0000-0000-000000000000}">
    <sortState xmlns:xlrd2="http://schemas.microsoft.com/office/spreadsheetml/2017/richdata2" ref="A9:R144">
      <sortCondition ref="C8:C144"/>
    </sortState>
  </autoFilter>
  <sortState xmlns:xlrd2="http://schemas.microsoft.com/office/spreadsheetml/2017/richdata2" ref="B4:U109">
    <sortCondition ref="F4:F109"/>
    <sortCondition ref="C4:C109"/>
  </sortState>
  <mergeCells count="6">
    <mergeCell ref="B151:F151"/>
    <mergeCell ref="B1:I1"/>
    <mergeCell ref="B3:I3"/>
    <mergeCell ref="B2:C2"/>
    <mergeCell ref="B150:F150"/>
    <mergeCell ref="B149:F149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topLeftCell="B46" workbookViewId="0">
      <selection activeCell="H45" sqref="H45"/>
    </sheetView>
  </sheetViews>
  <sheetFormatPr defaultColWidth="8.85546875" defaultRowHeight="12.75" x14ac:dyDescent="0.2"/>
  <cols>
    <col min="1" max="1" width="10.7109375" style="1" hidden="1" customWidth="1"/>
    <col min="2" max="2" width="13.7109375" style="2" customWidth="1"/>
    <col min="3" max="3" width="13.7109375" style="3" customWidth="1"/>
    <col min="4" max="5" width="25.7109375" style="2" customWidth="1"/>
    <col min="6" max="16384" width="8.85546875" style="1"/>
  </cols>
  <sheetData>
    <row r="1" spans="1:5" ht="18.75" x14ac:dyDescent="0.2">
      <c r="B1" s="48" t="s">
        <v>425</v>
      </c>
      <c r="C1" s="47"/>
      <c r="D1" s="47"/>
      <c r="E1" s="47"/>
    </row>
    <row r="3" spans="1:5" ht="30" x14ac:dyDescent="0.25">
      <c r="A3" s="4" t="s">
        <v>0</v>
      </c>
      <c r="B3" s="38" t="s">
        <v>1</v>
      </c>
      <c r="C3" s="39" t="s">
        <v>402</v>
      </c>
      <c r="D3" s="40" t="s">
        <v>2</v>
      </c>
      <c r="E3" s="41" t="s">
        <v>5</v>
      </c>
    </row>
    <row r="4" spans="1:5" ht="15" x14ac:dyDescent="0.2">
      <c r="A4" s="1" t="s">
        <v>6</v>
      </c>
      <c r="B4" s="27" t="s">
        <v>67</v>
      </c>
      <c r="C4" s="28" t="s">
        <v>403</v>
      </c>
      <c r="D4" s="29" t="s">
        <v>66</v>
      </c>
      <c r="E4" s="30"/>
    </row>
    <row r="5" spans="1:5" ht="30" x14ac:dyDescent="0.2">
      <c r="A5" s="1" t="s">
        <v>6</v>
      </c>
      <c r="B5" s="27" t="s">
        <v>75</v>
      </c>
      <c r="C5" s="28" t="s">
        <v>403</v>
      </c>
      <c r="D5" s="29" t="s">
        <v>73</v>
      </c>
      <c r="E5" s="30" t="s">
        <v>74</v>
      </c>
    </row>
    <row r="6" spans="1:5" ht="30" x14ac:dyDescent="0.2">
      <c r="A6" s="1" t="s">
        <v>6</v>
      </c>
      <c r="B6" s="27" t="s">
        <v>77</v>
      </c>
      <c r="C6" s="28" t="s">
        <v>403</v>
      </c>
      <c r="D6" s="29" t="s">
        <v>76</v>
      </c>
      <c r="E6" s="30"/>
    </row>
    <row r="7" spans="1:5" ht="15" x14ac:dyDescent="0.2">
      <c r="A7" s="1" t="s">
        <v>6</v>
      </c>
      <c r="B7" s="27" t="s">
        <v>81</v>
      </c>
      <c r="C7" s="28" t="s">
        <v>403</v>
      </c>
      <c r="D7" s="29" t="s">
        <v>80</v>
      </c>
      <c r="E7" s="30"/>
    </row>
    <row r="8" spans="1:5" ht="30" x14ac:dyDescent="0.2">
      <c r="A8" s="1" t="s">
        <v>6</v>
      </c>
      <c r="B8" s="27" t="s">
        <v>85</v>
      </c>
      <c r="C8" s="28" t="s">
        <v>403</v>
      </c>
      <c r="D8" s="29" t="s">
        <v>84</v>
      </c>
      <c r="E8" s="30" t="s">
        <v>396</v>
      </c>
    </row>
    <row r="9" spans="1:5" ht="30" x14ac:dyDescent="0.2">
      <c r="A9" s="1" t="s">
        <v>6</v>
      </c>
      <c r="B9" s="27" t="s">
        <v>89</v>
      </c>
      <c r="C9" s="28" t="s">
        <v>403</v>
      </c>
      <c r="D9" s="29" t="s">
        <v>88</v>
      </c>
      <c r="E9" s="30"/>
    </row>
    <row r="10" spans="1:5" ht="30" x14ac:dyDescent="0.2">
      <c r="A10" s="1" t="s">
        <v>6</v>
      </c>
      <c r="B10" s="27" t="s">
        <v>99</v>
      </c>
      <c r="C10" s="28" t="s">
        <v>403</v>
      </c>
      <c r="D10" s="29" t="s">
        <v>97</v>
      </c>
      <c r="E10" s="30" t="s">
        <v>98</v>
      </c>
    </row>
    <row r="11" spans="1:5" ht="15" x14ac:dyDescent="0.2">
      <c r="A11" s="1" t="s">
        <v>6</v>
      </c>
      <c r="B11" s="31" t="s">
        <v>407</v>
      </c>
      <c r="C11" s="28" t="s">
        <v>403</v>
      </c>
      <c r="D11" s="29" t="s">
        <v>100</v>
      </c>
      <c r="E11" s="30"/>
    </row>
    <row r="12" spans="1:5" ht="30" x14ac:dyDescent="0.2">
      <c r="A12" s="1" t="s">
        <v>6</v>
      </c>
      <c r="B12" s="27" t="s">
        <v>103</v>
      </c>
      <c r="C12" s="28" t="s">
        <v>403</v>
      </c>
      <c r="D12" s="29" t="s">
        <v>424</v>
      </c>
      <c r="E12" s="30"/>
    </row>
    <row r="13" spans="1:5" ht="30" x14ac:dyDescent="0.2">
      <c r="A13" s="1" t="s">
        <v>49</v>
      </c>
      <c r="B13" s="27" t="s">
        <v>112</v>
      </c>
      <c r="C13" s="28" t="s">
        <v>403</v>
      </c>
      <c r="D13" s="29" t="s">
        <v>111</v>
      </c>
      <c r="E13" s="30" t="s">
        <v>109</v>
      </c>
    </row>
    <row r="14" spans="1:5" ht="15" x14ac:dyDescent="0.2">
      <c r="A14" s="1" t="s">
        <v>6</v>
      </c>
      <c r="B14" s="27" t="s">
        <v>117</v>
      </c>
      <c r="C14" s="28" t="s">
        <v>403</v>
      </c>
      <c r="D14" s="29" t="s">
        <v>116</v>
      </c>
      <c r="E14" s="30"/>
    </row>
    <row r="15" spans="1:5" ht="30" x14ac:dyDescent="0.2">
      <c r="A15" s="1" t="s">
        <v>6</v>
      </c>
      <c r="B15" s="27" t="s">
        <v>124</v>
      </c>
      <c r="C15" s="28" t="s">
        <v>403</v>
      </c>
      <c r="D15" s="29" t="s">
        <v>123</v>
      </c>
      <c r="E15" s="30"/>
    </row>
    <row r="16" spans="1:5" ht="15" x14ac:dyDescent="0.2">
      <c r="A16" s="1" t="s">
        <v>6</v>
      </c>
      <c r="B16" s="27" t="s">
        <v>131</v>
      </c>
      <c r="C16" s="28" t="s">
        <v>403</v>
      </c>
      <c r="D16" s="29" t="s">
        <v>130</v>
      </c>
      <c r="E16" s="30"/>
    </row>
    <row r="17" spans="1:5" ht="30" x14ac:dyDescent="0.2">
      <c r="A17" s="1" t="s">
        <v>6</v>
      </c>
      <c r="B17" s="27" t="s">
        <v>145</v>
      </c>
      <c r="C17" s="28" t="s">
        <v>403</v>
      </c>
      <c r="D17" s="29" t="s">
        <v>144</v>
      </c>
      <c r="E17" s="30"/>
    </row>
    <row r="18" spans="1:5" ht="30" x14ac:dyDescent="0.2">
      <c r="A18" s="1" t="s">
        <v>6</v>
      </c>
      <c r="B18" s="27" t="s">
        <v>153</v>
      </c>
      <c r="C18" s="28" t="s">
        <v>403</v>
      </c>
      <c r="D18" s="29" t="s">
        <v>152</v>
      </c>
      <c r="E18" s="30" t="s">
        <v>98</v>
      </c>
    </row>
    <row r="19" spans="1:5" ht="30" x14ac:dyDescent="0.2">
      <c r="A19" s="1" t="s">
        <v>6</v>
      </c>
      <c r="B19" s="27" t="s">
        <v>158</v>
      </c>
      <c r="C19" s="28" t="s">
        <v>403</v>
      </c>
      <c r="D19" s="29" t="s">
        <v>157</v>
      </c>
      <c r="E19" s="30"/>
    </row>
    <row r="20" spans="1:5" ht="15" x14ac:dyDescent="0.2">
      <c r="A20" s="1" t="s">
        <v>6</v>
      </c>
      <c r="B20" s="27" t="s">
        <v>165</v>
      </c>
      <c r="C20" s="28" t="s">
        <v>403</v>
      </c>
      <c r="D20" s="29" t="s">
        <v>163</v>
      </c>
      <c r="E20" s="30" t="s">
        <v>164</v>
      </c>
    </row>
    <row r="21" spans="1:5" ht="30" x14ac:dyDescent="0.2">
      <c r="A21" s="1" t="s">
        <v>6</v>
      </c>
      <c r="B21" s="27" t="s">
        <v>167</v>
      </c>
      <c r="C21" s="28" t="s">
        <v>403</v>
      </c>
      <c r="D21" s="29" t="s">
        <v>166</v>
      </c>
      <c r="E21" s="30"/>
    </row>
    <row r="22" spans="1:5" ht="30" x14ac:dyDescent="0.2">
      <c r="A22" s="1" t="s">
        <v>6</v>
      </c>
      <c r="B22" s="27" t="s">
        <v>179</v>
      </c>
      <c r="C22" s="28" t="s">
        <v>403</v>
      </c>
      <c r="D22" s="29" t="s">
        <v>178</v>
      </c>
      <c r="E22" s="30"/>
    </row>
    <row r="23" spans="1:5" ht="15" x14ac:dyDescent="0.2">
      <c r="A23" s="1" t="s">
        <v>6</v>
      </c>
      <c r="B23" s="27" t="s">
        <v>181</v>
      </c>
      <c r="C23" s="28" t="s">
        <v>403</v>
      </c>
      <c r="D23" s="29" t="s">
        <v>180</v>
      </c>
      <c r="E23" s="30"/>
    </row>
    <row r="24" spans="1:5" ht="30" x14ac:dyDescent="0.2">
      <c r="A24" s="1" t="s">
        <v>6</v>
      </c>
      <c r="B24" s="27" t="s">
        <v>185</v>
      </c>
      <c r="C24" s="28" t="s">
        <v>403</v>
      </c>
      <c r="D24" s="29" t="s">
        <v>184</v>
      </c>
      <c r="E24" s="30" t="s">
        <v>182</v>
      </c>
    </row>
    <row r="25" spans="1:5" ht="15" x14ac:dyDescent="0.2">
      <c r="A25" s="1" t="s">
        <v>6</v>
      </c>
      <c r="B25" s="27" t="s">
        <v>187</v>
      </c>
      <c r="C25" s="28" t="s">
        <v>403</v>
      </c>
      <c r="D25" s="29" t="s">
        <v>186</v>
      </c>
      <c r="E25" s="30"/>
    </row>
    <row r="26" spans="1:5" ht="30" x14ac:dyDescent="0.2">
      <c r="A26" s="1" t="s">
        <v>6</v>
      </c>
      <c r="B26" s="27" t="s">
        <v>190</v>
      </c>
      <c r="C26" s="28" t="s">
        <v>403</v>
      </c>
      <c r="D26" s="29" t="s">
        <v>188</v>
      </c>
      <c r="E26" s="30" t="s">
        <v>189</v>
      </c>
    </row>
    <row r="27" spans="1:5" ht="15" x14ac:dyDescent="0.2">
      <c r="A27" s="1" t="s">
        <v>6</v>
      </c>
      <c r="B27" s="27" t="s">
        <v>202</v>
      </c>
      <c r="C27" s="28" t="s">
        <v>403</v>
      </c>
      <c r="D27" s="29" t="s">
        <v>201</v>
      </c>
      <c r="E27" s="30"/>
    </row>
    <row r="28" spans="1:5" ht="30" x14ac:dyDescent="0.2">
      <c r="A28" s="1" t="s">
        <v>6</v>
      </c>
      <c r="B28" s="27" t="s">
        <v>211</v>
      </c>
      <c r="C28" s="28" t="s">
        <v>403</v>
      </c>
      <c r="D28" s="29" t="s">
        <v>209</v>
      </c>
      <c r="E28" s="30" t="s">
        <v>210</v>
      </c>
    </row>
    <row r="29" spans="1:5" ht="15" x14ac:dyDescent="0.2">
      <c r="A29" s="1" t="s">
        <v>6</v>
      </c>
      <c r="B29" s="27" t="s">
        <v>227</v>
      </c>
      <c r="C29" s="28" t="s">
        <v>403</v>
      </c>
      <c r="D29" s="29" t="s">
        <v>225</v>
      </c>
      <c r="E29" s="30" t="s">
        <v>226</v>
      </c>
    </row>
    <row r="30" spans="1:5" ht="15" x14ac:dyDescent="0.2">
      <c r="A30" s="1" t="s">
        <v>6</v>
      </c>
      <c r="B30" s="27" t="s">
        <v>229</v>
      </c>
      <c r="C30" s="28" t="s">
        <v>403</v>
      </c>
      <c r="D30" s="29" t="s">
        <v>228</v>
      </c>
      <c r="E30" s="30"/>
    </row>
    <row r="31" spans="1:5" ht="15" x14ac:dyDescent="0.2">
      <c r="A31" s="1" t="s">
        <v>6</v>
      </c>
      <c r="B31" s="27" t="s">
        <v>231</v>
      </c>
      <c r="C31" s="28" t="s">
        <v>403</v>
      </c>
      <c r="D31" s="29" t="s">
        <v>230</v>
      </c>
      <c r="E31" s="30"/>
    </row>
    <row r="32" spans="1:5" ht="30" x14ac:dyDescent="0.2">
      <c r="A32" s="1" t="s">
        <v>6</v>
      </c>
      <c r="B32" s="27" t="s">
        <v>233</v>
      </c>
      <c r="C32" s="28" t="s">
        <v>403</v>
      </c>
      <c r="D32" s="29" t="s">
        <v>232</v>
      </c>
      <c r="E32" s="30"/>
    </row>
    <row r="33" spans="1:5" ht="30" x14ac:dyDescent="0.2">
      <c r="A33" s="1" t="s">
        <v>49</v>
      </c>
      <c r="B33" s="27" t="s">
        <v>239</v>
      </c>
      <c r="C33" s="28" t="s">
        <v>403</v>
      </c>
      <c r="D33" s="29" t="s">
        <v>238</v>
      </c>
      <c r="E33" s="30"/>
    </row>
    <row r="34" spans="1:5" ht="30" x14ac:dyDescent="0.2">
      <c r="A34" s="1" t="s">
        <v>49</v>
      </c>
      <c r="B34" s="27" t="s">
        <v>241</v>
      </c>
      <c r="C34" s="28" t="s">
        <v>403</v>
      </c>
      <c r="D34" s="29" t="s">
        <v>240</v>
      </c>
      <c r="E34" s="30"/>
    </row>
    <row r="35" spans="1:5" ht="15" x14ac:dyDescent="0.2">
      <c r="A35" s="1" t="s">
        <v>49</v>
      </c>
      <c r="B35" s="27" t="s">
        <v>248</v>
      </c>
      <c r="C35" s="28" t="s">
        <v>403</v>
      </c>
      <c r="D35" s="29" t="s">
        <v>246</v>
      </c>
      <c r="E35" s="30" t="s">
        <v>247</v>
      </c>
    </row>
    <row r="36" spans="1:5" ht="30" x14ac:dyDescent="0.2">
      <c r="B36" s="31" t="s">
        <v>459</v>
      </c>
      <c r="C36" s="28" t="s">
        <v>460</v>
      </c>
      <c r="D36" s="29" t="s">
        <v>453</v>
      </c>
      <c r="E36" s="30"/>
    </row>
    <row r="37" spans="1:5" ht="30" x14ac:dyDescent="0.2">
      <c r="A37" s="1" t="s">
        <v>6</v>
      </c>
      <c r="B37" s="27" t="s">
        <v>267</v>
      </c>
      <c r="C37" s="28" t="s">
        <v>403</v>
      </c>
      <c r="D37" s="29" t="s">
        <v>266</v>
      </c>
      <c r="E37" s="30" t="s">
        <v>396</v>
      </c>
    </row>
    <row r="38" spans="1:5" ht="30" x14ac:dyDescent="0.2">
      <c r="A38" s="1" t="s">
        <v>6</v>
      </c>
      <c r="B38" s="27" t="s">
        <v>269</v>
      </c>
      <c r="C38" s="28" t="s">
        <v>403</v>
      </c>
      <c r="D38" s="29" t="s">
        <v>268</v>
      </c>
      <c r="E38" s="30"/>
    </row>
    <row r="39" spans="1:5" ht="30" x14ac:dyDescent="0.2">
      <c r="A39" s="1" t="s">
        <v>6</v>
      </c>
      <c r="B39" s="27" t="s">
        <v>272</v>
      </c>
      <c r="C39" s="28" t="s">
        <v>403</v>
      </c>
      <c r="D39" s="29" t="s">
        <v>270</v>
      </c>
      <c r="E39" s="30" t="s">
        <v>271</v>
      </c>
    </row>
    <row r="40" spans="1:5" ht="30" x14ac:dyDescent="0.2">
      <c r="A40" s="1" t="s">
        <v>6</v>
      </c>
      <c r="B40" s="27" t="s">
        <v>274</v>
      </c>
      <c r="C40" s="28" t="s">
        <v>403</v>
      </c>
      <c r="D40" s="29" t="s">
        <v>273</v>
      </c>
      <c r="E40" s="30"/>
    </row>
    <row r="41" spans="1:5" ht="15" x14ac:dyDescent="0.2">
      <c r="A41" s="1" t="s">
        <v>6</v>
      </c>
      <c r="B41" s="27" t="s">
        <v>276</v>
      </c>
      <c r="C41" s="28" t="s">
        <v>403</v>
      </c>
      <c r="D41" s="29" t="s">
        <v>275</v>
      </c>
      <c r="E41" s="30" t="s">
        <v>45</v>
      </c>
    </row>
    <row r="42" spans="1:5" ht="30" x14ac:dyDescent="0.2">
      <c r="A42" s="1" t="s">
        <v>6</v>
      </c>
      <c r="B42" s="27" t="s">
        <v>279</v>
      </c>
      <c r="C42" s="28" t="s">
        <v>403</v>
      </c>
      <c r="D42" s="29" t="s">
        <v>277</v>
      </c>
      <c r="E42" s="30" t="s">
        <v>278</v>
      </c>
    </row>
    <row r="43" spans="1:5" ht="30" x14ac:dyDescent="0.2">
      <c r="A43" s="1" t="s">
        <v>6</v>
      </c>
      <c r="B43" s="27" t="s">
        <v>284</v>
      </c>
      <c r="C43" s="28" t="s">
        <v>403</v>
      </c>
      <c r="D43" s="29" t="s">
        <v>282</v>
      </c>
      <c r="E43" s="30" t="s">
        <v>283</v>
      </c>
    </row>
    <row r="44" spans="1:5" ht="30" x14ac:dyDescent="0.2">
      <c r="A44" s="1" t="s">
        <v>6</v>
      </c>
      <c r="B44" s="27" t="s">
        <v>290</v>
      </c>
      <c r="C44" s="28" t="s">
        <v>403</v>
      </c>
      <c r="D44" s="29" t="s">
        <v>289</v>
      </c>
      <c r="E44" s="30"/>
    </row>
    <row r="45" spans="1:5" ht="15" x14ac:dyDescent="0.2">
      <c r="A45" s="1" t="s">
        <v>6</v>
      </c>
      <c r="B45" s="27" t="s">
        <v>292</v>
      </c>
      <c r="C45" s="28" t="s">
        <v>403</v>
      </c>
      <c r="D45" s="29" t="s">
        <v>291</v>
      </c>
      <c r="E45" s="30"/>
    </row>
    <row r="46" spans="1:5" ht="30" x14ac:dyDescent="0.2">
      <c r="A46" s="1" t="s">
        <v>6</v>
      </c>
      <c r="B46" s="27" t="s">
        <v>310</v>
      </c>
      <c r="C46" s="28" t="s">
        <v>403</v>
      </c>
      <c r="D46" s="29" t="s">
        <v>309</v>
      </c>
      <c r="E46" s="30" t="s">
        <v>189</v>
      </c>
    </row>
    <row r="47" spans="1:5" ht="15" x14ac:dyDescent="0.2">
      <c r="A47" s="1" t="s">
        <v>6</v>
      </c>
      <c r="B47" s="27" t="s">
        <v>317</v>
      </c>
      <c r="C47" s="28" t="s">
        <v>403</v>
      </c>
      <c r="D47" s="29" t="s">
        <v>316</v>
      </c>
      <c r="E47" s="30"/>
    </row>
    <row r="48" spans="1:5" ht="15" x14ac:dyDescent="0.2">
      <c r="A48" s="1" t="s">
        <v>6</v>
      </c>
      <c r="B48" s="27" t="s">
        <v>319</v>
      </c>
      <c r="C48" s="28" t="s">
        <v>403</v>
      </c>
      <c r="D48" s="29" t="s">
        <v>318</v>
      </c>
      <c r="E48" s="30"/>
    </row>
    <row r="49" spans="1:5" ht="30" x14ac:dyDescent="0.2">
      <c r="A49" s="1" t="s">
        <v>6</v>
      </c>
      <c r="B49" s="27" t="s">
        <v>337</v>
      </c>
      <c r="C49" s="28" t="s">
        <v>403</v>
      </c>
      <c r="D49" s="29" t="s">
        <v>336</v>
      </c>
      <c r="E49" s="30"/>
    </row>
    <row r="50" spans="1:5" ht="30" x14ac:dyDescent="0.2">
      <c r="A50" s="1" t="s">
        <v>6</v>
      </c>
      <c r="B50" s="27" t="s">
        <v>343</v>
      </c>
      <c r="C50" s="28" t="s">
        <v>403</v>
      </c>
      <c r="D50" s="29" t="s">
        <v>342</v>
      </c>
      <c r="E50" s="30"/>
    </row>
    <row r="51" spans="1:5" ht="15" x14ac:dyDescent="0.2">
      <c r="A51" s="1" t="s">
        <v>49</v>
      </c>
      <c r="B51" s="27" t="s">
        <v>353</v>
      </c>
      <c r="C51" s="28" t="s">
        <v>403</v>
      </c>
      <c r="D51" s="29" t="s">
        <v>352</v>
      </c>
      <c r="E51" s="30"/>
    </row>
    <row r="52" spans="1:5" ht="45" x14ac:dyDescent="0.2">
      <c r="A52" s="1" t="s">
        <v>6</v>
      </c>
      <c r="B52" s="27" t="s">
        <v>371</v>
      </c>
      <c r="C52" s="28" t="s">
        <v>403</v>
      </c>
      <c r="D52" s="29" t="s">
        <v>369</v>
      </c>
      <c r="E52" s="30" t="s">
        <v>370</v>
      </c>
    </row>
    <row r="53" spans="1:5" ht="15" x14ac:dyDescent="0.2">
      <c r="A53" s="1" t="s">
        <v>6</v>
      </c>
      <c r="B53" s="27" t="s">
        <v>373</v>
      </c>
      <c r="C53" s="28" t="s">
        <v>403</v>
      </c>
      <c r="D53" s="29" t="s">
        <v>372</v>
      </c>
      <c r="E53" s="30"/>
    </row>
    <row r="54" spans="1:5" ht="30" x14ac:dyDescent="0.2">
      <c r="A54" s="1" t="s">
        <v>6</v>
      </c>
      <c r="B54" s="27" t="s">
        <v>375</v>
      </c>
      <c r="C54" s="28" t="s">
        <v>403</v>
      </c>
      <c r="D54" s="29" t="s">
        <v>374</v>
      </c>
      <c r="E54" s="30"/>
    </row>
    <row r="55" spans="1:5" ht="30" x14ac:dyDescent="0.2">
      <c r="A55" s="1" t="s">
        <v>6</v>
      </c>
      <c r="B55" s="27" t="s">
        <v>378</v>
      </c>
      <c r="C55" s="28" t="s">
        <v>403</v>
      </c>
      <c r="D55" s="29" t="s">
        <v>376</v>
      </c>
      <c r="E55" s="30" t="s">
        <v>377</v>
      </c>
    </row>
    <row r="56" spans="1:5" ht="15" x14ac:dyDescent="0.2">
      <c r="A56" s="1" t="s">
        <v>6</v>
      </c>
      <c r="B56" s="27" t="s">
        <v>383</v>
      </c>
      <c r="C56" s="28" t="s">
        <v>403</v>
      </c>
      <c r="D56" s="29" t="s">
        <v>382</v>
      </c>
      <c r="E56" s="30"/>
    </row>
    <row r="57" spans="1:5" ht="30" x14ac:dyDescent="0.2">
      <c r="A57" s="1" t="s">
        <v>49</v>
      </c>
      <c r="B57" s="27" t="s">
        <v>387</v>
      </c>
      <c r="C57" s="28" t="s">
        <v>403</v>
      </c>
      <c r="D57" s="29" t="s">
        <v>386</v>
      </c>
      <c r="E57" s="30"/>
    </row>
    <row r="58" spans="1:5" ht="15" x14ac:dyDescent="0.2">
      <c r="A58" s="1" t="s">
        <v>6</v>
      </c>
      <c r="B58" s="27" t="s">
        <v>83</v>
      </c>
      <c r="C58" s="28" t="s">
        <v>404</v>
      </c>
      <c r="D58" s="29" t="s">
        <v>82</v>
      </c>
      <c r="E58" s="30"/>
    </row>
    <row r="59" spans="1:5" ht="15" x14ac:dyDescent="0.2">
      <c r="A59" s="1" t="s">
        <v>6</v>
      </c>
      <c r="B59" s="27" t="s">
        <v>298</v>
      </c>
      <c r="C59" s="28" t="s">
        <v>404</v>
      </c>
      <c r="D59" s="29" t="s">
        <v>297</v>
      </c>
      <c r="E59" s="30"/>
    </row>
    <row r="60" spans="1:5" ht="30" x14ac:dyDescent="0.2">
      <c r="A60" s="1" t="s">
        <v>6</v>
      </c>
      <c r="B60" s="31" t="s">
        <v>411</v>
      </c>
      <c r="C60" s="28" t="s">
        <v>404</v>
      </c>
      <c r="D60" s="29" t="s">
        <v>346</v>
      </c>
      <c r="E60" s="30" t="s">
        <v>45</v>
      </c>
    </row>
    <row r="61" spans="1:5" ht="15" x14ac:dyDescent="0.2">
      <c r="A61" s="1" t="s">
        <v>6</v>
      </c>
      <c r="B61" s="27" t="s">
        <v>355</v>
      </c>
      <c r="C61" s="28" t="s">
        <v>404</v>
      </c>
      <c r="D61" s="29" t="s">
        <v>354</v>
      </c>
      <c r="E61" s="30"/>
    </row>
    <row r="62" spans="1:5" ht="30" x14ac:dyDescent="0.2">
      <c r="A62" s="1" t="s">
        <v>6</v>
      </c>
      <c r="B62" s="32" t="s">
        <v>385</v>
      </c>
      <c r="C62" s="33" t="s">
        <v>404</v>
      </c>
      <c r="D62" s="34" t="s">
        <v>384</v>
      </c>
      <c r="E62" s="35"/>
    </row>
    <row r="63" spans="1:5" ht="15" x14ac:dyDescent="0.2">
      <c r="B63" s="24"/>
      <c r="C63" s="7"/>
      <c r="D63" s="24"/>
      <c r="E63" s="24"/>
    </row>
    <row r="64" spans="1:5" ht="15" x14ac:dyDescent="0.2">
      <c r="B64" s="24"/>
      <c r="C64" s="7"/>
      <c r="D64" s="36">
        <f>COUNTA(D4:D62)</f>
        <v>59</v>
      </c>
      <c r="E64" s="24"/>
    </row>
  </sheetData>
  <autoFilter ref="A3:E62" xr:uid="{00000000-0009-0000-0000-000001000000}">
    <sortState xmlns:xlrd2="http://schemas.microsoft.com/office/spreadsheetml/2017/richdata2" ref="A4:AO203">
      <sortCondition ref="C3"/>
    </sortState>
  </autoFilter>
  <mergeCells count="1">
    <mergeCell ref="B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Participating Providers-All</vt:lpstr>
      <vt:lpstr>Non-Participating Providers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svc-providerweb-prod</dc:creator>
  <cp:lastModifiedBy>Godburn, Nicole</cp:lastModifiedBy>
  <dcterms:created xsi:type="dcterms:W3CDTF">2022-03-28T14:03:40Z</dcterms:created>
  <dcterms:modified xsi:type="dcterms:W3CDTF">2022-07-15T20:14:25Z</dcterms:modified>
</cp:coreProperties>
</file>