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G:\_Reimbursement &amp; CON\_Staff Folders\Mazzatto\NH Rate Letters\Direct Care\"/>
    </mc:Choice>
  </mc:AlternateContent>
  <xr:revisionPtr revIDLastSave="0" documentId="8_{71E20F78-171E-4B76-A247-9D61C83F7EE6}" xr6:coauthVersionLast="47" xr6:coauthVersionMax="47" xr10:uidLastSave="{00000000-0000-0000-0000-000000000000}"/>
  <bookViews>
    <workbookView xWindow="-110" yWindow="-110" windowWidth="19420" windowHeight="10420" xr2:uid="{00000000-000D-0000-FFFF-FFFF00000000}"/>
  </bookViews>
  <sheets>
    <sheet name="Sheet2" sheetId="2" r:id="rId1"/>
  </sheets>
  <definedNames>
    <definedName name="_xlnm._FilterDatabase" localSheetId="0" hidden="1">Sheet2!$A$10:$R$82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6" i="2" l="1"/>
  <c r="E28" i="2" l="1"/>
  <c r="K54" i="2" l="1"/>
  <c r="M21" i="2" l="1"/>
  <c r="M22" i="2"/>
  <c r="M12" i="2"/>
  <c r="M23" i="2"/>
  <c r="M13" i="2"/>
  <c r="M24" i="2"/>
  <c r="M25" i="2"/>
  <c r="M14" i="2"/>
  <c r="M15" i="2"/>
  <c r="M18" i="2"/>
  <c r="M16" i="2"/>
  <c r="M26" i="2"/>
  <c r="M17" i="2"/>
  <c r="M20" i="2"/>
  <c r="M19" i="2"/>
  <c r="M27" i="2"/>
  <c r="M29" i="2"/>
  <c r="M28" i="2"/>
  <c r="M30" i="2"/>
  <c r="M54" i="2"/>
  <c r="M59" i="2"/>
  <c r="M69" i="2"/>
  <c r="M72" i="2"/>
  <c r="M75" i="2"/>
  <c r="M78" i="2"/>
  <c r="M79" i="2"/>
  <c r="M74" i="2"/>
  <c r="M62" i="2"/>
  <c r="M65" i="2"/>
  <c r="M73" i="2"/>
  <c r="M60" i="2"/>
  <c r="M68" i="2"/>
  <c r="M61" i="2"/>
  <c r="M11" i="2"/>
  <c r="K52" i="2" l="1"/>
  <c r="M52" i="2" s="1"/>
  <c r="K51" i="2" l="1"/>
  <c r="M51" i="2" s="1"/>
  <c r="K50" i="2" l="1"/>
  <c r="M50" i="2" s="1"/>
  <c r="K49" i="2" l="1"/>
  <c r="M49" i="2" s="1"/>
  <c r="K48" i="2"/>
  <c r="M48" i="2" s="1"/>
  <c r="K47" i="2"/>
  <c r="M47" i="2" s="1"/>
  <c r="K46" i="2"/>
  <c r="M46" i="2" s="1"/>
  <c r="K45" i="2"/>
  <c r="M45" i="2" s="1"/>
  <c r="H86" i="2" l="1"/>
  <c r="K71" i="2"/>
  <c r="M71" i="2" s="1"/>
  <c r="F30" i="2"/>
  <c r="E30" i="2"/>
  <c r="D30" i="2"/>
  <c r="F28" i="2" l="1"/>
  <c r="D28" i="2"/>
  <c r="K34" i="2" l="1"/>
  <c r="M34" i="2" s="1"/>
  <c r="K33" i="2" l="1"/>
  <c r="M33" i="2" s="1"/>
  <c r="K32" i="2" l="1"/>
  <c r="M32" i="2" s="1"/>
  <c r="K31" i="2" l="1"/>
  <c r="M31" i="2" s="1"/>
  <c r="K64" i="2" l="1"/>
  <c r="M64" i="2" s="1"/>
  <c r="K70" i="2" l="1"/>
  <c r="M70" i="2" s="1"/>
  <c r="K53" i="2"/>
  <c r="M53" i="2" s="1"/>
  <c r="K81" i="2" l="1"/>
  <c r="M81" i="2" s="1"/>
  <c r="K77" i="2" l="1"/>
  <c r="M77" i="2" s="1"/>
  <c r="K82" i="2"/>
  <c r="M82" i="2" s="1"/>
  <c r="K66" i="2"/>
  <c r="M66" i="2" s="1"/>
  <c r="K58" i="2"/>
  <c r="M58" i="2" s="1"/>
  <c r="K57" i="2" l="1"/>
  <c r="M57" i="2" s="1"/>
  <c r="K56" i="2" l="1"/>
  <c r="M56" i="2" s="1"/>
  <c r="K55" i="2" l="1"/>
  <c r="M55" i="2" s="1"/>
  <c r="I86" i="2" l="1"/>
  <c r="K80" i="2" l="1"/>
  <c r="M80" i="2" s="1"/>
  <c r="K44" i="2"/>
  <c r="M44" i="2" s="1"/>
  <c r="K76" i="2"/>
  <c r="M76" i="2" s="1"/>
  <c r="K43" i="2"/>
  <c r="M43" i="2" s="1"/>
  <c r="K42" i="2"/>
  <c r="M42" i="2" s="1"/>
  <c r="K41" i="2"/>
  <c r="M41" i="2" s="1"/>
  <c r="K40" i="2"/>
  <c r="M40" i="2" s="1"/>
  <c r="K39" i="2"/>
  <c r="M39" i="2" s="1"/>
  <c r="K38" i="2"/>
  <c r="M38" i="2" s="1"/>
  <c r="K67" i="2"/>
  <c r="M67" i="2" s="1"/>
  <c r="K37" i="2"/>
  <c r="M37" i="2" s="1"/>
  <c r="K36" i="2"/>
  <c r="M36" i="2" s="1"/>
  <c r="K63" i="2"/>
  <c r="M63" i="2" s="1"/>
  <c r="K35" i="2"/>
  <c r="M35" i="2" s="1"/>
  <c r="M86" i="2" l="1"/>
  <c r="K86" i="2"/>
  <c r="N49" i="2" l="1"/>
  <c r="O49" i="2" s="1"/>
  <c r="P49" i="2" s="1"/>
  <c r="N11" i="2"/>
  <c r="O11" i="2" s="1"/>
  <c r="N51" i="2"/>
  <c r="O51" i="2" s="1"/>
  <c r="P51" i="2" s="1"/>
  <c r="N52" i="2"/>
  <c r="O52" i="2" s="1"/>
  <c r="P52" i="2" s="1"/>
  <c r="N50" i="2"/>
  <c r="O50" i="2" s="1"/>
  <c r="P50" i="2" s="1"/>
  <c r="N47" i="2"/>
  <c r="O47" i="2" s="1"/>
  <c r="P47" i="2" s="1"/>
  <c r="N48" i="2"/>
  <c r="O48" i="2" s="1"/>
  <c r="P48" i="2" s="1"/>
  <c r="N45" i="2"/>
  <c r="O45" i="2" s="1"/>
  <c r="P45" i="2" s="1"/>
  <c r="N46" i="2"/>
  <c r="O46" i="2" s="1"/>
  <c r="P46" i="2" s="1"/>
  <c r="N30" i="2"/>
  <c r="O30" i="2" s="1"/>
  <c r="P30" i="2" s="1"/>
  <c r="N71" i="2"/>
  <c r="O71" i="2" s="1"/>
  <c r="P71" i="2" s="1"/>
  <c r="N27" i="2"/>
  <c r="O27" i="2" s="1"/>
  <c r="P27" i="2" s="1"/>
  <c r="N28" i="2"/>
  <c r="O28" i="2" s="1"/>
  <c r="P28" i="2" s="1"/>
  <c r="N29" i="2"/>
  <c r="O29" i="2" s="1"/>
  <c r="P29" i="2" s="1"/>
  <c r="N33" i="2"/>
  <c r="O33" i="2" s="1"/>
  <c r="P33" i="2" s="1"/>
  <c r="N34" i="2"/>
  <c r="O34" i="2" s="1"/>
  <c r="P34" i="2" s="1"/>
  <c r="N31" i="2"/>
  <c r="O31" i="2" s="1"/>
  <c r="P31" i="2" s="1"/>
  <c r="N32" i="2"/>
  <c r="O32" i="2" s="1"/>
  <c r="P32" i="2" s="1"/>
  <c r="N58" i="2"/>
  <c r="O58" i="2" s="1"/>
  <c r="P58" i="2" s="1"/>
  <c r="N64" i="2"/>
  <c r="O64" i="2" s="1"/>
  <c r="P64" i="2" s="1"/>
  <c r="N53" i="2"/>
  <c r="O53" i="2" s="1"/>
  <c r="P53" i="2" s="1"/>
  <c r="N70" i="2"/>
  <c r="O70" i="2" s="1"/>
  <c r="P70" i="2" s="1"/>
  <c r="N81" i="2"/>
  <c r="O81" i="2" s="1"/>
  <c r="P81" i="2" s="1"/>
  <c r="N61" i="2"/>
  <c r="O61" i="2" s="1"/>
  <c r="P61" i="2" s="1"/>
  <c r="N56" i="2"/>
  <c r="O56" i="2" s="1"/>
  <c r="P56" i="2" s="1"/>
  <c r="N57" i="2"/>
  <c r="O57" i="2" s="1"/>
  <c r="P57" i="2" s="1"/>
  <c r="N55" i="2"/>
  <c r="O55" i="2" s="1"/>
  <c r="P55" i="2" s="1"/>
  <c r="N54" i="2"/>
  <c r="O54" i="2" s="1"/>
  <c r="P54" i="2" s="1"/>
  <c r="N66" i="2"/>
  <c r="O66" i="2" s="1"/>
  <c r="P66" i="2" s="1"/>
  <c r="N26" i="2"/>
  <c r="O26" i="2" s="1"/>
  <c r="P26" i="2" s="1"/>
  <c r="N25" i="2"/>
  <c r="O25" i="2" s="1"/>
  <c r="P25" i="2" s="1"/>
  <c r="N19" i="2"/>
  <c r="O19" i="2" s="1"/>
  <c r="P19" i="2" s="1"/>
  <c r="N23" i="2"/>
  <c r="O23" i="2" s="1"/>
  <c r="P23" i="2" s="1"/>
  <c r="N21" i="2"/>
  <c r="O21" i="2" s="1"/>
  <c r="P21" i="2" s="1"/>
  <c r="N17" i="2"/>
  <c r="O17" i="2" s="1"/>
  <c r="P17" i="2" s="1"/>
  <c r="N15" i="2"/>
  <c r="O15" i="2" s="1"/>
  <c r="P15" i="2" s="1"/>
  <c r="N14" i="2"/>
  <c r="O14" i="2" s="1"/>
  <c r="P14" i="2" s="1"/>
  <c r="N24" i="2"/>
  <c r="O24" i="2" s="1"/>
  <c r="P24" i="2" s="1"/>
  <c r="P11" i="2"/>
  <c r="N20" i="2"/>
  <c r="O20" i="2" s="1"/>
  <c r="P20" i="2" s="1"/>
  <c r="N16" i="2"/>
  <c r="O16" i="2" s="1"/>
  <c r="P16" i="2" s="1"/>
  <c r="N18" i="2"/>
  <c r="O18" i="2" s="1"/>
  <c r="P18" i="2" s="1"/>
  <c r="N22" i="2"/>
  <c r="O22" i="2" s="1"/>
  <c r="P22" i="2" s="1"/>
  <c r="N13" i="2"/>
  <c r="O13" i="2" s="1"/>
  <c r="P13" i="2" s="1"/>
  <c r="N12" i="2"/>
  <c r="O12" i="2" s="1"/>
  <c r="P12" i="2" s="1"/>
  <c r="N68" i="2"/>
  <c r="O68" i="2" s="1"/>
  <c r="P68" i="2" s="1"/>
  <c r="N82" i="2"/>
  <c r="O82" i="2" s="1"/>
  <c r="P82" i="2" s="1"/>
  <c r="N60" i="2"/>
  <c r="O60" i="2" s="1"/>
  <c r="P60" i="2" s="1"/>
  <c r="N77" i="2"/>
  <c r="O77" i="2" s="1"/>
  <c r="P77" i="2" s="1"/>
  <c r="N65" i="2"/>
  <c r="O65" i="2" s="1"/>
  <c r="P65" i="2" s="1"/>
  <c r="N73" i="2"/>
  <c r="O73" i="2" s="1"/>
  <c r="P73" i="2" s="1"/>
  <c r="N62" i="2"/>
  <c r="O62" i="2" s="1"/>
  <c r="P62" i="2" s="1"/>
  <c r="N74" i="2"/>
  <c r="O74" i="2" s="1"/>
  <c r="P74" i="2" s="1"/>
  <c r="N35" i="2"/>
  <c r="O35" i="2" s="1"/>
  <c r="P35" i="2" s="1"/>
  <c r="N63" i="2"/>
  <c r="O63" i="2" s="1"/>
  <c r="P63" i="2" s="1"/>
  <c r="N75" i="2"/>
  <c r="O75" i="2" s="1"/>
  <c r="P75" i="2" s="1"/>
  <c r="N44" i="2"/>
  <c r="O44" i="2" s="1"/>
  <c r="P44" i="2" s="1"/>
  <c r="N36" i="2"/>
  <c r="O36" i="2" s="1"/>
  <c r="P36" i="2" s="1"/>
  <c r="N40" i="2"/>
  <c r="O40" i="2" s="1"/>
  <c r="P40" i="2" s="1"/>
  <c r="N80" i="2"/>
  <c r="O80" i="2" s="1"/>
  <c r="P80" i="2" s="1"/>
  <c r="N37" i="2"/>
  <c r="O37" i="2" s="1"/>
  <c r="P37" i="2" s="1"/>
  <c r="N41" i="2"/>
  <c r="O41" i="2" s="1"/>
  <c r="P41" i="2" s="1"/>
  <c r="N59" i="2"/>
  <c r="N67" i="2"/>
  <c r="O67" i="2" s="1"/>
  <c r="P67" i="2" s="1"/>
  <c r="N42" i="2"/>
  <c r="O42" i="2" s="1"/>
  <c r="P42" i="2" s="1"/>
  <c r="N39" i="2"/>
  <c r="O39" i="2" s="1"/>
  <c r="P39" i="2" s="1"/>
  <c r="N69" i="2"/>
  <c r="O69" i="2" s="1"/>
  <c r="P69" i="2" s="1"/>
  <c r="N43" i="2"/>
  <c r="O43" i="2" s="1"/>
  <c r="P43" i="2" s="1"/>
  <c r="N38" i="2"/>
  <c r="O38" i="2" s="1"/>
  <c r="P38" i="2" s="1"/>
  <c r="N76" i="2"/>
  <c r="O76" i="2" s="1"/>
  <c r="P76" i="2" s="1"/>
  <c r="N78" i="2"/>
  <c r="O78" i="2" s="1"/>
  <c r="P78" i="2" s="1"/>
  <c r="N72" i="2"/>
  <c r="O72" i="2" s="1"/>
  <c r="P72" i="2" s="1"/>
  <c r="N79" i="2"/>
  <c r="O79" i="2" s="1"/>
  <c r="P79" i="2" s="1"/>
  <c r="N86" i="2" l="1"/>
  <c r="O59" i="2"/>
  <c r="P59" i="2" s="1"/>
  <c r="P86" i="2" s="1"/>
</calcChain>
</file>

<file path=xl/sharedStrings.xml><?xml version="1.0" encoding="utf-8"?>
<sst xmlns="http://schemas.openxmlformats.org/spreadsheetml/2006/main" count="190" uniqueCount="115">
  <si>
    <t>Available Funding</t>
  </si>
  <si>
    <t>B</t>
  </si>
  <si>
    <t>D</t>
  </si>
  <si>
    <t>Facility</t>
  </si>
  <si>
    <t>Bed Capacity</t>
  </si>
  <si>
    <t>Additional Salaries per Application</t>
  </si>
  <si>
    <t>Allowable FICA Increase</t>
  </si>
  <si>
    <t>Total Increase In Expense</t>
  </si>
  <si>
    <t>Direct Care Minimum Staffing Increases</t>
  </si>
  <si>
    <t>Public Act 21-185, established a nursing home minimum staffing level of three hours of direct care per resident per day. Public Act 21-2, June special session allocated up to $500,000 in State funding to the Department of Social Services, for Medicaid for each of the fiscal years ending June 30, 2022 and June 30, 2023, to support the minimum nursing home staffing requirement. Nursing homes that are not currently providing such staffing may complete an application to be considered for a Medicaid rate increase to support a staffing increase up to the minimum.</t>
  </si>
  <si>
    <t>Requirement-3.1 Direct Care Hours Per Resident per Day</t>
  </si>
  <si>
    <t>Leeway</t>
  </si>
  <si>
    <t>CT Baptist Home</t>
  </si>
  <si>
    <t xml:space="preserve">Twin Maples Healthcare </t>
  </si>
  <si>
    <t>Advanced Center for Nursing</t>
  </si>
  <si>
    <t>New Haven Center for Nursing and Rehab</t>
  </si>
  <si>
    <t>Southport Center for Nursing and Rehab</t>
  </si>
  <si>
    <t>Torrington Center for Nursing and Rehab</t>
  </si>
  <si>
    <t>Waterbury Center for Nursing and Rehab</t>
  </si>
  <si>
    <t>West Haven Center for Nursing and Rehab</t>
  </si>
  <si>
    <t>Westview Health Care Center</t>
  </si>
  <si>
    <t>Touchpoints at Manchester</t>
  </si>
  <si>
    <t>Chelsea Place</t>
  </si>
  <si>
    <t>Touchpoints at Chestnut</t>
  </si>
  <si>
    <t>Farmington Care Center</t>
  </si>
  <si>
    <t>Fresh River Healthcare</t>
  </si>
  <si>
    <t>Silver Springs Care Center</t>
  </si>
  <si>
    <t>Trinity Hill Care Center</t>
  </si>
  <si>
    <t>Parkville Care Center</t>
  </si>
  <si>
    <t>Touchpoints at Bloomfield</t>
  </si>
  <si>
    <t>Westside Care Center</t>
  </si>
  <si>
    <t>Cost Year 2022 Total Resident Days</t>
  </si>
  <si>
    <t>Cost Year 2022 Medicaid Days</t>
  </si>
  <si>
    <t>Cost Year 2022 Actual and Imputed Days</t>
  </si>
  <si>
    <t>Implementation Date</t>
  </si>
  <si>
    <t>Per Diem Add-on</t>
  </si>
  <si>
    <t>Direct Care Add-on Calculation</t>
  </si>
  <si>
    <t>A</t>
  </si>
  <si>
    <t>C</t>
  </si>
  <si>
    <t>The Villa at Stamford</t>
  </si>
  <si>
    <t>Cook Willow Health &amp; Rehab Center</t>
  </si>
  <si>
    <t>Governor's House Simsbury OPCO, LLC</t>
  </si>
  <si>
    <t>St. Camillus Stamford OPCO, LLC</t>
  </si>
  <si>
    <t>ARK Healthcare &amp; Rehabilitation at Branford Hills</t>
  </si>
  <si>
    <t>Villa Maria Nursing &amp; Rehabilitation</t>
  </si>
  <si>
    <t>Mattatuck Health Care Facility, Inc</t>
  </si>
  <si>
    <t>WV-Parkway Pavilion</t>
  </si>
  <si>
    <t>Harbor Village North Rehab and Nursing Center</t>
  </si>
  <si>
    <t>Management Company</t>
  </si>
  <si>
    <t>iCare Health Network</t>
  </si>
  <si>
    <t>Apple Rehab Avon</t>
  </si>
  <si>
    <t>Apple Health Care Inc.</t>
  </si>
  <si>
    <t>Chesterfields Health Care Center</t>
  </si>
  <si>
    <t>Coccomo Memorial Health Center</t>
  </si>
  <si>
    <t>Apple Rehab Farmington Valley</t>
  </si>
  <si>
    <t>Gardner Heights Health Care Center, Inc.</t>
  </si>
  <si>
    <t>Apple Rehab Guilford</t>
  </si>
  <si>
    <t>Hewitt Health &amp; Rehabilitation Center, Inc.</t>
  </si>
  <si>
    <t>Ledgecrest Health Care Center, Inc</t>
  </si>
  <si>
    <t>Apple Rehab Middletown</t>
  </si>
  <si>
    <t>Apple Rehab Mystic</t>
  </si>
  <si>
    <t>Apple Rehab Uncasville</t>
  </si>
  <si>
    <t>Apple Rehab of Rocky Hill</t>
  </si>
  <si>
    <t>Saybrook Health Care Center</t>
  </si>
  <si>
    <t>Apple Rehab Shelton Lakes</t>
  </si>
  <si>
    <t>Apple Rehabilitation Watertown</t>
  </si>
  <si>
    <t>Apple Rehab West Haven</t>
  </si>
  <si>
    <t>Civita Care Center at Danbury</t>
  </si>
  <si>
    <t>Additional Fees per Application</t>
  </si>
  <si>
    <t>E</t>
  </si>
  <si>
    <t>F = C + D + E</t>
  </si>
  <si>
    <t>G = H/A</t>
  </si>
  <si>
    <t>H</t>
  </si>
  <si>
    <t>Civita Care Center at Long Ridge</t>
  </si>
  <si>
    <t>Civita Care Center at Milford</t>
  </si>
  <si>
    <t>Civita Care Center at Newington</t>
  </si>
  <si>
    <t>Civita Care Center at West River</t>
  </si>
  <si>
    <t>Colonial Health &amp; Rehab Center of Plainfield, LLC</t>
  </si>
  <si>
    <t>Windsor Health and Rehabilitation Center</t>
  </si>
  <si>
    <t>Mystic Manor, Inc.</t>
  </si>
  <si>
    <t>Ryder Health Management</t>
  </si>
  <si>
    <t>Orange Health Care Center</t>
  </si>
  <si>
    <t>Gladeview Health Care Center</t>
  </si>
  <si>
    <t>Autumn Lake Healthcare</t>
  </si>
  <si>
    <t>Autumn Lake Healthcare at Bucks Hill LLC</t>
  </si>
  <si>
    <t>Autumn Lake Healthcare at Cromwell LLC</t>
  </si>
  <si>
    <t>Autumn Lake Healthcare at New Britain LLC</t>
  </si>
  <si>
    <t>Autumn Lake Healthcare at Norwalk LLC</t>
  </si>
  <si>
    <t>Bride Brook Rehab and Nursing Center</t>
  </si>
  <si>
    <t>***</t>
  </si>
  <si>
    <t>***Based on Cost Year 2021 data. Did not file for Cost Year 2022</t>
  </si>
  <si>
    <t>Manchester Rehabilitation and Healthcare Center</t>
  </si>
  <si>
    <t>****</t>
  </si>
  <si>
    <t>****Short period. 2022 costs and days have been annualized.</t>
  </si>
  <si>
    <t>Pendleton Rehab and Nursing Center</t>
  </si>
  <si>
    <t>Atlas Healthcare</t>
  </si>
  <si>
    <t>Vernon Rehabilitation and Healthcare Center</t>
  </si>
  <si>
    <t>Pilgrim Manor</t>
  </si>
  <si>
    <t>National Health Care, Inc.</t>
  </si>
  <si>
    <t>Bethel Health Care</t>
  </si>
  <si>
    <t>Bloomfield Health Care Center, LLC</t>
  </si>
  <si>
    <t>Maple View Center for Health and Rehabilitation</t>
  </si>
  <si>
    <t>Riverside Health and Rehabilitation Center</t>
  </si>
  <si>
    <t>The Pines at Bristol</t>
  </si>
  <si>
    <t>Aaron Manor Nursing and Rehab. Ctr</t>
  </si>
  <si>
    <t>Cheshire House Nursing &amp; Rehab Center</t>
  </si>
  <si>
    <t>Greentree Manor Nursing &amp; Rehab. Ctr</t>
  </si>
  <si>
    <t>Estimated Additional Medicaid Payments</t>
  </si>
  <si>
    <t>Comment</t>
  </si>
  <si>
    <t>Traditions Senior Management</t>
  </si>
  <si>
    <t>Benefits per Application</t>
  </si>
  <si>
    <t>^</t>
  </si>
  <si>
    <t>^Benefits were included in requested amount for application. Therefore, FICA does not need to be added.</t>
  </si>
  <si>
    <t>Prorated Share of Funding</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</si>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</sst>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3" x14ac:knownFonts="1">
    <font>
      <sz val="11"/>
      <color theme="1"/>
      <name val="Calibri"/>
      <family val="2"/>
      <scheme val="minor"/>
    </font>
    <font>
      <sz val="11"/>
      <color theme="1"/>
      <name val="Calibri"/>
      <family val="2"/>
      <scheme val="minor"/>
    </font>
    <font>
      <sz val="14"/>
      <color theme="1"/>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horizontal="center"/>
    </xf>
    <xf numFmtId="42" fontId="0" fillId="0" borderId="0" xfId="0" applyNumberFormat="1"/>
    <xf numFmtId="0" fontId="0" fillId="0" borderId="0" xfId="0" applyAlignment="1">
      <alignment horizontal="center" wrapText="1"/>
    </xf>
    <xf numFmtId="41" fontId="0" fillId="0" borderId="0" xfId="0" applyNumberFormat="1"/>
    <xf numFmtId="44" fontId="0" fillId="0" borderId="0" xfId="0" applyNumberFormat="1" applyAlignment="1">
      <alignment horizontal="center"/>
    </xf>
    <xf numFmtId="44" fontId="0" fillId="0" borderId="0" xfId="0" applyNumberFormat="1"/>
    <xf numFmtId="0" fontId="0" fillId="0" borderId="0" xfId="0" applyBorder="1" applyAlignment="1">
      <alignment horizontal="center"/>
    </xf>
    <xf numFmtId="165" fontId="0" fillId="0" borderId="0" xfId="1" applyNumberFormat="1" applyFont="1"/>
    <xf numFmtId="44" fontId="0" fillId="0" borderId="0" xfId="0" applyNumberFormat="1" applyFill="1" applyAlignment="1">
      <alignment horizontal="center"/>
    </xf>
    <xf numFmtId="165" fontId="0" fillId="0" borderId="0" xfId="0" applyNumberFormat="1"/>
    <xf numFmtId="165" fontId="0" fillId="0" borderId="0" xfId="0" applyNumberFormat="1" applyFill="1"/>
    <xf numFmtId="0" fontId="0" fillId="0" borderId="0" xfId="0" applyAlignment="1">
      <alignment vertical="top" wrapText="1"/>
    </xf>
    <xf numFmtId="0" fontId="0" fillId="0" borderId="0" xfId="0" applyAlignment="1">
      <alignment vertical="top" wrapText="1"/>
    </xf>
    <xf numFmtId="14" fontId="0" fillId="0" borderId="0" xfId="0" applyNumberFormat="1" applyAlignment="1">
      <alignment horizontal="center"/>
    </xf>
    <xf numFmtId="0" fontId="0" fillId="0" borderId="0" xfId="0" applyAlignment="1">
      <alignment vertical="top" wrapText="1"/>
    </xf>
    <xf numFmtId="0" fontId="0" fillId="0" borderId="1" xfId="0" applyBorder="1" applyAlignment="1">
      <alignment horizontal="center"/>
    </xf>
    <xf numFmtId="164" fontId="0" fillId="0" borderId="0" xfId="0" applyNumberFormat="1" applyAlignment="1">
      <alignment horizontal="center"/>
    </xf>
    <xf numFmtId="0" fontId="2" fillId="0" borderId="0" xfId="0" applyFont="1" applyBorder="1" applyAlignment="1">
      <alignment horizontal="center"/>
    </xf>
    <xf numFmtId="0" fontId="0" fillId="0" borderId="0" xfId="0" applyBorder="1" applyAlignment="1"/>
    <xf numFmtId="0" fontId="0" fillId="0" borderId="0" xfId="0" applyFill="1" applyBorder="1" applyAlignment="1">
      <alignment horizontal="center"/>
    </xf>
    <xf numFmtId="14" fontId="0" fillId="0" borderId="0" xfId="0" applyNumberFormat="1" applyFill="1" applyAlignment="1">
      <alignment horizontal="center"/>
    </xf>
    <xf numFmtId="0" fontId="0" fillId="0" borderId="0" xfId="0" applyFill="1"/>
    <xf numFmtId="0" fontId="0" fillId="0" borderId="0" xfId="0" applyAlignment="1">
      <alignment horizontal="left" wrapText="1"/>
    </xf>
    <xf numFmtId="0" fontId="0" fillId="0" borderId="0" xfId="0" applyFill="1" applyAlignment="1">
      <alignment vertical="top"/>
    </xf>
    <xf numFmtId="0" fontId="0" fillId="0" borderId="0" xfId="0" applyAlignment="1">
      <alignment vertical="top"/>
    </xf>
    <xf numFmtId="165" fontId="0" fillId="0" borderId="0" xfId="1" applyNumberFormat="1" applyFont="1" applyAlignment="1">
      <alignment vertical="top"/>
    </xf>
    <xf numFmtId="165" fontId="0" fillId="0" borderId="0" xfId="0" applyNumberFormat="1" applyAlignment="1">
      <alignment vertical="top"/>
    </xf>
    <xf numFmtId="0" fontId="0" fillId="0" borderId="0" xfId="0" applyAlignment="1">
      <alignment horizontal="center" vertical="top"/>
    </xf>
    <xf numFmtId="44" fontId="0" fillId="0" borderId="0" xfId="0" applyNumberFormat="1" applyAlignment="1">
      <alignment horizontal="center" vertical="top"/>
    </xf>
    <xf numFmtId="44" fontId="0" fillId="0" borderId="0" xfId="0" applyNumberFormat="1" applyAlignment="1">
      <alignment vertical="top"/>
    </xf>
    <xf numFmtId="14" fontId="0" fillId="0" borderId="0" xfId="0" applyNumberFormat="1" applyFill="1" applyAlignment="1">
      <alignment horizontal="center" vertical="top"/>
    </xf>
    <xf numFmtId="0" fontId="0" fillId="0" borderId="0" xfId="0" applyAlignment="1">
      <alignment vertical="top" wrapText="1"/>
    </xf>
    <xf numFmtId="0" fontId="0" fillId="0" borderId="0" xfId="0" applyAlignment="1">
      <alignmen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1"/>
  <sheetViews>
    <sheetView tabSelected="1" zoomScale="90" zoomScaleNormal="90" workbookViewId="0">
      <pane xSplit="2" ySplit="10" topLeftCell="C11" activePane="bottomRight" state="frozen"/>
      <selection pane="topRight" activeCell="C1" sqref="C1"/>
      <selection pane="bottomLeft" activeCell="A11" sqref="A11"/>
      <selection pane="bottomRight" activeCell="H84" sqref="H84"/>
    </sheetView>
  </sheetViews>
  <sheetFormatPr defaultRowHeight="14.5" x14ac:dyDescent="0.35"/>
  <cols>
    <col min="1" max="1" width="50" customWidth="1"/>
    <col min="2" max="2" width="44.26953125" customWidth="1"/>
    <col min="3" max="3" width="5" bestFit="1" customWidth="1"/>
    <col min="4" max="6" width="18.7265625" customWidth="1"/>
    <col min="7" max="11" width="18.7265625" style="1" customWidth="1"/>
    <col min="12" max="12" width="3.453125" style="1" bestFit="1" customWidth="1"/>
    <col min="13" max="13" width="18.7265625" style="1" customWidth="1"/>
    <col min="14" max="17" width="18.7265625" customWidth="1"/>
    <col min="18" max="18" width="12" bestFit="1" customWidth="1"/>
    <col min="25" max="25" width="12.54296875" bestFit="1" customWidth="1"/>
  </cols>
  <sheetData>
    <row r="1" spans="1:25" x14ac:dyDescent="0.35">
      <c r="A1" t="s">
        <v>8</v>
      </c>
    </row>
    <row r="3" spans="1:25" ht="51.75" customHeight="1" x14ac:dyDescent="0.35">
      <c r="A3" s="33" t="s">
        <v>9</v>
      </c>
      <c r="B3" s="33"/>
      <c r="C3" s="33"/>
      <c r="D3" s="33"/>
      <c r="E3" s="33"/>
      <c r="F3" s="33"/>
      <c r="G3" s="33"/>
      <c r="H3" s="33"/>
      <c r="I3" s="33"/>
      <c r="J3" s="33"/>
      <c r="K3" s="33"/>
      <c r="L3" s="33"/>
      <c r="M3" s="33"/>
      <c r="N3" s="33"/>
      <c r="O3" s="13"/>
      <c r="P3" s="15"/>
      <c r="Q3" s="12"/>
    </row>
    <row r="6" spans="1:25" x14ac:dyDescent="0.35">
      <c r="M6" s="1" t="s">
        <v>0</v>
      </c>
      <c r="N6" s="2">
        <v>1000000</v>
      </c>
      <c r="O6" s="2"/>
      <c r="P6" s="2"/>
      <c r="Q6" s="2"/>
    </row>
    <row r="7" spans="1:25" ht="15" thickBot="1" x14ac:dyDescent="0.4">
      <c r="A7" t="s">
        <v>10</v>
      </c>
    </row>
    <row r="8" spans="1:25" ht="19" thickBot="1" x14ac:dyDescent="0.5">
      <c r="A8" s="34" t="s">
        <v>36</v>
      </c>
      <c r="B8" s="35"/>
      <c r="C8" s="35"/>
      <c r="D8" s="35"/>
      <c r="E8" s="35"/>
      <c r="F8" s="35"/>
      <c r="G8" s="35"/>
      <c r="H8" s="35"/>
      <c r="I8" s="35"/>
      <c r="J8" s="35"/>
      <c r="K8" s="35"/>
      <c r="L8" s="35"/>
      <c r="M8" s="35"/>
      <c r="N8" s="35"/>
      <c r="O8" s="35"/>
      <c r="P8" s="35"/>
      <c r="Q8" s="36"/>
    </row>
    <row r="9" spans="1:25" ht="18.5" x14ac:dyDescent="0.45">
      <c r="A9" s="18"/>
      <c r="B9" s="18"/>
      <c r="C9" s="18"/>
      <c r="D9" s="19"/>
      <c r="E9" s="19"/>
      <c r="F9" s="18" t="s">
        <v>37</v>
      </c>
      <c r="G9" s="7" t="s">
        <v>1</v>
      </c>
      <c r="H9" s="7" t="s">
        <v>38</v>
      </c>
      <c r="I9" s="7" t="s">
        <v>2</v>
      </c>
      <c r="J9" s="7"/>
      <c r="K9" s="20" t="s">
        <v>69</v>
      </c>
      <c r="L9" s="20"/>
      <c r="M9" s="20" t="s">
        <v>70</v>
      </c>
      <c r="N9" s="20" t="s">
        <v>72</v>
      </c>
      <c r="O9" s="20" t="s">
        <v>71</v>
      </c>
      <c r="P9" s="20"/>
      <c r="Q9" s="19"/>
    </row>
    <row r="10" spans="1:25" ht="43.5" x14ac:dyDescent="0.35">
      <c r="A10" t="s">
        <v>3</v>
      </c>
      <c r="B10" t="s">
        <v>48</v>
      </c>
      <c r="D10" s="3" t="s">
        <v>31</v>
      </c>
      <c r="E10" s="3" t="s">
        <v>32</v>
      </c>
      <c r="F10" s="3" t="s">
        <v>33</v>
      </c>
      <c r="G10" s="1" t="s">
        <v>4</v>
      </c>
      <c r="H10" s="3" t="s">
        <v>68</v>
      </c>
      <c r="I10" s="3" t="s">
        <v>5</v>
      </c>
      <c r="J10" s="3" t="s">
        <v>110</v>
      </c>
      <c r="K10" s="3" t="s">
        <v>6</v>
      </c>
      <c r="L10" s="3"/>
      <c r="M10" s="3" t="s">
        <v>7</v>
      </c>
      <c r="N10" s="3" t="s">
        <v>113</v>
      </c>
      <c r="O10" s="3" t="s">
        <v>35</v>
      </c>
      <c r="P10" s="3" t="s">
        <v>107</v>
      </c>
      <c r="Q10" s="3" t="s">
        <v>34</v>
      </c>
      <c r="R10" s="23" t="s">
        <v>108</v>
      </c>
    </row>
    <row r="11" spans="1:25" x14ac:dyDescent="0.35">
      <c r="A11" s="22" t="s">
        <v>50</v>
      </c>
      <c r="B11" t="s">
        <v>51</v>
      </c>
      <c r="D11" s="8">
        <v>12269</v>
      </c>
      <c r="E11" s="10">
        <v>8674</v>
      </c>
      <c r="F11" s="10">
        <v>19710</v>
      </c>
      <c r="G11" s="1">
        <v>60</v>
      </c>
      <c r="H11" s="5">
        <v>0</v>
      </c>
      <c r="I11" s="5">
        <v>45760</v>
      </c>
      <c r="J11" s="5">
        <v>16016</v>
      </c>
      <c r="K11" s="5">
        <v>0</v>
      </c>
      <c r="L11" s="5" t="s">
        <v>111</v>
      </c>
      <c r="M11" s="5">
        <f t="shared" ref="M11:M42" si="0">H11+I11+J11+K11</f>
        <v>61776</v>
      </c>
      <c r="N11" s="6">
        <f>(M11/$M$86)*$N$6</f>
        <v>2719.4424136238563</v>
      </c>
      <c r="O11" s="6">
        <f>N11/F11</f>
        <v>0.13797272519654269</v>
      </c>
      <c r="P11" s="6">
        <f t="shared" ref="P11:P42" si="1">O11*E11</f>
        <v>1196.7754183548113</v>
      </c>
      <c r="Q11" s="21">
        <v>45078</v>
      </c>
      <c r="Y11" s="6"/>
    </row>
    <row r="12" spans="1:25" x14ac:dyDescent="0.35">
      <c r="A12" s="22" t="s">
        <v>54</v>
      </c>
      <c r="B12" t="s">
        <v>51</v>
      </c>
      <c r="D12" s="8">
        <v>36315</v>
      </c>
      <c r="E12" s="10">
        <v>24039</v>
      </c>
      <c r="F12" s="10">
        <v>52560</v>
      </c>
      <c r="G12" s="1">
        <v>160</v>
      </c>
      <c r="H12" s="5">
        <v>0</v>
      </c>
      <c r="I12" s="5">
        <v>45760</v>
      </c>
      <c r="J12" s="5">
        <v>16016</v>
      </c>
      <c r="K12" s="5">
        <v>0</v>
      </c>
      <c r="L12" s="5" t="s">
        <v>111</v>
      </c>
      <c r="M12" s="5">
        <f t="shared" si="0"/>
        <v>61776</v>
      </c>
      <c r="N12" s="6">
        <f t="shared" ref="N12:N42" si="2">(M12/$M$86)*$N$6</f>
        <v>2719.4424136238563</v>
      </c>
      <c r="O12" s="6">
        <f t="shared" ref="O12:O42" si="3">N12/F12</f>
        <v>5.1739771948703508E-2</v>
      </c>
      <c r="P12" s="6">
        <f t="shared" si="1"/>
        <v>1243.7723778748837</v>
      </c>
      <c r="Q12" s="21">
        <v>45078</v>
      </c>
      <c r="Y12" s="6"/>
    </row>
    <row r="13" spans="1:25" x14ac:dyDescent="0.35">
      <c r="A13" s="22" t="s">
        <v>56</v>
      </c>
      <c r="B13" t="s">
        <v>51</v>
      </c>
      <c r="D13" s="8">
        <v>28544</v>
      </c>
      <c r="E13" s="10">
        <v>21187</v>
      </c>
      <c r="F13" s="10">
        <v>29565</v>
      </c>
      <c r="G13" s="1">
        <v>90</v>
      </c>
      <c r="H13" s="5">
        <v>0</v>
      </c>
      <c r="I13" s="5">
        <v>91520</v>
      </c>
      <c r="J13" s="5">
        <v>32032</v>
      </c>
      <c r="K13" s="5">
        <v>0</v>
      </c>
      <c r="L13" s="5" t="s">
        <v>111</v>
      </c>
      <c r="M13" s="5">
        <f t="shared" si="0"/>
        <v>123552</v>
      </c>
      <c r="N13" s="6">
        <f t="shared" si="2"/>
        <v>5438.8848272477126</v>
      </c>
      <c r="O13" s="6">
        <f t="shared" si="3"/>
        <v>0.18396363359539025</v>
      </c>
      <c r="P13" s="6">
        <f t="shared" si="1"/>
        <v>3897.6375049855333</v>
      </c>
      <c r="Q13" s="21">
        <v>45078</v>
      </c>
      <c r="Y13" s="6"/>
    </row>
    <row r="14" spans="1:25" x14ac:dyDescent="0.35">
      <c r="A14" s="22" t="s">
        <v>59</v>
      </c>
      <c r="B14" t="s">
        <v>51</v>
      </c>
      <c r="D14" s="8">
        <v>18219</v>
      </c>
      <c r="E14" s="10">
        <v>13479</v>
      </c>
      <c r="F14" s="10">
        <v>22995</v>
      </c>
      <c r="G14" s="1">
        <v>70</v>
      </c>
      <c r="H14" s="5">
        <v>0</v>
      </c>
      <c r="I14" s="5">
        <v>22880</v>
      </c>
      <c r="J14" s="5">
        <v>8008</v>
      </c>
      <c r="K14" s="5">
        <v>0</v>
      </c>
      <c r="L14" s="5" t="s">
        <v>111</v>
      </c>
      <c r="M14" s="5">
        <f t="shared" si="0"/>
        <v>30888</v>
      </c>
      <c r="N14" s="6">
        <f t="shared" si="2"/>
        <v>1359.7212068119281</v>
      </c>
      <c r="O14" s="6">
        <f t="shared" si="3"/>
        <v>5.9131167941375434E-2</v>
      </c>
      <c r="P14" s="6">
        <f t="shared" si="1"/>
        <v>797.02901268179949</v>
      </c>
      <c r="Q14" s="21">
        <v>45078</v>
      </c>
      <c r="Y14" s="6"/>
    </row>
    <row r="15" spans="1:25" x14ac:dyDescent="0.35">
      <c r="A15" s="22" t="s">
        <v>60</v>
      </c>
      <c r="B15" t="s">
        <v>51</v>
      </c>
      <c r="D15" s="8">
        <v>15113</v>
      </c>
      <c r="E15" s="10">
        <v>7180</v>
      </c>
      <c r="F15" s="10">
        <v>19710</v>
      </c>
      <c r="G15" s="1">
        <v>60</v>
      </c>
      <c r="H15" s="5">
        <v>0</v>
      </c>
      <c r="I15" s="5">
        <v>143520</v>
      </c>
      <c r="J15" s="5">
        <v>50232</v>
      </c>
      <c r="K15" s="5">
        <v>0</v>
      </c>
      <c r="L15" s="5" t="s">
        <v>111</v>
      </c>
      <c r="M15" s="5">
        <f t="shared" si="0"/>
        <v>193752</v>
      </c>
      <c r="N15" s="6">
        <f t="shared" si="2"/>
        <v>8529.1602972748224</v>
      </c>
      <c r="O15" s="6">
        <f t="shared" si="3"/>
        <v>0.43273263811642937</v>
      </c>
      <c r="P15" s="6">
        <f t="shared" si="1"/>
        <v>3107.0203416759628</v>
      </c>
      <c r="Q15" s="21">
        <v>45078</v>
      </c>
      <c r="Y15" s="6"/>
    </row>
    <row r="16" spans="1:25" x14ac:dyDescent="0.35">
      <c r="A16" s="22" t="s">
        <v>62</v>
      </c>
      <c r="B16" t="s">
        <v>51</v>
      </c>
      <c r="D16" s="8">
        <v>22829</v>
      </c>
      <c r="E16" s="10">
        <v>17847</v>
      </c>
      <c r="F16" s="10">
        <v>39420</v>
      </c>
      <c r="G16" s="1">
        <v>120</v>
      </c>
      <c r="H16" s="5">
        <v>0</v>
      </c>
      <c r="I16" s="5">
        <v>23920</v>
      </c>
      <c r="J16" s="5">
        <v>8372</v>
      </c>
      <c r="K16" s="5">
        <v>0</v>
      </c>
      <c r="L16" s="5" t="s">
        <v>111</v>
      </c>
      <c r="M16" s="5">
        <f t="shared" si="0"/>
        <v>32292</v>
      </c>
      <c r="N16" s="6">
        <f t="shared" si="2"/>
        <v>1421.5267162124703</v>
      </c>
      <c r="O16" s="6">
        <f t="shared" si="3"/>
        <v>3.6061053176369109E-2</v>
      </c>
      <c r="P16" s="6">
        <f t="shared" si="1"/>
        <v>643.58161603865949</v>
      </c>
      <c r="Q16" s="21">
        <v>45078</v>
      </c>
      <c r="Y16" s="6"/>
    </row>
    <row r="17" spans="1:25" x14ac:dyDescent="0.35">
      <c r="A17" s="22" t="s">
        <v>64</v>
      </c>
      <c r="B17" t="s">
        <v>51</v>
      </c>
      <c r="D17" s="8">
        <v>35165</v>
      </c>
      <c r="E17" s="10">
        <v>27253</v>
      </c>
      <c r="F17" s="10">
        <v>35478</v>
      </c>
      <c r="G17" s="1">
        <v>108</v>
      </c>
      <c r="H17" s="5">
        <v>0</v>
      </c>
      <c r="I17" s="5">
        <v>43680</v>
      </c>
      <c r="J17" s="5">
        <v>15288</v>
      </c>
      <c r="K17" s="5">
        <v>0</v>
      </c>
      <c r="L17" s="5" t="s">
        <v>111</v>
      </c>
      <c r="M17" s="5">
        <f t="shared" si="0"/>
        <v>58968</v>
      </c>
      <c r="N17" s="6">
        <f t="shared" si="2"/>
        <v>2595.8313948227719</v>
      </c>
      <c r="O17" s="6">
        <f t="shared" si="3"/>
        <v>7.3167354270893853E-2</v>
      </c>
      <c r="P17" s="6">
        <f t="shared" si="1"/>
        <v>1994.0299059446702</v>
      </c>
      <c r="Q17" s="21">
        <v>45078</v>
      </c>
      <c r="Y17" s="6"/>
    </row>
    <row r="18" spans="1:25" x14ac:dyDescent="0.35">
      <c r="A18" s="22" t="s">
        <v>61</v>
      </c>
      <c r="B18" t="s">
        <v>51</v>
      </c>
      <c r="D18" s="8">
        <v>30390</v>
      </c>
      <c r="E18" s="10">
        <v>24292</v>
      </c>
      <c r="F18" s="10">
        <v>42705</v>
      </c>
      <c r="G18" s="1">
        <v>130</v>
      </c>
      <c r="H18" s="5">
        <v>0</v>
      </c>
      <c r="I18" s="5">
        <v>23920</v>
      </c>
      <c r="J18" s="5">
        <v>8372</v>
      </c>
      <c r="K18" s="5">
        <v>0</v>
      </c>
      <c r="L18" s="5" t="s">
        <v>111</v>
      </c>
      <c r="M18" s="5">
        <f t="shared" si="0"/>
        <v>32292</v>
      </c>
      <c r="N18" s="6">
        <f t="shared" si="2"/>
        <v>1421.5267162124703</v>
      </c>
      <c r="O18" s="6">
        <f t="shared" si="3"/>
        <v>3.32871260089561E-2</v>
      </c>
      <c r="P18" s="6">
        <f t="shared" si="1"/>
        <v>808.61086500956162</v>
      </c>
      <c r="Q18" s="21">
        <v>45078</v>
      </c>
      <c r="Y18" s="6"/>
    </row>
    <row r="19" spans="1:25" x14ac:dyDescent="0.35">
      <c r="A19" s="22" t="s">
        <v>66</v>
      </c>
      <c r="B19" t="s">
        <v>51</v>
      </c>
      <c r="D19" s="8">
        <v>26211</v>
      </c>
      <c r="E19" s="10">
        <v>19218</v>
      </c>
      <c r="F19" s="10">
        <v>29237</v>
      </c>
      <c r="G19" s="1">
        <v>89</v>
      </c>
      <c r="H19" s="5">
        <v>0</v>
      </c>
      <c r="I19" s="5">
        <v>91520</v>
      </c>
      <c r="J19" s="5">
        <v>32032</v>
      </c>
      <c r="K19" s="5">
        <v>0</v>
      </c>
      <c r="L19" s="5" t="s">
        <v>111</v>
      </c>
      <c r="M19" s="5">
        <f t="shared" si="0"/>
        <v>123552</v>
      </c>
      <c r="N19" s="6">
        <f t="shared" si="2"/>
        <v>5438.8848272477126</v>
      </c>
      <c r="O19" s="6">
        <f t="shared" si="3"/>
        <v>0.18602745928952055</v>
      </c>
      <c r="P19" s="6">
        <f t="shared" si="1"/>
        <v>3575.075712626006</v>
      </c>
      <c r="Q19" s="21">
        <v>45078</v>
      </c>
      <c r="Y19" s="6"/>
    </row>
    <row r="20" spans="1:25" x14ac:dyDescent="0.35">
      <c r="A20" s="22" t="s">
        <v>65</v>
      </c>
      <c r="B20" t="s">
        <v>51</v>
      </c>
      <c r="D20" s="8">
        <v>32994</v>
      </c>
      <c r="E20" s="10">
        <v>23497</v>
      </c>
      <c r="F20" s="10">
        <v>36135</v>
      </c>
      <c r="G20" s="1">
        <v>110</v>
      </c>
      <c r="H20" s="5">
        <v>0</v>
      </c>
      <c r="I20" s="5">
        <v>45760</v>
      </c>
      <c r="J20" s="5">
        <v>16016</v>
      </c>
      <c r="K20" s="5">
        <v>0</v>
      </c>
      <c r="L20" s="5" t="s">
        <v>111</v>
      </c>
      <c r="M20" s="5">
        <f t="shared" si="0"/>
        <v>61776</v>
      </c>
      <c r="N20" s="6">
        <f t="shared" si="2"/>
        <v>2719.4424136238563</v>
      </c>
      <c r="O20" s="6">
        <f t="shared" si="3"/>
        <v>7.5257850107205093E-2</v>
      </c>
      <c r="P20" s="6">
        <f t="shared" si="1"/>
        <v>1768.3337039689982</v>
      </c>
      <c r="Q20" s="21">
        <v>45078</v>
      </c>
      <c r="Y20" s="6"/>
    </row>
    <row r="21" spans="1:25" x14ac:dyDescent="0.35">
      <c r="A21" s="22" t="s">
        <v>52</v>
      </c>
      <c r="B21" t="s">
        <v>51</v>
      </c>
      <c r="D21" s="8">
        <v>13821</v>
      </c>
      <c r="E21" s="10">
        <v>10141</v>
      </c>
      <c r="F21" s="10">
        <v>19710</v>
      </c>
      <c r="G21" s="1">
        <v>60</v>
      </c>
      <c r="H21" s="5">
        <v>0</v>
      </c>
      <c r="I21" s="5">
        <v>23920</v>
      </c>
      <c r="J21" s="5">
        <v>8372</v>
      </c>
      <c r="K21" s="5">
        <v>0</v>
      </c>
      <c r="L21" s="5" t="s">
        <v>111</v>
      </c>
      <c r="M21" s="5">
        <f t="shared" si="0"/>
        <v>32292</v>
      </c>
      <c r="N21" s="6">
        <f t="shared" si="2"/>
        <v>1421.5267162124703</v>
      </c>
      <c r="O21" s="6">
        <f t="shared" si="3"/>
        <v>7.2122106352738219E-2</v>
      </c>
      <c r="P21" s="6">
        <f t="shared" si="1"/>
        <v>731.39028052311824</v>
      </c>
      <c r="Q21" s="21">
        <v>45078</v>
      </c>
      <c r="Y21" s="6"/>
    </row>
    <row r="22" spans="1:25" x14ac:dyDescent="0.35">
      <c r="A22" s="22" t="s">
        <v>53</v>
      </c>
      <c r="B22" t="s">
        <v>51</v>
      </c>
      <c r="D22" s="8">
        <v>31705</v>
      </c>
      <c r="E22" s="10">
        <v>24947</v>
      </c>
      <c r="F22" s="10">
        <v>32850</v>
      </c>
      <c r="G22" s="1">
        <v>100</v>
      </c>
      <c r="H22" s="5">
        <v>0</v>
      </c>
      <c r="I22" s="5">
        <v>45760</v>
      </c>
      <c r="J22" s="5">
        <v>16016</v>
      </c>
      <c r="K22" s="5">
        <v>0</v>
      </c>
      <c r="L22" s="5" t="s">
        <v>111</v>
      </c>
      <c r="M22" s="5">
        <f t="shared" si="0"/>
        <v>61776</v>
      </c>
      <c r="N22" s="6">
        <f t="shared" si="2"/>
        <v>2719.4424136238563</v>
      </c>
      <c r="O22" s="6">
        <f t="shared" si="3"/>
        <v>8.2783635117925608E-2</v>
      </c>
      <c r="P22" s="6">
        <f t="shared" si="1"/>
        <v>2065.20334528689</v>
      </c>
      <c r="Q22" s="21">
        <v>45078</v>
      </c>
      <c r="Y22" s="6"/>
    </row>
    <row r="23" spans="1:25" x14ac:dyDescent="0.35">
      <c r="A23" s="22" t="s">
        <v>55</v>
      </c>
      <c r="B23" t="s">
        <v>51</v>
      </c>
      <c r="D23" s="8">
        <v>35281</v>
      </c>
      <c r="E23" s="10">
        <v>30496</v>
      </c>
      <c r="F23" s="10">
        <v>42705</v>
      </c>
      <c r="G23" s="1">
        <v>130</v>
      </c>
      <c r="H23" s="5">
        <v>0</v>
      </c>
      <c r="I23" s="5">
        <v>21840</v>
      </c>
      <c r="J23" s="5">
        <v>7644</v>
      </c>
      <c r="K23" s="5">
        <v>0</v>
      </c>
      <c r="L23" s="5" t="s">
        <v>111</v>
      </c>
      <c r="M23" s="5">
        <f t="shared" si="0"/>
        <v>29484</v>
      </c>
      <c r="N23" s="6">
        <f t="shared" si="2"/>
        <v>1297.915697411386</v>
      </c>
      <c r="O23" s="6">
        <f t="shared" si="3"/>
        <v>3.0392593312525137E-2</v>
      </c>
      <c r="P23" s="6">
        <f t="shared" si="1"/>
        <v>926.85252565876658</v>
      </c>
      <c r="Q23" s="21">
        <v>45078</v>
      </c>
      <c r="Y23" s="6"/>
    </row>
    <row r="24" spans="1:25" x14ac:dyDescent="0.35">
      <c r="A24" s="22" t="s">
        <v>57</v>
      </c>
      <c r="B24" t="s">
        <v>51</v>
      </c>
      <c r="D24" s="8">
        <v>33033</v>
      </c>
      <c r="E24" s="10">
        <v>26083</v>
      </c>
      <c r="F24" s="10">
        <v>39420</v>
      </c>
      <c r="G24" s="1">
        <v>120</v>
      </c>
      <c r="H24" s="5">
        <v>0</v>
      </c>
      <c r="I24" s="5">
        <v>21840</v>
      </c>
      <c r="J24" s="5">
        <v>7644</v>
      </c>
      <c r="K24" s="5">
        <v>0</v>
      </c>
      <c r="L24" s="5" t="s">
        <v>111</v>
      </c>
      <c r="M24" s="5">
        <f t="shared" si="0"/>
        <v>29484</v>
      </c>
      <c r="N24" s="6">
        <f t="shared" si="2"/>
        <v>1297.915697411386</v>
      </c>
      <c r="O24" s="6">
        <f t="shared" si="3"/>
        <v>3.2925309421902228E-2</v>
      </c>
      <c r="P24" s="6">
        <f t="shared" si="1"/>
        <v>858.79084565147582</v>
      </c>
      <c r="Q24" s="21">
        <v>45078</v>
      </c>
      <c r="Y24" s="6"/>
    </row>
    <row r="25" spans="1:25" x14ac:dyDescent="0.35">
      <c r="A25" s="22" t="s">
        <v>58</v>
      </c>
      <c r="B25" t="s">
        <v>51</v>
      </c>
      <c r="D25" s="8">
        <v>16233</v>
      </c>
      <c r="E25" s="10">
        <v>13861</v>
      </c>
      <c r="F25" s="10">
        <v>19710</v>
      </c>
      <c r="G25" s="1">
        <v>60</v>
      </c>
      <c r="H25" s="5">
        <v>0</v>
      </c>
      <c r="I25" s="5">
        <v>152880</v>
      </c>
      <c r="J25" s="5">
        <v>53508</v>
      </c>
      <c r="K25" s="5">
        <v>0</v>
      </c>
      <c r="L25" s="5" t="s">
        <v>111</v>
      </c>
      <c r="M25" s="5">
        <f t="shared" si="0"/>
        <v>206388</v>
      </c>
      <c r="N25" s="6">
        <f t="shared" si="2"/>
        <v>9085.4098818797029</v>
      </c>
      <c r="O25" s="6">
        <f t="shared" si="3"/>
        <v>0.46095433190663132</v>
      </c>
      <c r="P25" s="6">
        <f t="shared" si="1"/>
        <v>6389.287994557817</v>
      </c>
      <c r="Q25" s="21">
        <v>45078</v>
      </c>
      <c r="Y25" s="6"/>
    </row>
    <row r="26" spans="1:25" x14ac:dyDescent="0.35">
      <c r="A26" s="22" t="s">
        <v>63</v>
      </c>
      <c r="B26" t="s">
        <v>51</v>
      </c>
      <c r="D26" s="8">
        <v>20218</v>
      </c>
      <c r="E26" s="10">
        <v>15594</v>
      </c>
      <c r="F26" s="10">
        <v>39420</v>
      </c>
      <c r="G26" s="1">
        <v>120</v>
      </c>
      <c r="H26" s="5">
        <v>0</v>
      </c>
      <c r="I26" s="5">
        <v>91520</v>
      </c>
      <c r="J26" s="5">
        <v>32032</v>
      </c>
      <c r="K26" s="5">
        <v>0</v>
      </c>
      <c r="L26" s="5" t="s">
        <v>111</v>
      </c>
      <c r="M26" s="5">
        <f t="shared" si="0"/>
        <v>123552</v>
      </c>
      <c r="N26" s="6">
        <f t="shared" si="2"/>
        <v>5438.8848272477126</v>
      </c>
      <c r="O26" s="6">
        <f t="shared" si="3"/>
        <v>0.13797272519654269</v>
      </c>
      <c r="P26" s="6">
        <f t="shared" si="1"/>
        <v>2151.5466767148869</v>
      </c>
      <c r="Q26" s="21">
        <v>45078</v>
      </c>
      <c r="Y26" s="6"/>
    </row>
    <row r="27" spans="1:25" x14ac:dyDescent="0.35">
      <c r="A27" s="22" t="s">
        <v>88</v>
      </c>
      <c r="B27" t="s">
        <v>95</v>
      </c>
      <c r="C27" t="s">
        <v>89</v>
      </c>
      <c r="D27" s="8">
        <v>36493</v>
      </c>
      <c r="E27" s="10">
        <v>19330</v>
      </c>
      <c r="F27" s="10">
        <v>42705</v>
      </c>
      <c r="G27" s="1">
        <v>130</v>
      </c>
      <c r="H27" s="5">
        <v>0</v>
      </c>
      <c r="I27" s="5">
        <v>526240</v>
      </c>
      <c r="J27" s="5">
        <v>184184</v>
      </c>
      <c r="K27" s="5">
        <v>0</v>
      </c>
      <c r="L27" s="5" t="s">
        <v>111</v>
      </c>
      <c r="M27" s="5">
        <f t="shared" si="0"/>
        <v>710424</v>
      </c>
      <c r="N27" s="6">
        <f t="shared" si="2"/>
        <v>31273.587756674347</v>
      </c>
      <c r="O27" s="6">
        <f t="shared" si="3"/>
        <v>0.73231677219703428</v>
      </c>
      <c r="P27" s="6">
        <f t="shared" si="1"/>
        <v>14155.683206568672</v>
      </c>
      <c r="Q27" s="21">
        <v>45078</v>
      </c>
      <c r="Y27" s="6"/>
    </row>
    <row r="28" spans="1:25" x14ac:dyDescent="0.35">
      <c r="A28" s="22" t="s">
        <v>91</v>
      </c>
      <c r="B28" t="s">
        <v>95</v>
      </c>
      <c r="C28" t="s">
        <v>92</v>
      </c>
      <c r="D28" s="8">
        <f>7867/(66/365)</f>
        <v>43506.893939393936</v>
      </c>
      <c r="E28" s="10">
        <f>3963/(66/365)</f>
        <v>21916.590909090908</v>
      </c>
      <c r="F28" s="10">
        <f>7867/(66/365)</f>
        <v>43506.893939393936</v>
      </c>
      <c r="G28" s="1">
        <v>126</v>
      </c>
      <c r="H28" s="5">
        <v>0</v>
      </c>
      <c r="I28" s="5">
        <v>131040</v>
      </c>
      <c r="J28" s="5">
        <v>45864</v>
      </c>
      <c r="K28" s="5">
        <v>0</v>
      </c>
      <c r="L28" s="5" t="s">
        <v>111</v>
      </c>
      <c r="M28" s="5">
        <f t="shared" si="0"/>
        <v>176904</v>
      </c>
      <c r="N28" s="6">
        <f t="shared" si="2"/>
        <v>7787.4941844683162</v>
      </c>
      <c r="O28" s="6">
        <f t="shared" si="3"/>
        <v>0.17899448752458558</v>
      </c>
      <c r="P28" s="6">
        <f t="shared" si="1"/>
        <v>3922.9489580587183</v>
      </c>
      <c r="Q28" s="21">
        <v>45078</v>
      </c>
      <c r="Y28" s="6"/>
    </row>
    <row r="29" spans="1:25" x14ac:dyDescent="0.35">
      <c r="A29" s="22" t="s">
        <v>94</v>
      </c>
      <c r="B29" t="s">
        <v>95</v>
      </c>
      <c r="C29" t="s">
        <v>89</v>
      </c>
      <c r="D29" s="8">
        <v>30165</v>
      </c>
      <c r="E29" s="10">
        <v>17182</v>
      </c>
      <c r="F29" s="10">
        <v>39420</v>
      </c>
      <c r="G29" s="1">
        <v>120</v>
      </c>
      <c r="H29" s="5">
        <v>0</v>
      </c>
      <c r="I29" s="5">
        <v>382720</v>
      </c>
      <c r="J29" s="5">
        <v>133952</v>
      </c>
      <c r="K29" s="5">
        <v>0</v>
      </c>
      <c r="L29" s="5" t="s">
        <v>111</v>
      </c>
      <c r="M29" s="5">
        <f t="shared" si="0"/>
        <v>516672</v>
      </c>
      <c r="N29" s="6">
        <f t="shared" si="2"/>
        <v>22744.427459399525</v>
      </c>
      <c r="O29" s="6">
        <f t="shared" si="3"/>
        <v>0.57697685082190575</v>
      </c>
      <c r="P29" s="6">
        <f t="shared" si="1"/>
        <v>9913.6162508219841</v>
      </c>
      <c r="Q29" s="21">
        <v>45078</v>
      </c>
      <c r="Y29" s="6"/>
    </row>
    <row r="30" spans="1:25" x14ac:dyDescent="0.35">
      <c r="A30" s="22" t="s">
        <v>96</v>
      </c>
      <c r="B30" t="s">
        <v>95</v>
      </c>
      <c r="C30" t="s">
        <v>92</v>
      </c>
      <c r="D30" s="8">
        <f>6907/(66/365)</f>
        <v>38197.803030303032</v>
      </c>
      <c r="E30" s="10">
        <f>4598/(66/365)</f>
        <v>25428.333333333332</v>
      </c>
      <c r="F30" s="10">
        <f>6907/(66/365)</f>
        <v>38197.803030303032</v>
      </c>
      <c r="G30" s="1">
        <v>120</v>
      </c>
      <c r="H30" s="5">
        <v>0</v>
      </c>
      <c r="I30" s="5">
        <v>174720</v>
      </c>
      <c r="J30" s="5">
        <v>61152</v>
      </c>
      <c r="K30" s="5">
        <v>0</v>
      </c>
      <c r="L30" s="5" t="s">
        <v>111</v>
      </c>
      <c r="M30" s="5">
        <f t="shared" si="0"/>
        <v>235872</v>
      </c>
      <c r="N30" s="6">
        <f t="shared" si="2"/>
        <v>10383.325579291088</v>
      </c>
      <c r="O30" s="6">
        <f t="shared" si="3"/>
        <v>0.27183043933322032</v>
      </c>
      <c r="P30" s="6">
        <f t="shared" si="1"/>
        <v>6912.1950215115703</v>
      </c>
      <c r="Q30" s="21">
        <v>45078</v>
      </c>
      <c r="Y30" s="6"/>
    </row>
    <row r="31" spans="1:25" x14ac:dyDescent="0.35">
      <c r="A31" s="22" t="s">
        <v>84</v>
      </c>
      <c r="B31" t="s">
        <v>83</v>
      </c>
      <c r="D31" s="8">
        <v>30452</v>
      </c>
      <c r="E31" s="10">
        <v>19854</v>
      </c>
      <c r="F31" s="10">
        <v>30452</v>
      </c>
      <c r="G31" s="1">
        <v>90</v>
      </c>
      <c r="H31" s="5">
        <v>0</v>
      </c>
      <c r="I31" s="5">
        <v>509458</v>
      </c>
      <c r="J31" s="5"/>
      <c r="K31" s="5">
        <f t="shared" ref="K31:K58" si="4">I31*0.0765</f>
        <v>38973.536999999997</v>
      </c>
      <c r="L31" s="5"/>
      <c r="M31" s="5">
        <f t="shared" si="0"/>
        <v>548431.53700000001</v>
      </c>
      <c r="N31" s="6">
        <f t="shared" si="2"/>
        <v>24142.514612255913</v>
      </c>
      <c r="O31" s="6">
        <f t="shared" si="3"/>
        <v>0.79280555012005494</v>
      </c>
      <c r="P31" s="6">
        <f t="shared" si="1"/>
        <v>15740.361392083571</v>
      </c>
      <c r="Q31" s="21">
        <v>45078</v>
      </c>
      <c r="Y31" s="6"/>
    </row>
    <row r="32" spans="1:25" x14ac:dyDescent="0.35">
      <c r="A32" s="22" t="s">
        <v>85</v>
      </c>
      <c r="B32" t="s">
        <v>83</v>
      </c>
      <c r="D32" s="8">
        <v>50915</v>
      </c>
      <c r="E32" s="10">
        <v>37940</v>
      </c>
      <c r="F32" s="10">
        <v>57488</v>
      </c>
      <c r="G32" s="1">
        <v>175</v>
      </c>
      <c r="H32" s="5">
        <v>0</v>
      </c>
      <c r="I32" s="5">
        <v>998400</v>
      </c>
      <c r="J32" s="5"/>
      <c r="K32" s="5">
        <f t="shared" si="4"/>
        <v>76377.600000000006</v>
      </c>
      <c r="L32" s="5"/>
      <c r="M32" s="5">
        <f t="shared" si="0"/>
        <v>1074777.6000000001</v>
      </c>
      <c r="N32" s="6">
        <f t="shared" si="2"/>
        <v>47312.804173997283</v>
      </c>
      <c r="O32" s="6">
        <f t="shared" si="3"/>
        <v>0.82300313411489845</v>
      </c>
      <c r="P32" s="6">
        <f t="shared" si="1"/>
        <v>31224.738908319247</v>
      </c>
      <c r="Q32" s="21">
        <v>45078</v>
      </c>
      <c r="Y32" s="6"/>
    </row>
    <row r="33" spans="1:25" x14ac:dyDescent="0.35">
      <c r="A33" s="22" t="s">
        <v>86</v>
      </c>
      <c r="B33" t="s">
        <v>83</v>
      </c>
      <c r="D33" s="8">
        <v>87346</v>
      </c>
      <c r="E33" s="10">
        <v>61476</v>
      </c>
      <c r="F33" s="10">
        <v>92637</v>
      </c>
      <c r="G33" s="1">
        <v>282</v>
      </c>
      <c r="H33" s="5">
        <v>0</v>
      </c>
      <c r="I33" s="5">
        <v>1886310</v>
      </c>
      <c r="J33" s="5"/>
      <c r="K33" s="5">
        <f t="shared" si="4"/>
        <v>144302.715</v>
      </c>
      <c r="L33" s="5"/>
      <c r="M33" s="5">
        <f t="shared" si="0"/>
        <v>2030612.7150000001</v>
      </c>
      <c r="N33" s="6">
        <f t="shared" si="2"/>
        <v>89389.639063955139</v>
      </c>
      <c r="O33" s="6">
        <f t="shared" si="3"/>
        <v>0.9649453141180645</v>
      </c>
      <c r="P33" s="6">
        <f t="shared" si="1"/>
        <v>59320.978130722135</v>
      </c>
      <c r="Q33" s="21">
        <v>45078</v>
      </c>
      <c r="Y33" s="6"/>
    </row>
    <row r="34" spans="1:25" x14ac:dyDescent="0.35">
      <c r="A34" s="22" t="s">
        <v>87</v>
      </c>
      <c r="B34" t="s">
        <v>83</v>
      </c>
      <c r="D34" s="8">
        <v>43549</v>
      </c>
      <c r="E34" s="10">
        <v>23949</v>
      </c>
      <c r="F34" s="10">
        <v>49275</v>
      </c>
      <c r="G34" s="1">
        <v>150</v>
      </c>
      <c r="H34" s="5">
        <v>0</v>
      </c>
      <c r="I34" s="5">
        <v>530400</v>
      </c>
      <c r="J34" s="5"/>
      <c r="K34" s="5">
        <f t="shared" si="4"/>
        <v>40575.599999999999</v>
      </c>
      <c r="L34" s="5"/>
      <c r="M34" s="5">
        <f t="shared" si="0"/>
        <v>570975.6</v>
      </c>
      <c r="N34" s="6">
        <f t="shared" si="2"/>
        <v>25134.927217436052</v>
      </c>
      <c r="O34" s="6">
        <f t="shared" si="3"/>
        <v>0.51009492069885443</v>
      </c>
      <c r="P34" s="6">
        <f t="shared" si="1"/>
        <v>12216.263255816864</v>
      </c>
      <c r="Q34" s="21">
        <v>45078</v>
      </c>
      <c r="Y34" s="6"/>
    </row>
    <row r="35" spans="1:25" x14ac:dyDescent="0.35">
      <c r="A35" s="22" t="s">
        <v>22</v>
      </c>
      <c r="B35" t="s">
        <v>49</v>
      </c>
      <c r="D35" s="8">
        <v>73163</v>
      </c>
      <c r="E35" s="10">
        <v>71200</v>
      </c>
      <c r="F35" s="10">
        <v>76869</v>
      </c>
      <c r="G35" s="1">
        <v>234</v>
      </c>
      <c r="H35" s="5">
        <v>0</v>
      </c>
      <c r="I35" s="5">
        <v>1423758</v>
      </c>
      <c r="J35" s="5"/>
      <c r="K35" s="5">
        <f t="shared" si="4"/>
        <v>108917.48699999999</v>
      </c>
      <c r="L35" s="5"/>
      <c r="M35" s="5">
        <f t="shared" si="0"/>
        <v>1532675.487</v>
      </c>
      <c r="N35" s="6">
        <f t="shared" si="2"/>
        <v>67469.935341708755</v>
      </c>
      <c r="O35" s="6">
        <f t="shared" si="3"/>
        <v>0.87772620096148979</v>
      </c>
      <c r="P35" s="6">
        <f t="shared" si="1"/>
        <v>62494.105508458073</v>
      </c>
      <c r="Q35" s="21">
        <v>45078</v>
      </c>
      <c r="Y35" s="6"/>
    </row>
    <row r="36" spans="1:25" x14ac:dyDescent="0.35">
      <c r="A36" s="22" t="s">
        <v>24</v>
      </c>
      <c r="B36" t="s">
        <v>49</v>
      </c>
      <c r="D36" s="8">
        <v>29555</v>
      </c>
      <c r="E36" s="10">
        <v>22405</v>
      </c>
      <c r="F36" s="10">
        <v>34493</v>
      </c>
      <c r="G36" s="1">
        <v>105</v>
      </c>
      <c r="H36" s="5">
        <v>0</v>
      </c>
      <c r="I36" s="5">
        <v>222194</v>
      </c>
      <c r="J36" s="5"/>
      <c r="K36" s="5">
        <f t="shared" si="4"/>
        <v>16997.841</v>
      </c>
      <c r="L36" s="5"/>
      <c r="M36" s="5">
        <f t="shared" si="0"/>
        <v>239191.84100000001</v>
      </c>
      <c r="N36" s="6">
        <f t="shared" si="2"/>
        <v>10529.468360013172</v>
      </c>
      <c r="O36" s="6">
        <f t="shared" si="3"/>
        <v>0.30526391905642225</v>
      </c>
      <c r="P36" s="6">
        <f t="shared" si="1"/>
        <v>6839.4381064591407</v>
      </c>
      <c r="Q36" s="21">
        <v>45078</v>
      </c>
      <c r="Y36" s="6"/>
    </row>
    <row r="37" spans="1:25" x14ac:dyDescent="0.35">
      <c r="A37" s="22" t="s">
        <v>25</v>
      </c>
      <c r="B37" t="s">
        <v>49</v>
      </c>
      <c r="D37" s="8">
        <v>42317</v>
      </c>
      <c r="E37" s="10">
        <v>39321</v>
      </c>
      <c r="F37" s="10">
        <v>45990</v>
      </c>
      <c r="G37" s="1">
        <v>140</v>
      </c>
      <c r="H37" s="5">
        <v>0</v>
      </c>
      <c r="I37" s="9">
        <v>620889</v>
      </c>
      <c r="J37" s="9"/>
      <c r="K37" s="5">
        <f t="shared" si="4"/>
        <v>47498.008499999996</v>
      </c>
      <c r="L37" s="5"/>
      <c r="M37" s="5">
        <f t="shared" si="0"/>
        <v>668387.0085</v>
      </c>
      <c r="N37" s="6">
        <f t="shared" si="2"/>
        <v>29423.076593338337</v>
      </c>
      <c r="O37" s="6">
        <f t="shared" si="3"/>
        <v>0.63977118054660442</v>
      </c>
      <c r="P37" s="6">
        <f t="shared" si="1"/>
        <v>25156.442590273033</v>
      </c>
      <c r="Q37" s="21">
        <v>45078</v>
      </c>
      <c r="Y37" s="6"/>
    </row>
    <row r="38" spans="1:25" x14ac:dyDescent="0.35">
      <c r="A38" s="22" t="s">
        <v>28</v>
      </c>
      <c r="B38" t="s">
        <v>49</v>
      </c>
      <c r="D38" s="8">
        <v>43403</v>
      </c>
      <c r="E38" s="10">
        <v>41063</v>
      </c>
      <c r="F38" s="10">
        <v>49275</v>
      </c>
      <c r="G38" s="1">
        <v>150</v>
      </c>
      <c r="H38" s="5">
        <v>0</v>
      </c>
      <c r="I38" s="5">
        <v>436934</v>
      </c>
      <c r="J38" s="5"/>
      <c r="K38" s="5">
        <f t="shared" si="4"/>
        <v>33425.451000000001</v>
      </c>
      <c r="L38" s="5"/>
      <c r="M38" s="5">
        <f t="shared" si="0"/>
        <v>470359.451</v>
      </c>
      <c r="N38" s="6">
        <f t="shared" si="2"/>
        <v>20705.701902004534</v>
      </c>
      <c r="O38" s="6">
        <f t="shared" si="3"/>
        <v>0.42020704012185761</v>
      </c>
      <c r="P38" s="6">
        <f t="shared" si="1"/>
        <v>17254.961688523839</v>
      </c>
      <c r="Q38" s="21">
        <v>45078</v>
      </c>
      <c r="Y38" s="6"/>
    </row>
    <row r="39" spans="1:25" x14ac:dyDescent="0.35">
      <c r="A39" s="22" t="s">
        <v>26</v>
      </c>
      <c r="B39" t="s">
        <v>49</v>
      </c>
      <c r="D39" s="8">
        <v>52914</v>
      </c>
      <c r="E39" s="10">
        <v>46328</v>
      </c>
      <c r="F39" s="10">
        <v>52914</v>
      </c>
      <c r="G39" s="1">
        <v>159</v>
      </c>
      <c r="H39" s="5">
        <v>0</v>
      </c>
      <c r="I39" s="5">
        <v>779398</v>
      </c>
      <c r="J39" s="5"/>
      <c r="K39" s="5">
        <f t="shared" si="4"/>
        <v>59623.947</v>
      </c>
      <c r="L39" s="5"/>
      <c r="M39" s="5">
        <f t="shared" si="0"/>
        <v>839021.94700000004</v>
      </c>
      <c r="N39" s="6">
        <f t="shared" si="2"/>
        <v>36934.600308098088</v>
      </c>
      <c r="O39" s="6">
        <f t="shared" si="3"/>
        <v>0.69801187413724319</v>
      </c>
      <c r="P39" s="6">
        <f t="shared" si="1"/>
        <v>32337.494105030204</v>
      </c>
      <c r="Q39" s="21">
        <v>45078</v>
      </c>
      <c r="Y39" s="6"/>
    </row>
    <row r="40" spans="1:25" x14ac:dyDescent="0.35">
      <c r="A40" s="22" t="s">
        <v>29</v>
      </c>
      <c r="B40" t="s">
        <v>49</v>
      </c>
      <c r="D40" s="8">
        <v>41531</v>
      </c>
      <c r="E40" s="10">
        <v>36456</v>
      </c>
      <c r="F40" s="10">
        <v>49275</v>
      </c>
      <c r="G40" s="1">
        <v>150</v>
      </c>
      <c r="H40" s="5">
        <v>0</v>
      </c>
      <c r="I40" s="5">
        <v>367774</v>
      </c>
      <c r="J40" s="5"/>
      <c r="K40" s="5">
        <f t="shared" si="4"/>
        <v>28134.710999999999</v>
      </c>
      <c r="L40" s="5"/>
      <c r="M40" s="5">
        <f t="shared" si="0"/>
        <v>395908.71100000001</v>
      </c>
      <c r="N40" s="6">
        <f t="shared" si="2"/>
        <v>17428.304529534933</v>
      </c>
      <c r="O40" s="6">
        <f t="shared" si="3"/>
        <v>0.35369466320720311</v>
      </c>
      <c r="P40" s="6">
        <f t="shared" si="1"/>
        <v>12894.292641881797</v>
      </c>
      <c r="Q40" s="21">
        <v>45078</v>
      </c>
      <c r="Y40" s="6"/>
    </row>
    <row r="41" spans="1:25" x14ac:dyDescent="0.35">
      <c r="A41" s="22" t="s">
        <v>23</v>
      </c>
      <c r="B41" t="s">
        <v>49</v>
      </c>
      <c r="D41" s="8">
        <v>17506</v>
      </c>
      <c r="E41" s="10">
        <v>13143</v>
      </c>
      <c r="F41" s="10">
        <v>19710</v>
      </c>
      <c r="G41" s="1">
        <v>60</v>
      </c>
      <c r="H41" s="5">
        <v>0</v>
      </c>
      <c r="I41" s="5">
        <v>296268</v>
      </c>
      <c r="J41" s="5"/>
      <c r="K41" s="5">
        <f t="shared" si="4"/>
        <v>22664.502</v>
      </c>
      <c r="L41" s="5"/>
      <c r="M41" s="5">
        <f t="shared" si="0"/>
        <v>318932.50199999998</v>
      </c>
      <c r="N41" s="6">
        <f t="shared" si="2"/>
        <v>14039.733440526668</v>
      </c>
      <c r="O41" s="6">
        <f t="shared" si="3"/>
        <v>0.71231524305056659</v>
      </c>
      <c r="P41" s="6">
        <f t="shared" si="1"/>
        <v>9361.9592394135962</v>
      </c>
      <c r="Q41" s="21">
        <v>45078</v>
      </c>
      <c r="Y41" s="6"/>
    </row>
    <row r="42" spans="1:25" x14ac:dyDescent="0.35">
      <c r="A42" s="22" t="s">
        <v>21</v>
      </c>
      <c r="B42" t="s">
        <v>49</v>
      </c>
      <c r="D42" s="8">
        <v>41307</v>
      </c>
      <c r="E42" s="10">
        <v>37560</v>
      </c>
      <c r="F42" s="10">
        <v>43034</v>
      </c>
      <c r="G42" s="1">
        <v>131</v>
      </c>
      <c r="H42" s="5">
        <v>0</v>
      </c>
      <c r="I42" s="5">
        <v>528893</v>
      </c>
      <c r="J42" s="5"/>
      <c r="K42" s="5">
        <f t="shared" si="4"/>
        <v>40460.3145</v>
      </c>
      <c r="L42" s="5"/>
      <c r="M42" s="5">
        <f t="shared" si="0"/>
        <v>569353.31449999998</v>
      </c>
      <c r="N42" s="6">
        <f t="shared" si="2"/>
        <v>25063.512558090886</v>
      </c>
      <c r="O42" s="6">
        <f t="shared" si="3"/>
        <v>0.5824118733580631</v>
      </c>
      <c r="P42" s="6">
        <f t="shared" si="1"/>
        <v>21875.389963328849</v>
      </c>
      <c r="Q42" s="21">
        <v>45078</v>
      </c>
      <c r="Y42" s="6"/>
    </row>
    <row r="43" spans="1:25" x14ac:dyDescent="0.35">
      <c r="A43" s="22" t="s">
        <v>27</v>
      </c>
      <c r="B43" t="s">
        <v>49</v>
      </c>
      <c r="D43" s="8">
        <v>42896</v>
      </c>
      <c r="E43" s="11">
        <v>42178</v>
      </c>
      <c r="F43" s="11">
        <v>47304</v>
      </c>
      <c r="G43" s="1">
        <v>144</v>
      </c>
      <c r="H43" s="5">
        <v>0</v>
      </c>
      <c r="I43" s="5">
        <v>314569</v>
      </c>
      <c r="J43" s="5"/>
      <c r="K43" s="5">
        <f t="shared" si="4"/>
        <v>24064.5285</v>
      </c>
      <c r="L43" s="5"/>
      <c r="M43" s="5">
        <f t="shared" ref="M43:M74" si="5">H43+I43+J43+K43</f>
        <v>338633.52850000001</v>
      </c>
      <c r="N43" s="6">
        <f t="shared" ref="N43:N74" si="6">(M43/$M$86)*$N$6</f>
        <v>14906.992684505358</v>
      </c>
      <c r="O43" s="6">
        <f t="shared" ref="O43:O74" si="7">N43/F43</f>
        <v>0.31513175808611021</v>
      </c>
      <c r="P43" s="6">
        <f t="shared" ref="P43:P74" si="8">O43*E43</f>
        <v>13291.627292555957</v>
      </c>
      <c r="Q43" s="21">
        <v>45078</v>
      </c>
      <c r="Y43" s="6"/>
    </row>
    <row r="44" spans="1:25" x14ac:dyDescent="0.35">
      <c r="A44" s="22" t="s">
        <v>30</v>
      </c>
      <c r="B44" t="s">
        <v>49</v>
      </c>
      <c r="D44" s="8">
        <v>43529</v>
      </c>
      <c r="E44" s="10">
        <v>40725</v>
      </c>
      <c r="F44" s="10">
        <v>53217</v>
      </c>
      <c r="G44" s="1">
        <v>162</v>
      </c>
      <c r="H44" s="5">
        <v>0</v>
      </c>
      <c r="I44" s="5">
        <v>573101</v>
      </c>
      <c r="J44" s="5"/>
      <c r="K44" s="5">
        <f t="shared" si="4"/>
        <v>43842.226499999997</v>
      </c>
      <c r="L44" s="5"/>
      <c r="M44" s="5">
        <f t="shared" si="5"/>
        <v>616943.22649999999</v>
      </c>
      <c r="N44" s="6">
        <f t="shared" si="6"/>
        <v>27158.468935218363</v>
      </c>
      <c r="O44" s="6">
        <f t="shared" si="7"/>
        <v>0.51033445957529289</v>
      </c>
      <c r="P44" s="6">
        <f t="shared" si="8"/>
        <v>20783.370866203804</v>
      </c>
      <c r="Q44" s="21">
        <v>45078</v>
      </c>
      <c r="Y44" s="6"/>
    </row>
    <row r="45" spans="1:25" x14ac:dyDescent="0.35">
      <c r="A45" s="22" t="s">
        <v>99</v>
      </c>
      <c r="B45" t="s">
        <v>98</v>
      </c>
      <c r="D45" s="8">
        <v>47403</v>
      </c>
      <c r="E45" s="10">
        <v>27052</v>
      </c>
      <c r="F45" s="10">
        <v>52889</v>
      </c>
      <c r="G45" s="1">
        <v>161</v>
      </c>
      <c r="H45" s="5">
        <v>0</v>
      </c>
      <c r="I45" s="5">
        <v>34982</v>
      </c>
      <c r="J45" s="5"/>
      <c r="K45" s="5">
        <f t="shared" si="4"/>
        <v>2676.123</v>
      </c>
      <c r="L45" s="5"/>
      <c r="M45" s="5">
        <f t="shared" si="5"/>
        <v>37658.123</v>
      </c>
      <c r="N45" s="6">
        <f t="shared" si="6"/>
        <v>1657.7489138769758</v>
      </c>
      <c r="O45" s="6">
        <f t="shared" si="7"/>
        <v>3.1343926220517987E-2</v>
      </c>
      <c r="P45" s="6">
        <f t="shared" si="8"/>
        <v>847.91589211745259</v>
      </c>
      <c r="Q45" s="21">
        <v>45026</v>
      </c>
      <c r="Y45" s="6"/>
    </row>
    <row r="46" spans="1:25" x14ac:dyDescent="0.35">
      <c r="A46" s="22" t="s">
        <v>100</v>
      </c>
      <c r="B46" t="s">
        <v>98</v>
      </c>
      <c r="D46" s="8">
        <v>35245</v>
      </c>
      <c r="E46" s="10">
        <v>29680</v>
      </c>
      <c r="F46" s="10">
        <v>39420</v>
      </c>
      <c r="G46" s="1">
        <v>120</v>
      </c>
      <c r="H46" s="5">
        <v>0</v>
      </c>
      <c r="I46" s="5">
        <v>47151</v>
      </c>
      <c r="J46" s="5"/>
      <c r="K46" s="5">
        <f t="shared" si="4"/>
        <v>3607.0515</v>
      </c>
      <c r="L46" s="5"/>
      <c r="M46" s="5">
        <f t="shared" si="5"/>
        <v>50758.051500000001</v>
      </c>
      <c r="N46" s="6">
        <f t="shared" si="6"/>
        <v>2234.4211033735432</v>
      </c>
      <c r="O46" s="6">
        <f t="shared" si="7"/>
        <v>5.6682422713687043E-2</v>
      </c>
      <c r="P46" s="6">
        <f t="shared" si="8"/>
        <v>1682.3343061422315</v>
      </c>
      <c r="Q46" s="21">
        <v>45026</v>
      </c>
      <c r="Y46" s="6"/>
    </row>
    <row r="47" spans="1:25" x14ac:dyDescent="0.35">
      <c r="A47" s="22" t="s">
        <v>101</v>
      </c>
      <c r="B47" t="s">
        <v>98</v>
      </c>
      <c r="D47" s="8">
        <v>36985</v>
      </c>
      <c r="E47" s="10">
        <v>24899</v>
      </c>
      <c r="F47" s="10">
        <v>39420</v>
      </c>
      <c r="G47" s="1">
        <v>120</v>
      </c>
      <c r="H47" s="5">
        <v>0</v>
      </c>
      <c r="I47" s="5">
        <v>22357</v>
      </c>
      <c r="J47" s="5"/>
      <c r="K47" s="5">
        <f t="shared" si="4"/>
        <v>1710.3105</v>
      </c>
      <c r="L47" s="5"/>
      <c r="M47" s="5">
        <f t="shared" si="5"/>
        <v>24067.3105</v>
      </c>
      <c r="N47" s="6">
        <f t="shared" si="6"/>
        <v>1059.4675109355539</v>
      </c>
      <c r="O47" s="6">
        <f t="shared" si="7"/>
        <v>2.6876395508258599E-2</v>
      </c>
      <c r="P47" s="6">
        <f t="shared" si="8"/>
        <v>669.19537176013091</v>
      </c>
      <c r="Q47" s="21">
        <v>45026</v>
      </c>
      <c r="Y47" s="6"/>
    </row>
    <row r="48" spans="1:25" x14ac:dyDescent="0.35">
      <c r="A48" s="22" t="s">
        <v>102</v>
      </c>
      <c r="B48" t="s">
        <v>98</v>
      </c>
      <c r="D48" s="8">
        <v>105485</v>
      </c>
      <c r="E48" s="10">
        <v>90753</v>
      </c>
      <c r="F48" s="10">
        <v>113333</v>
      </c>
      <c r="G48" s="1">
        <v>345</v>
      </c>
      <c r="H48" s="5">
        <v>0</v>
      </c>
      <c r="I48" s="5">
        <v>410669</v>
      </c>
      <c r="J48" s="5"/>
      <c r="K48" s="5">
        <f t="shared" si="4"/>
        <v>31416.178499999998</v>
      </c>
      <c r="L48" s="5"/>
      <c r="M48" s="5">
        <f t="shared" si="5"/>
        <v>442085.17849999998</v>
      </c>
      <c r="N48" s="6">
        <f t="shared" si="6"/>
        <v>19461.039640756495</v>
      </c>
      <c r="O48" s="6">
        <f t="shared" si="7"/>
        <v>0.17171556069950053</v>
      </c>
      <c r="P48" s="6">
        <f t="shared" si="8"/>
        <v>15583.702280161771</v>
      </c>
      <c r="Q48" s="21">
        <v>45012</v>
      </c>
      <c r="Y48" s="6"/>
    </row>
    <row r="49" spans="1:25" x14ac:dyDescent="0.35">
      <c r="A49" t="s">
        <v>103</v>
      </c>
      <c r="B49" t="s">
        <v>98</v>
      </c>
      <c r="D49" s="8">
        <v>44659</v>
      </c>
      <c r="E49" s="10">
        <v>31747</v>
      </c>
      <c r="F49" s="10">
        <v>44659</v>
      </c>
      <c r="G49" s="1">
        <v>132</v>
      </c>
      <c r="H49" s="5">
        <v>0</v>
      </c>
      <c r="I49" s="5">
        <v>51553</v>
      </c>
      <c r="J49" s="5"/>
      <c r="K49" s="5">
        <f t="shared" si="4"/>
        <v>3943.8044999999997</v>
      </c>
      <c r="L49" s="5"/>
      <c r="M49" s="5">
        <f t="shared" si="5"/>
        <v>55496.804499999998</v>
      </c>
      <c r="N49" s="6">
        <f t="shared" si="6"/>
        <v>2443.0258349179503</v>
      </c>
      <c r="O49" s="6">
        <f t="shared" si="7"/>
        <v>5.4703997736580537E-2</v>
      </c>
      <c r="P49" s="6">
        <f t="shared" si="8"/>
        <v>1736.6878161432223</v>
      </c>
      <c r="Q49" s="21">
        <v>45012</v>
      </c>
      <c r="Y49" s="6"/>
    </row>
    <row r="50" spans="1:25" x14ac:dyDescent="0.35">
      <c r="A50" s="22" t="s">
        <v>104</v>
      </c>
      <c r="B50" t="s">
        <v>80</v>
      </c>
      <c r="D50" s="8">
        <v>19498</v>
      </c>
      <c r="E50" s="10">
        <v>10782</v>
      </c>
      <c r="F50" s="10">
        <v>19710</v>
      </c>
      <c r="G50" s="1">
        <v>60</v>
      </c>
      <c r="H50" s="5">
        <v>0</v>
      </c>
      <c r="I50" s="5">
        <v>138902</v>
      </c>
      <c r="J50" s="5"/>
      <c r="K50" s="5">
        <f t="shared" si="4"/>
        <v>10626.003000000001</v>
      </c>
      <c r="L50" s="5"/>
      <c r="M50" s="5">
        <f t="shared" si="5"/>
        <v>149528.003</v>
      </c>
      <c r="N50" s="6">
        <f t="shared" si="6"/>
        <v>6582.3749252569805</v>
      </c>
      <c r="O50" s="6">
        <f t="shared" si="7"/>
        <v>0.33396118342247494</v>
      </c>
      <c r="P50" s="6">
        <f t="shared" si="8"/>
        <v>3600.7694796611249</v>
      </c>
      <c r="Q50" s="21">
        <v>45017</v>
      </c>
      <c r="Y50" s="6"/>
    </row>
    <row r="51" spans="1:25" x14ac:dyDescent="0.35">
      <c r="A51" s="22" t="s">
        <v>105</v>
      </c>
      <c r="B51" t="s">
        <v>80</v>
      </c>
      <c r="D51" s="8">
        <v>24469</v>
      </c>
      <c r="E51" s="10">
        <v>13129</v>
      </c>
      <c r="F51" s="10">
        <v>24638</v>
      </c>
      <c r="G51" s="1">
        <v>75</v>
      </c>
      <c r="H51" s="5">
        <v>68796</v>
      </c>
      <c r="I51" s="5">
        <v>0</v>
      </c>
      <c r="J51" s="5"/>
      <c r="K51" s="5">
        <f t="shared" si="4"/>
        <v>0</v>
      </c>
      <c r="L51" s="5"/>
      <c r="M51" s="5">
        <f t="shared" si="5"/>
        <v>68796</v>
      </c>
      <c r="N51" s="6">
        <f t="shared" si="6"/>
        <v>3028.4699606265672</v>
      </c>
      <c r="O51" s="6">
        <f t="shared" si="7"/>
        <v>0.12291866063099956</v>
      </c>
      <c r="P51" s="6">
        <f t="shared" si="8"/>
        <v>1613.7990954243933</v>
      </c>
      <c r="Q51" s="21">
        <v>45017</v>
      </c>
      <c r="Y51" s="6"/>
    </row>
    <row r="52" spans="1:25" x14ac:dyDescent="0.35">
      <c r="A52" s="22" t="s">
        <v>106</v>
      </c>
      <c r="B52" t="s">
        <v>80</v>
      </c>
      <c r="D52" s="8">
        <v>27117</v>
      </c>
      <c r="E52" s="10">
        <v>18965</v>
      </c>
      <c r="F52" s="10">
        <v>29565</v>
      </c>
      <c r="G52" s="1">
        <v>90</v>
      </c>
      <c r="H52" s="5">
        <v>206388</v>
      </c>
      <c r="I52" s="5">
        <v>0</v>
      </c>
      <c r="J52" s="5"/>
      <c r="K52" s="5">
        <f t="shared" si="4"/>
        <v>0</v>
      </c>
      <c r="L52" s="5"/>
      <c r="M52" s="5">
        <f t="shared" si="5"/>
        <v>206388</v>
      </c>
      <c r="N52" s="6">
        <f t="shared" si="6"/>
        <v>9085.4098818797029</v>
      </c>
      <c r="O52" s="6">
        <f t="shared" si="7"/>
        <v>0.30730288793775418</v>
      </c>
      <c r="P52" s="6">
        <f t="shared" si="8"/>
        <v>5827.9992697395082</v>
      </c>
      <c r="Q52" s="21">
        <v>45017</v>
      </c>
      <c r="Y52" s="6"/>
    </row>
    <row r="53" spans="1:25" x14ac:dyDescent="0.35">
      <c r="A53" s="22" t="s">
        <v>79</v>
      </c>
      <c r="B53" t="s">
        <v>80</v>
      </c>
      <c r="D53" s="8">
        <v>29497</v>
      </c>
      <c r="E53" s="10">
        <v>18895</v>
      </c>
      <c r="F53" s="10">
        <v>32850</v>
      </c>
      <c r="G53" s="1">
        <v>100</v>
      </c>
      <c r="H53" s="5">
        <v>638820</v>
      </c>
      <c r="I53" s="5">
        <v>0</v>
      </c>
      <c r="J53" s="5"/>
      <c r="K53" s="5">
        <f t="shared" si="4"/>
        <v>0</v>
      </c>
      <c r="L53" s="5"/>
      <c r="M53" s="5">
        <f t="shared" si="5"/>
        <v>638820</v>
      </c>
      <c r="N53" s="6">
        <f t="shared" si="6"/>
        <v>28121.506777246697</v>
      </c>
      <c r="O53" s="6">
        <f t="shared" si="7"/>
        <v>0.85605804496945803</v>
      </c>
      <c r="P53" s="6">
        <f t="shared" si="8"/>
        <v>16175.216759697909</v>
      </c>
      <c r="Q53" s="21">
        <v>45017</v>
      </c>
      <c r="Y53" s="6"/>
    </row>
    <row r="54" spans="1:25" x14ac:dyDescent="0.35">
      <c r="A54" s="22" t="s">
        <v>67</v>
      </c>
      <c r="B54" t="s">
        <v>109</v>
      </c>
      <c r="D54" s="8">
        <v>27310</v>
      </c>
      <c r="E54" s="10">
        <v>22668</v>
      </c>
      <c r="F54" s="10">
        <v>39420</v>
      </c>
      <c r="G54" s="1">
        <v>120</v>
      </c>
      <c r="H54" s="5">
        <v>364241</v>
      </c>
      <c r="I54" s="5">
        <v>156103</v>
      </c>
      <c r="J54" s="5"/>
      <c r="K54" s="5">
        <f t="shared" si="4"/>
        <v>11941.879499999999</v>
      </c>
      <c r="L54" s="5"/>
      <c r="M54" s="5">
        <f t="shared" si="5"/>
        <v>532285.87950000004</v>
      </c>
      <c r="N54" s="6">
        <f t="shared" si="6"/>
        <v>23431.766331348375</v>
      </c>
      <c r="O54" s="6">
        <f t="shared" si="7"/>
        <v>0.59441314894338848</v>
      </c>
      <c r="P54" s="6">
        <f t="shared" si="8"/>
        <v>13474.15726024873</v>
      </c>
      <c r="Q54" s="21">
        <v>45047</v>
      </c>
      <c r="Y54" s="6"/>
    </row>
    <row r="55" spans="1:25" x14ac:dyDescent="0.35">
      <c r="A55" s="22" t="s">
        <v>73</v>
      </c>
      <c r="B55" t="s">
        <v>109</v>
      </c>
      <c r="D55" s="8">
        <v>24697</v>
      </c>
      <c r="E55" s="10">
        <v>18504</v>
      </c>
      <c r="F55" s="10">
        <v>39420</v>
      </c>
      <c r="G55" s="1">
        <v>120</v>
      </c>
      <c r="H55" s="5">
        <v>68295</v>
      </c>
      <c r="I55" s="5">
        <v>29269</v>
      </c>
      <c r="J55" s="5"/>
      <c r="K55" s="5">
        <f t="shared" si="4"/>
        <v>2239.0785000000001</v>
      </c>
      <c r="L55" s="5"/>
      <c r="M55" s="5">
        <f t="shared" si="5"/>
        <v>99803.078500000003</v>
      </c>
      <c r="N55" s="6">
        <f t="shared" si="6"/>
        <v>4393.4331242413109</v>
      </c>
      <c r="O55" s="6">
        <f t="shared" si="7"/>
        <v>0.11145188037141834</v>
      </c>
      <c r="P55" s="6">
        <f t="shared" si="8"/>
        <v>2062.3055943927252</v>
      </c>
      <c r="Q55" s="21">
        <v>45047</v>
      </c>
      <c r="Y55" s="6"/>
    </row>
    <row r="56" spans="1:25" x14ac:dyDescent="0.35">
      <c r="A56" s="22" t="s">
        <v>74</v>
      </c>
      <c r="B56" t="s">
        <v>109</v>
      </c>
      <c r="D56" s="8">
        <v>35178</v>
      </c>
      <c r="E56" s="10">
        <v>26590</v>
      </c>
      <c r="F56" s="10">
        <v>39420</v>
      </c>
      <c r="G56" s="1">
        <v>120</v>
      </c>
      <c r="H56" s="5">
        <v>244462</v>
      </c>
      <c r="I56" s="5">
        <v>104770</v>
      </c>
      <c r="J56" s="5"/>
      <c r="K56" s="5">
        <f t="shared" si="4"/>
        <v>8014.9049999999997</v>
      </c>
      <c r="L56" s="5"/>
      <c r="M56" s="5">
        <f t="shared" si="5"/>
        <v>357246.90500000003</v>
      </c>
      <c r="N56" s="6">
        <f t="shared" si="6"/>
        <v>15726.372468156769</v>
      </c>
      <c r="O56" s="6">
        <f t="shared" si="7"/>
        <v>0.3989439996995629</v>
      </c>
      <c r="P56" s="6">
        <f t="shared" si="8"/>
        <v>10607.920952011378</v>
      </c>
      <c r="Q56" s="21">
        <v>45047</v>
      </c>
      <c r="Y56" s="6"/>
    </row>
    <row r="57" spans="1:25" x14ac:dyDescent="0.35">
      <c r="A57" s="22" t="s">
        <v>75</v>
      </c>
      <c r="B57" t="s">
        <v>109</v>
      </c>
      <c r="D57" s="8">
        <v>44969</v>
      </c>
      <c r="E57" s="10">
        <v>33628</v>
      </c>
      <c r="F57" s="10">
        <v>59130</v>
      </c>
      <c r="G57" s="1">
        <v>180</v>
      </c>
      <c r="H57" s="5">
        <v>192954</v>
      </c>
      <c r="I57" s="5">
        <v>82694</v>
      </c>
      <c r="J57" s="5"/>
      <c r="K57" s="5">
        <f t="shared" si="4"/>
        <v>6326.0909999999994</v>
      </c>
      <c r="L57" s="5"/>
      <c r="M57" s="5">
        <f t="shared" si="5"/>
        <v>281974.09100000001</v>
      </c>
      <c r="N57" s="6">
        <f t="shared" si="6"/>
        <v>12412.786561260569</v>
      </c>
      <c r="O57" s="6">
        <f t="shared" si="7"/>
        <v>0.20992366922476863</v>
      </c>
      <c r="P57" s="6">
        <f t="shared" si="8"/>
        <v>7059.3131486905195</v>
      </c>
      <c r="Q57" s="21">
        <v>45047</v>
      </c>
      <c r="Y57" s="6"/>
    </row>
    <row r="58" spans="1:25" x14ac:dyDescent="0.35">
      <c r="A58" s="22" t="s">
        <v>76</v>
      </c>
      <c r="B58" t="s">
        <v>109</v>
      </c>
      <c r="D58" s="8">
        <v>37227</v>
      </c>
      <c r="E58" s="10">
        <v>26263</v>
      </c>
      <c r="F58" s="10">
        <v>39420</v>
      </c>
      <c r="G58" s="1">
        <v>120</v>
      </c>
      <c r="H58" s="5">
        <v>600936</v>
      </c>
      <c r="I58" s="5">
        <v>257544</v>
      </c>
      <c r="J58" s="5"/>
      <c r="K58" s="5">
        <f t="shared" si="4"/>
        <v>19702.115999999998</v>
      </c>
      <c r="L58" s="5"/>
      <c r="M58" s="5">
        <f t="shared" si="5"/>
        <v>878182.11600000004</v>
      </c>
      <c r="N58" s="6">
        <f t="shared" si="6"/>
        <v>38658.470816115412</v>
      </c>
      <c r="O58" s="6">
        <f t="shared" si="7"/>
        <v>0.98068165439156296</v>
      </c>
      <c r="P58" s="6">
        <f t="shared" si="8"/>
        <v>25755.642289285617</v>
      </c>
      <c r="Q58" s="21">
        <v>45047</v>
      </c>
      <c r="Y58" s="6"/>
    </row>
    <row r="59" spans="1:25" ht="17.25" customHeight="1" x14ac:dyDescent="0.35">
      <c r="A59" s="22" t="s">
        <v>14</v>
      </c>
      <c r="D59" s="8">
        <v>71337</v>
      </c>
      <c r="E59" s="10">
        <v>62196</v>
      </c>
      <c r="F59" s="10">
        <v>74241</v>
      </c>
      <c r="G59" s="1">
        <v>226</v>
      </c>
      <c r="H59" s="5">
        <v>0</v>
      </c>
      <c r="I59" s="5">
        <v>223860</v>
      </c>
      <c r="J59" s="5">
        <v>81708.899999999994</v>
      </c>
      <c r="K59" s="5">
        <v>0</v>
      </c>
      <c r="L59" s="5" t="s">
        <v>111</v>
      </c>
      <c r="M59" s="5">
        <f t="shared" si="5"/>
        <v>305568.90000000002</v>
      </c>
      <c r="N59" s="6">
        <f t="shared" si="6"/>
        <v>13451.454075116339</v>
      </c>
      <c r="O59" s="6">
        <f t="shared" si="7"/>
        <v>0.18118632662701659</v>
      </c>
      <c r="P59" s="6">
        <f t="shared" si="8"/>
        <v>11269.064770893923</v>
      </c>
      <c r="Q59" s="21">
        <v>45017</v>
      </c>
      <c r="Y59" s="6"/>
    </row>
    <row r="60" spans="1:25" x14ac:dyDescent="0.35">
      <c r="A60" s="22" t="s">
        <v>43</v>
      </c>
      <c r="D60" s="8">
        <v>13928</v>
      </c>
      <c r="E60" s="10">
        <v>10587</v>
      </c>
      <c r="F60" s="10">
        <v>15903</v>
      </c>
      <c r="G60" s="1">
        <v>190</v>
      </c>
      <c r="H60" s="5">
        <v>0</v>
      </c>
      <c r="I60" s="5">
        <v>298480</v>
      </c>
      <c r="J60" s="5">
        <v>104468</v>
      </c>
      <c r="K60" s="5">
        <v>0</v>
      </c>
      <c r="L60" s="5" t="s">
        <v>111</v>
      </c>
      <c r="M60" s="5">
        <f t="shared" si="5"/>
        <v>402948</v>
      </c>
      <c r="N60" s="6">
        <f t="shared" si="6"/>
        <v>17738.181197955608</v>
      </c>
      <c r="O60" s="6">
        <f t="shared" si="7"/>
        <v>1.1153984278410116</v>
      </c>
      <c r="P60" s="6">
        <f t="shared" si="8"/>
        <v>11808.723155552791</v>
      </c>
      <c r="Q60" s="21">
        <v>45078</v>
      </c>
      <c r="Y60" s="6"/>
    </row>
    <row r="61" spans="1:25" s="25" customFormat="1" x14ac:dyDescent="0.35">
      <c r="A61" s="24" t="s">
        <v>77</v>
      </c>
      <c r="D61" s="26">
        <v>30201</v>
      </c>
      <c r="E61" s="27">
        <v>22018</v>
      </c>
      <c r="F61" s="27">
        <v>30201</v>
      </c>
      <c r="G61" s="28">
        <v>90</v>
      </c>
      <c r="H61" s="29">
        <v>0</v>
      </c>
      <c r="I61" s="29">
        <v>441223.51</v>
      </c>
      <c r="J61" s="29">
        <v>172303.47</v>
      </c>
      <c r="K61" s="29">
        <v>0</v>
      </c>
      <c r="L61" s="29" t="s">
        <v>111</v>
      </c>
      <c r="M61" s="5">
        <f t="shared" si="5"/>
        <v>613526.98</v>
      </c>
      <c r="N61" s="30">
        <f t="shared" si="6"/>
        <v>27008.082286236651</v>
      </c>
      <c r="O61" s="30">
        <f t="shared" si="7"/>
        <v>0.8942777486254313</v>
      </c>
      <c r="P61" s="30">
        <f t="shared" si="8"/>
        <v>19690.207469234745</v>
      </c>
      <c r="Q61" s="31">
        <v>44986</v>
      </c>
      <c r="R61" s="32"/>
      <c r="S61"/>
      <c r="T61"/>
      <c r="U61"/>
      <c r="V61"/>
      <c r="W61"/>
      <c r="X61"/>
      <c r="Y61"/>
    </row>
    <row r="62" spans="1:25" x14ac:dyDescent="0.35">
      <c r="A62" s="22" t="s">
        <v>40</v>
      </c>
      <c r="D62" s="8">
        <v>19618</v>
      </c>
      <c r="E62" s="10">
        <v>14868</v>
      </c>
      <c r="F62" s="10">
        <v>19710</v>
      </c>
      <c r="G62" s="1">
        <v>60</v>
      </c>
      <c r="H62" s="5">
        <v>0</v>
      </c>
      <c r="I62" s="5">
        <v>87360</v>
      </c>
      <c r="J62" s="5">
        <v>30576</v>
      </c>
      <c r="K62" s="5">
        <v>0</v>
      </c>
      <c r="L62" s="5" t="s">
        <v>111</v>
      </c>
      <c r="M62" s="5">
        <f t="shared" si="5"/>
        <v>117936</v>
      </c>
      <c r="N62" s="6">
        <f t="shared" si="6"/>
        <v>5191.6627896455439</v>
      </c>
      <c r="O62" s="6">
        <f t="shared" si="7"/>
        <v>0.26340247537521783</v>
      </c>
      <c r="P62" s="6">
        <f t="shared" si="8"/>
        <v>3916.2680038787385</v>
      </c>
      <c r="Q62" s="21">
        <v>45078</v>
      </c>
      <c r="Y62" s="6"/>
    </row>
    <row r="63" spans="1:25" x14ac:dyDescent="0.35">
      <c r="A63" s="22" t="s">
        <v>12</v>
      </c>
      <c r="D63" s="8">
        <v>20191</v>
      </c>
      <c r="E63" s="11">
        <v>15952</v>
      </c>
      <c r="F63" s="10">
        <v>20212</v>
      </c>
      <c r="G63" s="1">
        <v>60</v>
      </c>
      <c r="H63" s="5">
        <v>0</v>
      </c>
      <c r="I63" s="5">
        <v>168292</v>
      </c>
      <c r="J63" s="5"/>
      <c r="K63" s="5">
        <f>I63*0.0765</f>
        <v>12874.338</v>
      </c>
      <c r="L63" s="5"/>
      <c r="M63" s="5">
        <f t="shared" si="5"/>
        <v>181166.33799999999</v>
      </c>
      <c r="N63" s="6">
        <f t="shared" si="6"/>
        <v>7975.1266426786351</v>
      </c>
      <c r="O63" s="6">
        <f t="shared" si="7"/>
        <v>0.39457384933102291</v>
      </c>
      <c r="P63" s="6">
        <f t="shared" si="8"/>
        <v>6294.242044528477</v>
      </c>
      <c r="Q63" s="21">
        <v>44927</v>
      </c>
      <c r="Y63" s="6"/>
    </row>
    <row r="64" spans="1:25" x14ac:dyDescent="0.35">
      <c r="A64" s="22" t="s">
        <v>82</v>
      </c>
      <c r="D64" s="8">
        <v>35373</v>
      </c>
      <c r="E64" s="10">
        <v>22894</v>
      </c>
      <c r="F64" s="10">
        <v>43362</v>
      </c>
      <c r="G64" s="1">
        <v>132</v>
      </c>
      <c r="H64" s="5">
        <v>0</v>
      </c>
      <c r="I64" s="5">
        <v>109500</v>
      </c>
      <c r="J64" s="5"/>
      <c r="K64" s="5">
        <f>I64*0.0765</f>
        <v>8376.75</v>
      </c>
      <c r="L64" s="5"/>
      <c r="M64" s="5">
        <f t="shared" si="5"/>
        <v>117876.75</v>
      </c>
      <c r="N64" s="6">
        <f t="shared" si="6"/>
        <v>5189.0545443236197</v>
      </c>
      <c r="O64" s="6">
        <f t="shared" si="7"/>
        <v>0.11966824741302569</v>
      </c>
      <c r="P64" s="6">
        <f t="shared" si="8"/>
        <v>2739.6848562738101</v>
      </c>
      <c r="Q64" s="21">
        <v>44986</v>
      </c>
      <c r="Y64" s="6"/>
    </row>
    <row r="65" spans="1:25" x14ac:dyDescent="0.35">
      <c r="A65" s="22" t="s">
        <v>41</v>
      </c>
      <c r="D65" s="8">
        <v>38245</v>
      </c>
      <c r="E65" s="10">
        <v>29670</v>
      </c>
      <c r="F65" s="10">
        <v>38245</v>
      </c>
      <c r="G65" s="1">
        <v>70</v>
      </c>
      <c r="H65" s="5">
        <v>0</v>
      </c>
      <c r="I65" s="5">
        <v>174720</v>
      </c>
      <c r="J65" s="5">
        <v>61152</v>
      </c>
      <c r="K65" s="5">
        <v>0</v>
      </c>
      <c r="L65" s="5" t="s">
        <v>111</v>
      </c>
      <c r="M65" s="5">
        <f t="shared" si="5"/>
        <v>235872</v>
      </c>
      <c r="N65" s="6">
        <f t="shared" si="6"/>
        <v>10383.325579291088</v>
      </c>
      <c r="O65" s="6">
        <f t="shared" si="7"/>
        <v>0.27149498180915382</v>
      </c>
      <c r="P65" s="6">
        <f t="shared" si="8"/>
        <v>8055.2561102775935</v>
      </c>
      <c r="Q65" s="21">
        <v>45078</v>
      </c>
      <c r="Y65" s="6"/>
    </row>
    <row r="66" spans="1:25" x14ac:dyDescent="0.35">
      <c r="A66" s="22" t="s">
        <v>47</v>
      </c>
      <c r="D66" s="8">
        <v>42190</v>
      </c>
      <c r="E66" s="10">
        <v>36992</v>
      </c>
      <c r="F66" s="10">
        <v>42190</v>
      </c>
      <c r="G66" s="1">
        <v>128</v>
      </c>
      <c r="H66" s="5">
        <v>244802</v>
      </c>
      <c r="I66" s="5">
        <v>0</v>
      </c>
      <c r="J66" s="5"/>
      <c r="K66" s="5">
        <f>I66*0.0765</f>
        <v>0</v>
      </c>
      <c r="L66" s="5"/>
      <c r="M66" s="5">
        <f t="shared" si="5"/>
        <v>244802</v>
      </c>
      <c r="N66" s="6">
        <f t="shared" si="6"/>
        <v>10776.433270848669</v>
      </c>
      <c r="O66" s="6">
        <f t="shared" si="7"/>
        <v>0.25542624486486537</v>
      </c>
      <c r="P66" s="6">
        <f t="shared" si="8"/>
        <v>9448.727650041099</v>
      </c>
      <c r="Q66" s="21">
        <v>45037</v>
      </c>
      <c r="Y66" s="6"/>
    </row>
    <row r="67" spans="1:25" x14ac:dyDescent="0.35">
      <c r="A67" s="22" t="s">
        <v>11</v>
      </c>
      <c r="D67" s="4">
        <v>10516</v>
      </c>
      <c r="E67" s="10">
        <v>9275</v>
      </c>
      <c r="F67" s="10">
        <v>10516</v>
      </c>
      <c r="G67" s="1">
        <v>30</v>
      </c>
      <c r="H67" s="5">
        <v>0</v>
      </c>
      <c r="I67" s="5">
        <v>156240</v>
      </c>
      <c r="J67" s="5"/>
      <c r="K67" s="5">
        <f>I67*0.0765</f>
        <v>11952.36</v>
      </c>
      <c r="L67" s="5"/>
      <c r="M67" s="5">
        <f t="shared" si="5"/>
        <v>168192.36</v>
      </c>
      <c r="N67" s="6">
        <f t="shared" si="6"/>
        <v>7403.9989224212086</v>
      </c>
      <c r="O67" s="6">
        <f t="shared" si="7"/>
        <v>0.70406988611841081</v>
      </c>
      <c r="P67" s="6">
        <f t="shared" si="8"/>
        <v>6530.2481937482607</v>
      </c>
      <c r="Q67" s="21">
        <v>45017</v>
      </c>
      <c r="Y67" s="6"/>
    </row>
    <row r="68" spans="1:25" x14ac:dyDescent="0.35">
      <c r="A68" s="22" t="s">
        <v>45</v>
      </c>
      <c r="D68" s="8">
        <v>13561</v>
      </c>
      <c r="E68" s="10">
        <v>12693</v>
      </c>
      <c r="F68" s="10">
        <v>14126</v>
      </c>
      <c r="G68" s="1">
        <v>43</v>
      </c>
      <c r="H68" s="5">
        <v>0</v>
      </c>
      <c r="I68" s="5">
        <v>369550</v>
      </c>
      <c r="J68" s="5">
        <v>103474</v>
      </c>
      <c r="K68" s="5">
        <v>0</v>
      </c>
      <c r="L68" s="5" t="s">
        <v>111</v>
      </c>
      <c r="M68" s="5">
        <f t="shared" si="5"/>
        <v>473024</v>
      </c>
      <c r="N68" s="6">
        <f t="shared" si="6"/>
        <v>20822.998061739367</v>
      </c>
      <c r="O68" s="6">
        <f t="shared" si="7"/>
        <v>1.4740901926758718</v>
      </c>
      <c r="P68" s="6">
        <f t="shared" si="8"/>
        <v>18710.626815634841</v>
      </c>
      <c r="Q68" s="21">
        <v>45078</v>
      </c>
      <c r="Y68" s="6"/>
    </row>
    <row r="69" spans="1:25" x14ac:dyDescent="0.35">
      <c r="A69" s="22" t="s">
        <v>15</v>
      </c>
      <c r="D69" s="8">
        <v>41810</v>
      </c>
      <c r="E69" s="10">
        <v>37208</v>
      </c>
      <c r="F69" s="10">
        <v>45090</v>
      </c>
      <c r="G69" s="1">
        <v>150</v>
      </c>
      <c r="H69" s="5">
        <v>0</v>
      </c>
      <c r="I69" s="5">
        <v>43680</v>
      </c>
      <c r="J69" s="5">
        <v>15943.2</v>
      </c>
      <c r="K69" s="5">
        <v>0</v>
      </c>
      <c r="L69" s="5" t="s">
        <v>111</v>
      </c>
      <c r="M69" s="5">
        <f t="shared" si="5"/>
        <v>59623.199999999997</v>
      </c>
      <c r="N69" s="6">
        <f t="shared" si="6"/>
        <v>2624.6739658763581</v>
      </c>
      <c r="O69" s="6">
        <f t="shared" si="7"/>
        <v>5.8209668792999734E-2</v>
      </c>
      <c r="P69" s="6">
        <f t="shared" si="8"/>
        <v>2165.8653564499341</v>
      </c>
      <c r="Q69" s="21">
        <v>45017</v>
      </c>
      <c r="Y69" s="6"/>
    </row>
    <row r="70" spans="1:25" x14ac:dyDescent="0.35">
      <c r="A70" s="22" t="s">
        <v>81</v>
      </c>
      <c r="D70" s="8">
        <v>18200</v>
      </c>
      <c r="E70" s="10">
        <v>12983</v>
      </c>
      <c r="F70" s="10">
        <v>19710</v>
      </c>
      <c r="G70" s="1">
        <v>60</v>
      </c>
      <c r="H70" s="5">
        <v>0</v>
      </c>
      <c r="I70" s="5">
        <v>14560</v>
      </c>
      <c r="J70" s="5"/>
      <c r="K70" s="5">
        <f>I70*0.0765</f>
        <v>1113.8399999999999</v>
      </c>
      <c r="L70" s="5"/>
      <c r="M70" s="5">
        <f t="shared" si="5"/>
        <v>15673.84</v>
      </c>
      <c r="N70" s="6">
        <f t="shared" si="6"/>
        <v>689.97839420412697</v>
      </c>
      <c r="O70" s="6">
        <f t="shared" si="7"/>
        <v>3.5006514165607662E-2</v>
      </c>
      <c r="P70" s="6">
        <f t="shared" si="8"/>
        <v>454.48957341208427</v>
      </c>
      <c r="Q70" s="21">
        <v>44986</v>
      </c>
      <c r="Y70" s="6"/>
    </row>
    <row r="71" spans="1:25" x14ac:dyDescent="0.35">
      <c r="A71" s="22" t="s">
        <v>97</v>
      </c>
      <c r="D71" s="8">
        <v>19141</v>
      </c>
      <c r="E71" s="10">
        <v>9283</v>
      </c>
      <c r="F71" s="10">
        <v>19710</v>
      </c>
      <c r="G71" s="1">
        <v>60</v>
      </c>
      <c r="H71" s="5">
        <v>0</v>
      </c>
      <c r="I71" s="5">
        <v>99840</v>
      </c>
      <c r="J71" s="5"/>
      <c r="K71" s="5">
        <f>I71*0.0765</f>
        <v>7637.76</v>
      </c>
      <c r="L71" s="5"/>
      <c r="M71" s="5">
        <f t="shared" si="5"/>
        <v>107477.75999999999</v>
      </c>
      <c r="N71" s="6">
        <f t="shared" si="6"/>
        <v>4731.2804173997274</v>
      </c>
      <c r="O71" s="6">
        <f t="shared" si="7"/>
        <v>0.24004466856416679</v>
      </c>
      <c r="P71" s="6">
        <f t="shared" si="8"/>
        <v>2228.33465828116</v>
      </c>
      <c r="Q71" s="21">
        <v>44986</v>
      </c>
      <c r="Y71" s="6"/>
    </row>
    <row r="72" spans="1:25" x14ac:dyDescent="0.35">
      <c r="A72" s="22" t="s">
        <v>16</v>
      </c>
      <c r="D72" s="8">
        <v>35483</v>
      </c>
      <c r="E72" s="10">
        <v>31067</v>
      </c>
      <c r="F72" s="10">
        <v>36072</v>
      </c>
      <c r="G72" s="1">
        <v>120</v>
      </c>
      <c r="H72" s="5">
        <v>0</v>
      </c>
      <c r="I72" s="5">
        <v>165984</v>
      </c>
      <c r="J72" s="5">
        <v>60584.160000000003</v>
      </c>
      <c r="K72" s="5">
        <v>0</v>
      </c>
      <c r="L72" s="5" t="s">
        <v>111</v>
      </c>
      <c r="M72" s="5">
        <f t="shared" si="5"/>
        <v>226568.16</v>
      </c>
      <c r="N72" s="6">
        <f t="shared" si="6"/>
        <v>9973.7610703301634</v>
      </c>
      <c r="O72" s="6">
        <f t="shared" si="7"/>
        <v>0.27649592676674883</v>
      </c>
      <c r="P72" s="6">
        <f t="shared" si="8"/>
        <v>8589.8989568625857</v>
      </c>
      <c r="Q72" s="21">
        <v>45017</v>
      </c>
      <c r="Y72" s="6"/>
    </row>
    <row r="73" spans="1:25" x14ac:dyDescent="0.35">
      <c r="A73" s="22" t="s">
        <v>42</v>
      </c>
      <c r="D73" s="8">
        <v>38263</v>
      </c>
      <c r="E73" s="10">
        <v>29621</v>
      </c>
      <c r="F73" s="10">
        <v>40734</v>
      </c>
      <c r="G73" s="1">
        <v>124</v>
      </c>
      <c r="H73" s="5">
        <v>0</v>
      </c>
      <c r="I73" s="5">
        <v>218400</v>
      </c>
      <c r="J73" s="5">
        <v>76440</v>
      </c>
      <c r="K73" s="5">
        <v>0</v>
      </c>
      <c r="L73" s="5" t="s">
        <v>111</v>
      </c>
      <c r="M73" s="5">
        <f t="shared" si="5"/>
        <v>294840</v>
      </c>
      <c r="N73" s="6">
        <f t="shared" si="6"/>
        <v>12979.156974113861</v>
      </c>
      <c r="O73" s="6">
        <f t="shared" si="7"/>
        <v>0.31863202666356999</v>
      </c>
      <c r="P73" s="6">
        <f t="shared" si="8"/>
        <v>9438.1992618016066</v>
      </c>
      <c r="Q73" s="21">
        <v>45078</v>
      </c>
      <c r="Y73" s="6"/>
    </row>
    <row r="74" spans="1:25" x14ac:dyDescent="0.35">
      <c r="A74" s="22" t="s">
        <v>39</v>
      </c>
      <c r="B74" s="22"/>
      <c r="C74" s="22"/>
      <c r="D74" s="8">
        <v>42502</v>
      </c>
      <c r="E74" s="10">
        <v>27678</v>
      </c>
      <c r="F74" s="10">
        <v>42502</v>
      </c>
      <c r="G74" s="1">
        <v>128</v>
      </c>
      <c r="H74" s="5">
        <v>0</v>
      </c>
      <c r="I74" s="5">
        <v>137280</v>
      </c>
      <c r="J74" s="5">
        <v>48048</v>
      </c>
      <c r="K74" s="5">
        <v>0</v>
      </c>
      <c r="L74" s="5" t="s">
        <v>111</v>
      </c>
      <c r="M74" s="5">
        <f t="shared" si="5"/>
        <v>185328</v>
      </c>
      <c r="N74" s="6">
        <f t="shared" si="6"/>
        <v>8158.3272408715693</v>
      </c>
      <c r="O74" s="6">
        <f t="shared" si="7"/>
        <v>0.19195160794483951</v>
      </c>
      <c r="P74" s="6">
        <f t="shared" si="8"/>
        <v>5312.8366046972678</v>
      </c>
      <c r="Q74" s="14">
        <v>45017</v>
      </c>
      <c r="Y74" s="6"/>
    </row>
    <row r="75" spans="1:25" x14ac:dyDescent="0.35">
      <c r="A75" s="22" t="s">
        <v>17</v>
      </c>
      <c r="D75" s="8">
        <v>23902</v>
      </c>
      <c r="E75" s="10">
        <v>17265</v>
      </c>
      <c r="F75" s="10">
        <v>23902</v>
      </c>
      <c r="G75" s="1">
        <v>75</v>
      </c>
      <c r="H75" s="5">
        <v>0</v>
      </c>
      <c r="I75" s="5">
        <v>93912</v>
      </c>
      <c r="J75" s="5">
        <v>34277.879999999997</v>
      </c>
      <c r="K75" s="5">
        <v>0</v>
      </c>
      <c r="L75" s="5" t="s">
        <v>111</v>
      </c>
      <c r="M75" s="5">
        <f t="shared" ref="M75:M82" si="9">H75+I75+J75+K75</f>
        <v>128189.88</v>
      </c>
      <c r="N75" s="6">
        <f t="shared" ref="N75:N82" si="10">(M75/$M$86)*$N$6</f>
        <v>5643.0490266341712</v>
      </c>
      <c r="O75" s="6">
        <f t="shared" ref="O75:O82" si="11">N75/F75</f>
        <v>0.23609108135863824</v>
      </c>
      <c r="P75" s="6">
        <f t="shared" ref="P75:P82" si="12">O75*E75</f>
        <v>4076.1125196568892</v>
      </c>
      <c r="Q75" s="14">
        <v>45017</v>
      </c>
      <c r="Y75" s="6"/>
    </row>
    <row r="76" spans="1:25" x14ac:dyDescent="0.35">
      <c r="A76" s="22" t="s">
        <v>13</v>
      </c>
      <c r="D76" s="8">
        <v>12899</v>
      </c>
      <c r="E76" s="10">
        <v>11667</v>
      </c>
      <c r="F76" s="10">
        <v>14454</v>
      </c>
      <c r="G76" s="1">
        <v>44</v>
      </c>
      <c r="H76" s="5">
        <v>0</v>
      </c>
      <c r="I76" s="9">
        <v>421937</v>
      </c>
      <c r="J76" s="9"/>
      <c r="K76" s="9">
        <f>I76*0.0765</f>
        <v>32278.180499999999</v>
      </c>
      <c r="L76" s="5"/>
      <c r="M76" s="5">
        <f t="shared" si="9"/>
        <v>454215.18050000002</v>
      </c>
      <c r="N76" s="6">
        <f t="shared" si="10"/>
        <v>19995.014678249088</v>
      </c>
      <c r="O76" s="6">
        <f t="shared" si="11"/>
        <v>1.3833551043482142</v>
      </c>
      <c r="P76" s="6">
        <f t="shared" si="12"/>
        <v>16139.604002430615</v>
      </c>
      <c r="Q76" s="14">
        <v>44986</v>
      </c>
      <c r="Y76" s="6"/>
    </row>
    <row r="77" spans="1:25" x14ac:dyDescent="0.35">
      <c r="A77" s="22" t="s">
        <v>44</v>
      </c>
      <c r="D77" s="8">
        <v>18595</v>
      </c>
      <c r="E77" s="10">
        <v>10460</v>
      </c>
      <c r="F77" s="10">
        <v>20367</v>
      </c>
      <c r="G77" s="1">
        <v>62</v>
      </c>
      <c r="H77" s="5">
        <v>210864</v>
      </c>
      <c r="I77" s="5">
        <v>0</v>
      </c>
      <c r="J77" s="5"/>
      <c r="K77" s="5">
        <f>I77*0.0765</f>
        <v>0</v>
      </c>
      <c r="L77" s="5"/>
      <c r="M77" s="5">
        <f t="shared" si="9"/>
        <v>210864</v>
      </c>
      <c r="N77" s="6">
        <f t="shared" si="10"/>
        <v>9282.4479588574995</v>
      </c>
      <c r="O77" s="6">
        <f t="shared" si="11"/>
        <v>0.45575921632334165</v>
      </c>
      <c r="P77" s="6">
        <f t="shared" si="12"/>
        <v>4767.2414027421537</v>
      </c>
      <c r="Q77" s="21">
        <v>45037</v>
      </c>
      <c r="Y77" s="6"/>
    </row>
    <row r="78" spans="1:25" x14ac:dyDescent="0.35">
      <c r="A78" s="22" t="s">
        <v>18</v>
      </c>
      <c r="D78" s="8">
        <v>37656</v>
      </c>
      <c r="E78" s="10">
        <v>32884</v>
      </c>
      <c r="F78" s="10">
        <v>37656</v>
      </c>
      <c r="G78" s="1">
        <v>120</v>
      </c>
      <c r="H78" s="5">
        <v>0</v>
      </c>
      <c r="I78" s="5">
        <v>55692</v>
      </c>
      <c r="J78" s="5">
        <v>20327.580000000002</v>
      </c>
      <c r="K78" s="5">
        <v>0</v>
      </c>
      <c r="L78" s="5" t="s">
        <v>111</v>
      </c>
      <c r="M78" s="5">
        <f t="shared" si="9"/>
        <v>76019.58</v>
      </c>
      <c r="N78" s="6">
        <f t="shared" si="10"/>
        <v>3346.459306492357</v>
      </c>
      <c r="O78" s="6">
        <f t="shared" si="11"/>
        <v>8.8869218889217047E-2</v>
      </c>
      <c r="P78" s="6">
        <f t="shared" si="12"/>
        <v>2922.3753939530134</v>
      </c>
      <c r="Q78" s="14">
        <v>45017</v>
      </c>
      <c r="S78" s="25"/>
      <c r="T78" s="25"/>
      <c r="U78" s="25"/>
      <c r="V78" s="25"/>
      <c r="W78" s="25"/>
      <c r="X78" s="25"/>
      <c r="Y78" s="30"/>
    </row>
    <row r="79" spans="1:25" x14ac:dyDescent="0.35">
      <c r="A79" s="22" t="s">
        <v>19</v>
      </c>
      <c r="D79" s="8">
        <v>29328</v>
      </c>
      <c r="E79" s="10">
        <v>24637</v>
      </c>
      <c r="F79" s="10">
        <v>29459</v>
      </c>
      <c r="G79" s="1">
        <v>98</v>
      </c>
      <c r="H79" s="5">
        <v>0</v>
      </c>
      <c r="I79" s="5">
        <v>65520</v>
      </c>
      <c r="J79" s="5">
        <v>23914.799999999999</v>
      </c>
      <c r="K79" s="5">
        <v>0</v>
      </c>
      <c r="L79" s="5" t="s">
        <v>111</v>
      </c>
      <c r="M79" s="5">
        <f t="shared" si="9"/>
        <v>89434.8</v>
      </c>
      <c r="N79" s="6">
        <f t="shared" si="10"/>
        <v>3937.0109488145376</v>
      </c>
      <c r="O79" s="6">
        <f t="shared" si="11"/>
        <v>0.13364374041259167</v>
      </c>
      <c r="P79" s="6">
        <f t="shared" si="12"/>
        <v>3292.5808325450207</v>
      </c>
      <c r="Q79" s="14">
        <v>45017</v>
      </c>
      <c r="Y79" s="6"/>
    </row>
    <row r="80" spans="1:25" x14ac:dyDescent="0.35">
      <c r="A80" t="s">
        <v>20</v>
      </c>
      <c r="D80" s="8">
        <v>35312</v>
      </c>
      <c r="E80" s="10">
        <v>13915</v>
      </c>
      <c r="F80" s="10">
        <v>35312</v>
      </c>
      <c r="G80" s="1">
        <v>103</v>
      </c>
      <c r="H80" s="5">
        <v>0</v>
      </c>
      <c r="I80" s="5">
        <v>546480</v>
      </c>
      <c r="J80" s="5"/>
      <c r="K80" s="5">
        <f>I80*0.0765</f>
        <v>41805.72</v>
      </c>
      <c r="L80" s="5"/>
      <c r="M80" s="5">
        <f t="shared" si="9"/>
        <v>588285.72</v>
      </c>
      <c r="N80" s="6">
        <f t="shared" si="10"/>
        <v>25896.936323123027</v>
      </c>
      <c r="O80" s="6">
        <f t="shared" si="11"/>
        <v>0.73337495251254603</v>
      </c>
      <c r="P80" s="6">
        <f t="shared" si="12"/>
        <v>10204.912464212079</v>
      </c>
      <c r="Q80" s="14">
        <v>45019</v>
      </c>
      <c r="Y80" s="6"/>
    </row>
    <row r="81" spans="1:25" x14ac:dyDescent="0.35">
      <c r="A81" s="22" t="s">
        <v>78</v>
      </c>
      <c r="D81" s="8">
        <v>32471</v>
      </c>
      <c r="E81" s="10">
        <v>26902</v>
      </c>
      <c r="F81" s="10">
        <v>35478</v>
      </c>
      <c r="G81" s="1">
        <v>108</v>
      </c>
      <c r="H81" s="5">
        <v>0</v>
      </c>
      <c r="I81" s="5">
        <v>136000</v>
      </c>
      <c r="J81" s="5"/>
      <c r="K81" s="5">
        <f>I81*0.0765</f>
        <v>10404</v>
      </c>
      <c r="L81" s="5"/>
      <c r="M81" s="5">
        <f t="shared" si="9"/>
        <v>146404</v>
      </c>
      <c r="N81" s="6">
        <f t="shared" si="10"/>
        <v>6444.8531326759112</v>
      </c>
      <c r="O81" s="6">
        <f t="shared" si="11"/>
        <v>0.18165773529161483</v>
      </c>
      <c r="P81" s="6">
        <f t="shared" si="12"/>
        <v>4886.9563948150226</v>
      </c>
      <c r="Q81" s="21">
        <v>45078</v>
      </c>
      <c r="Y81" s="6"/>
    </row>
    <row r="82" spans="1:25" x14ac:dyDescent="0.35">
      <c r="A82" s="22" t="s">
        <v>46</v>
      </c>
      <c r="D82" s="8">
        <v>42530</v>
      </c>
      <c r="E82" s="10">
        <v>28369</v>
      </c>
      <c r="F82" s="10">
        <v>42705</v>
      </c>
      <c r="G82" s="1">
        <v>130</v>
      </c>
      <c r="H82" s="5">
        <v>331818</v>
      </c>
      <c r="I82" s="5">
        <v>0</v>
      </c>
      <c r="J82" s="5"/>
      <c r="K82" s="5">
        <f>I82*0.0765</f>
        <v>0</v>
      </c>
      <c r="L82" s="5"/>
      <c r="M82" s="5">
        <f t="shared" si="9"/>
        <v>331818</v>
      </c>
      <c r="N82" s="6">
        <f t="shared" si="10"/>
        <v>14606.966181103353</v>
      </c>
      <c r="O82" s="6">
        <f t="shared" si="11"/>
        <v>0.34204346519384976</v>
      </c>
      <c r="P82" s="6">
        <f t="shared" si="12"/>
        <v>9703.4310640843232</v>
      </c>
      <c r="Q82" s="21">
        <v>45037</v>
      </c>
      <c r="Y82" s="6"/>
    </row>
    <row r="83" spans="1:25" x14ac:dyDescent="0.35">
      <c r="D83" s="8"/>
      <c r="E83" s="10"/>
      <c r="F83" s="10"/>
      <c r="H83" s="5"/>
      <c r="I83" s="5"/>
      <c r="J83" s="5"/>
      <c r="K83" s="5"/>
      <c r="L83" s="5"/>
      <c r="M83" s="5"/>
      <c r="N83" s="6"/>
      <c r="O83" s="6"/>
      <c r="P83" s="6"/>
      <c r="Q83" s="21"/>
      <c r="Y83" s="6"/>
    </row>
    <row r="84" spans="1:25" ht="15" thickBot="1" x14ac:dyDescent="0.4">
      <c r="H84" s="16"/>
      <c r="I84" s="16"/>
      <c r="J84" s="16"/>
      <c r="K84" s="16"/>
      <c r="L84" s="16"/>
      <c r="M84" s="16"/>
      <c r="N84" s="16"/>
      <c r="O84" s="7"/>
      <c r="P84" s="16"/>
    </row>
    <row r="85" spans="1:25" ht="4.5" customHeight="1" x14ac:dyDescent="0.35"/>
    <row r="86" spans="1:25" x14ac:dyDescent="0.35">
      <c r="A86" t="s">
        <v>114</v>
      </c>
      <c r="H86" s="17">
        <f>SUM(H11:H85)</f>
        <v>3172376</v>
      </c>
      <c r="I86" s="17">
        <f>SUM(I11:I85)</f>
        <v>17003570.509999998</v>
      </c>
      <c r="J86" s="17">
        <f>SUM(J11:J85)</f>
        <v>1585969.99</v>
      </c>
      <c r="K86" s="17">
        <f>SUM(K11:K85)</f>
        <v>954504.95850000007</v>
      </c>
      <c r="L86" s="17"/>
      <c r="M86" s="17">
        <f>SUM(M11:M85)</f>
        <v>22716421.458499998</v>
      </c>
      <c r="N86" s="17">
        <f>SUM(N11:N85)</f>
        <v>1000000.0000000001</v>
      </c>
      <c r="O86" s="17"/>
      <c r="P86" s="17">
        <f>SUM(P11:P85)</f>
        <v>697193.65232506953</v>
      </c>
      <c r="Q86" s="5"/>
    </row>
    <row r="87" spans="1:25" x14ac:dyDescent="0.35">
      <c r="M87" s="17"/>
      <c r="N87" s="17"/>
      <c r="O87" s="17"/>
      <c r="P87" s="17"/>
    </row>
    <row r="89" spans="1:25" x14ac:dyDescent="0.35">
      <c r="A89" t="s">
        <v>90</v>
      </c>
    </row>
    <row r="90" spans="1:25" x14ac:dyDescent="0.35">
      <c r="A90" t="s">
        <v>93</v>
      </c>
    </row>
    <row r="91" spans="1:25" x14ac:dyDescent="0.35">
      <c r="A91" t="s">
        <v>112</v>
      </c>
    </row>
  </sheetData>
  <autoFilter ref="A10:R82" xr:uid="{00000000-0009-0000-0000-000000000000}">
    <sortState xmlns:xlrd2="http://schemas.microsoft.com/office/spreadsheetml/2017/richdata2" ref="A11:Z82">
      <sortCondition ref="B10:B82"/>
    </sortState>
  </autoFilter>
  <mergeCells count="2">
    <mergeCell ref="A3:N3"/>
    <mergeCell ref="A8:Q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Coulombe</dc:creator>
  <cp:lastModifiedBy>Mazzatto, Nicholas</cp:lastModifiedBy>
  <dcterms:created xsi:type="dcterms:W3CDTF">2022-03-16T17:40:55Z</dcterms:created>
  <dcterms:modified xsi:type="dcterms:W3CDTF">2023-06-02T16:18:29Z</dcterms:modified>
</cp:coreProperties>
</file>