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fileSharing readOnlyRecommended="1"/>
  <workbookPr defaultThemeVersion="124226"/>
  <mc:AlternateContent xmlns:mc="http://schemas.openxmlformats.org/markup-compatibility/2006">
    <mc:Choice Requires="x15">
      <x15ac:absPath xmlns:x15ac="http://schemas.microsoft.com/office/spreadsheetml/2010/11/ac" url="G:\_Reimbursement &amp; CON\Hospitals\SFY25 Supp, GME, Organ Ac\GME\"/>
    </mc:Choice>
  </mc:AlternateContent>
  <xr:revisionPtr revIDLastSave="0" documentId="8_{326B2199-EF4E-413C-B05C-BDCF419728AF}" xr6:coauthVersionLast="47" xr6:coauthVersionMax="47" xr10:uidLastSave="{00000000-0000-0000-0000-000000000000}"/>
  <bookViews>
    <workbookView xWindow="-120" yWindow="-120" windowWidth="29040" windowHeight="15840" xr2:uid="{00000000-000D-0000-FFFF-FFFF00000000}"/>
  </bookViews>
  <sheets>
    <sheet name="SFY25_GMEsummary" sheetId="1" r:id="rId1"/>
    <sheet name="SFY25_GME" sheetId="3" r:id="rId2"/>
    <sheet name="Days_25GME" sheetId="4" r:id="rId3"/>
    <sheet name="Market Basket MID" sheetId="14" r:id="rId4"/>
    <sheet name="Queries" sheetId="12" r:id="rId5"/>
  </sheets>
  <definedNames>
    <definedName name="\p" localSheetId="2">#REF!</definedName>
    <definedName name="\p" localSheetId="4">#REF!</definedName>
    <definedName name="\p" localSheetId="0">#REF!</definedName>
    <definedName name="\p">#REF!</definedName>
    <definedName name="\s" localSheetId="4">#REF!</definedName>
    <definedName name="\s">#REF!</definedName>
    <definedName name="_Fill" localSheetId="4" hidden="1">#REF!</definedName>
    <definedName name="_Fill" hidden="1">#REF!</definedName>
    <definedName name="A" localSheetId="4">#REF!</definedName>
    <definedName name="A">#REF!</definedName>
    <definedName name="codes" localSheetId="4">#REF!</definedName>
    <definedName name="codes">#REF!</definedName>
    <definedName name="COPIES" localSheetId="2">#REF!</definedName>
    <definedName name="COPIES" localSheetId="4">#REF!</definedName>
    <definedName name="COPIES" localSheetId="0">#REF!</definedName>
    <definedName name="COPIES">#REF!</definedName>
    <definedName name="COUNTER" localSheetId="4">#REF!</definedName>
    <definedName name="COUNTER" localSheetId="0">#REF!</definedName>
    <definedName name="COUNTER">#REF!</definedName>
    <definedName name="FFY05_DSH_Query" localSheetId="4">#REF!</definedName>
    <definedName name="FFY05_DSH_Query" localSheetId="0">#REF!</definedName>
    <definedName name="FFY05_DSH_Query">#REF!</definedName>
    <definedName name="FFY05_DSH_QUERY_1" localSheetId="4">#REF!</definedName>
    <definedName name="FFY05_DSH_QUERY_1" localSheetId="0">#REF!</definedName>
    <definedName name="FFY05_DSH_QUERY_1">#REF!</definedName>
    <definedName name="hart." localSheetId="4" hidden="1">#REF!</definedName>
    <definedName name="hart." localSheetId="0" hidden="1">#REF!</definedName>
    <definedName name="hart." hidden="1">#REF!</definedName>
    <definedName name="PRINT" localSheetId="4">#REF!</definedName>
    <definedName name="PRINT" localSheetId="0">#REF!</definedName>
    <definedName name="PRINT">#REF!</definedName>
    <definedName name="_xlnm.Print_Area" localSheetId="2">Days_25GME!$B$1:$K$33</definedName>
    <definedName name="_xlnm.Print_Area" localSheetId="4">#REF!</definedName>
    <definedName name="_xlnm.Print_Area" localSheetId="1">SFY25_GME!$A$1:$I$75</definedName>
    <definedName name="_xlnm.Print_Area" localSheetId="0">SFY25_GMEsummary!$A$1:$G$36</definedName>
    <definedName name="_xlnm.Print_Area">#REF!</definedName>
    <definedName name="PRINT_AREA_MI" localSheetId="2">#REF!</definedName>
    <definedName name="PRINT_AREA_MI" localSheetId="4">#REF!</definedName>
    <definedName name="PRINT_AREA_MI" localSheetId="0">#REF!</definedName>
    <definedName name="PRINT_AREA_MI">#REF!</definedName>
    <definedName name="_xlnm.Print_Titles" localSheetId="3">'Market Basket MID'!$A:$A</definedName>
    <definedName name="_xlnm.Print_Titles" localSheetId="4">#REF!</definedName>
    <definedName name="_xlnm.Print_Titles">#REF!</definedName>
    <definedName name="PRINT_TITLES_MI" localSheetId="4">#REF!</definedName>
    <definedName name="PRINT_TITLES_MI" localSheetId="0">#REF!</definedName>
    <definedName name="PRINT_TITLES_MI">#REF!</definedName>
    <definedName name="rate" localSheetId="4">#REF!</definedName>
    <definedName name="rate">#REF!</definedName>
    <definedName name="TblStep_1" localSheetId="4">#REF!</definedName>
    <definedName name="TblStep_1" localSheetId="0">#REF!</definedName>
    <definedName name="TblStep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1" l="1"/>
  <c r="C6" i="4"/>
  <c r="D6" i="4"/>
  <c r="E6" i="4"/>
  <c r="C7" i="4"/>
  <c r="D7" i="4"/>
  <c r="E7" i="4"/>
  <c r="C8" i="4"/>
  <c r="D8" i="4"/>
  <c r="E8" i="4"/>
  <c r="C9" i="4"/>
  <c r="D9" i="4"/>
  <c r="E9" i="4"/>
  <c r="C10" i="4"/>
  <c r="D10" i="4"/>
  <c r="E10" i="4"/>
  <c r="C11" i="4"/>
  <c r="D11" i="4"/>
  <c r="E11" i="4"/>
  <c r="C12" i="4"/>
  <c r="D12" i="4"/>
  <c r="E12" i="4"/>
  <c r="C13" i="4"/>
  <c r="D13" i="4"/>
  <c r="E13" i="4"/>
  <c r="C14" i="4"/>
  <c r="D14" i="4"/>
  <c r="E14" i="4"/>
  <c r="C15" i="4"/>
  <c r="D15" i="4"/>
  <c r="E15" i="4"/>
  <c r="C16" i="4"/>
  <c r="D16" i="4"/>
  <c r="E16" i="4"/>
  <c r="C17" i="4"/>
  <c r="D17" i="4"/>
  <c r="E17" i="4"/>
  <c r="C18" i="4"/>
  <c r="D18" i="4"/>
  <c r="E18" i="4"/>
  <c r="C19" i="4"/>
  <c r="D19" i="4"/>
  <c r="E19" i="4"/>
  <c r="C20" i="4"/>
  <c r="D20" i="4"/>
  <c r="E20" i="4"/>
  <c r="C21" i="4"/>
  <c r="D21" i="4"/>
  <c r="E21" i="4"/>
  <c r="C22" i="4"/>
  <c r="D22" i="4"/>
  <c r="E22" i="4"/>
  <c r="C23" i="4"/>
  <c r="D23" i="4"/>
  <c r="E23" i="4"/>
  <c r="C24" i="4"/>
  <c r="D24" i="4"/>
  <c r="E24" i="4"/>
  <c r="E5" i="4"/>
  <c r="D5" i="4"/>
  <c r="C5" i="4"/>
  <c r="BX53" i="14"/>
  <c r="BX52" i="14"/>
  <c r="BX50" i="14"/>
  <c r="BX49" i="14"/>
  <c r="BX47" i="14"/>
  <c r="BX46" i="14"/>
  <c r="BY46" i="14" l="1"/>
  <c r="C63" i="3" l="1"/>
  <c r="H63" i="3"/>
  <c r="G63" i="3"/>
  <c r="F63" i="3"/>
  <c r="E63" i="3"/>
  <c r="D63" i="3"/>
  <c r="I38" i="3"/>
  <c r="G38" i="3"/>
  <c r="F38" i="3"/>
  <c r="E38" i="3"/>
  <c r="D38" i="3"/>
  <c r="C38" i="3"/>
  <c r="I14" i="3"/>
  <c r="H14" i="3"/>
  <c r="G14" i="3"/>
  <c r="F14" i="3"/>
  <c r="E14" i="3"/>
  <c r="C14" i="3"/>
  <c r="K32" i="4" l="1"/>
  <c r="H44" i="3"/>
  <c r="E69" i="3"/>
  <c r="F20" i="4" l="1"/>
  <c r="E62" i="3" s="1"/>
  <c r="E64" i="3" s="1"/>
  <c r="BY49" i="14" l="1"/>
  <c r="E59" i="3" s="1"/>
  <c r="E72" i="3" s="1"/>
  <c r="E73" i="3" l="1"/>
  <c r="C31" i="1"/>
  <c r="BY52" i="14"/>
  <c r="H34" i="3" s="1"/>
  <c r="G34" i="3"/>
  <c r="G59" i="3" l="1"/>
  <c r="E34" i="3"/>
  <c r="G10" i="3"/>
  <c r="I34" i="3"/>
  <c r="H10" i="3"/>
  <c r="C59" i="3"/>
  <c r="D59" i="3"/>
  <c r="I10" i="3"/>
  <c r="D10" i="3"/>
  <c r="C34" i="3"/>
  <c r="H59" i="3"/>
  <c r="C10" i="3"/>
  <c r="E10" i="3"/>
  <c r="D34" i="3"/>
  <c r="F59" i="3"/>
  <c r="F34" i="3"/>
  <c r="F10" i="3"/>
  <c r="J32" i="4"/>
  <c r="I32" i="4"/>
  <c r="F5" i="4" l="1"/>
  <c r="F6" i="4" l="1"/>
  <c r="D11" i="1" l="1"/>
  <c r="D14" i="1"/>
  <c r="D20" i="1"/>
  <c r="D21" i="1"/>
  <c r="D24" i="1"/>
  <c r="D31" i="1"/>
  <c r="D34" i="1"/>
  <c r="E34" i="1" l="1"/>
  <c r="E21" i="1"/>
  <c r="E31" i="1"/>
  <c r="E20" i="1"/>
  <c r="E14" i="1"/>
  <c r="E24" i="1"/>
  <c r="G24" i="1" s="1"/>
  <c r="E11" i="1"/>
  <c r="F34" i="1"/>
  <c r="F31" i="1"/>
  <c r="F24" i="1"/>
  <c r="F21" i="1"/>
  <c r="F20" i="1"/>
  <c r="G20" i="1" s="1"/>
  <c r="F14" i="1"/>
  <c r="G14" i="1" s="1"/>
  <c r="F11" i="1"/>
  <c r="G11" i="1" l="1"/>
  <c r="G21" i="1"/>
  <c r="G31" i="1"/>
  <c r="G34" i="1"/>
  <c r="C26" i="4"/>
  <c r="D26" i="4"/>
  <c r="E26" i="4"/>
  <c r="D9" i="1" l="1"/>
  <c r="E9" i="1" l="1"/>
  <c r="F9" i="1"/>
  <c r="F7" i="4"/>
  <c r="E13" i="3" s="1"/>
  <c r="F8" i="4"/>
  <c r="F9" i="4"/>
  <c r="H13" i="3" s="1"/>
  <c r="F10" i="4"/>
  <c r="F11" i="4"/>
  <c r="D37" i="3" s="1"/>
  <c r="F12" i="4"/>
  <c r="E37" i="3" s="1"/>
  <c r="F13" i="4"/>
  <c r="F37" i="3" s="1"/>
  <c r="F14" i="4"/>
  <c r="G37" i="3" s="1"/>
  <c r="F15" i="4"/>
  <c r="H37" i="3" s="1"/>
  <c r="H39" i="3" s="1"/>
  <c r="H47" i="3" s="1"/>
  <c r="H48" i="3" s="1"/>
  <c r="C27" i="1" s="1"/>
  <c r="D27" i="1" s="1"/>
  <c r="F16" i="4"/>
  <c r="F62" i="3" s="1"/>
  <c r="F17" i="4"/>
  <c r="F18" i="4"/>
  <c r="I37" i="3" s="1"/>
  <c r="F19" i="4"/>
  <c r="D62" i="3" s="1"/>
  <c r="F21" i="4"/>
  <c r="C62" i="3" s="1"/>
  <c r="F22" i="4"/>
  <c r="C37" i="3" s="1"/>
  <c r="F23" i="4"/>
  <c r="G62" i="3" s="1"/>
  <c r="F24" i="4"/>
  <c r="H62" i="3" s="1"/>
  <c r="E27" i="1" l="1"/>
  <c r="F27" i="1"/>
  <c r="F13" i="3"/>
  <c r="G13" i="3"/>
  <c r="D13" i="3"/>
  <c r="G27" i="1" l="1"/>
  <c r="C13" i="3"/>
  <c r="F26" i="4"/>
  <c r="I13" i="3"/>
  <c r="D39" i="3" l="1"/>
  <c r="E39" i="3"/>
  <c r="E47" i="3" s="1"/>
  <c r="F39" i="3"/>
  <c r="I39" i="3"/>
  <c r="I47" i="3" s="1"/>
  <c r="F15" i="3"/>
  <c r="C39" i="3"/>
  <c r="G64" i="3"/>
  <c r="C15" i="3"/>
  <c r="C23" i="3" s="1"/>
  <c r="G15" i="3"/>
  <c r="G23" i="3" s="1"/>
  <c r="I15" i="3"/>
  <c r="I23" i="3" s="1"/>
  <c r="C20" i="3"/>
  <c r="D20" i="3"/>
  <c r="E20" i="3"/>
  <c r="F20" i="3"/>
  <c r="G20" i="3"/>
  <c r="H20" i="3"/>
  <c r="I20" i="3"/>
  <c r="C44" i="3"/>
  <c r="D44" i="3"/>
  <c r="E44" i="3"/>
  <c r="F44" i="3"/>
  <c r="G44" i="3"/>
  <c r="I44" i="3"/>
  <c r="D64" i="3"/>
  <c r="D72" i="3" s="1"/>
  <c r="C64" i="3"/>
  <c r="C72" i="3" s="1"/>
  <c r="F64" i="3"/>
  <c r="F72" i="3" s="1"/>
  <c r="H64" i="3"/>
  <c r="H72" i="3" s="1"/>
  <c r="D69" i="3"/>
  <c r="C69" i="3"/>
  <c r="F69" i="3"/>
  <c r="G69" i="3"/>
  <c r="H69" i="3"/>
  <c r="C24" i="3" l="1"/>
  <c r="C10" i="1" s="1"/>
  <c r="I48" i="3"/>
  <c r="C28" i="1" s="1"/>
  <c r="I24" i="3"/>
  <c r="C18" i="1" s="1"/>
  <c r="F73" i="3"/>
  <c r="C32" i="1" s="1"/>
  <c r="E48" i="3"/>
  <c r="C23" i="1" s="1"/>
  <c r="D23" i="1" s="1"/>
  <c r="E23" i="1" s="1"/>
  <c r="G24" i="3"/>
  <c r="C16" i="1" s="1"/>
  <c r="F47" i="3"/>
  <c r="F48" i="3" s="1"/>
  <c r="C25" i="1" s="1"/>
  <c r="D47" i="3"/>
  <c r="D48" i="3" s="1"/>
  <c r="C22" i="1" s="1"/>
  <c r="G72" i="3"/>
  <c r="G73" i="3" s="1"/>
  <c r="C33" i="1" s="1"/>
  <c r="C47" i="3"/>
  <c r="C48" i="3" s="1"/>
  <c r="C19" i="1" s="1"/>
  <c r="C73" i="3"/>
  <c r="C30" i="1" s="1"/>
  <c r="H73" i="3"/>
  <c r="C35" i="1" s="1"/>
  <c r="D73" i="3"/>
  <c r="C29" i="1" s="1"/>
  <c r="D15" i="3"/>
  <c r="D23" i="3" s="1"/>
  <c r="D24" i="3" s="1"/>
  <c r="C12" i="1" s="1"/>
  <c r="F23" i="3"/>
  <c r="F24" i="3" s="1"/>
  <c r="C15" i="1" s="1"/>
  <c r="G39" i="3"/>
  <c r="G47" i="3" s="1"/>
  <c r="G48" i="3" s="1"/>
  <c r="C26" i="1" s="1"/>
  <c r="H15" i="3"/>
  <c r="H23" i="3" s="1"/>
  <c r="H24" i="3" s="1"/>
  <c r="C17" i="1" s="1"/>
  <c r="E15" i="3"/>
  <c r="E23" i="3" s="1"/>
  <c r="E24" i="3" s="1"/>
  <c r="C13" i="1" s="1"/>
  <c r="D10" i="1" l="1"/>
  <c r="D12" i="1"/>
  <c r="D25" i="1"/>
  <c r="D17" i="1"/>
  <c r="E17" i="1" s="1"/>
  <c r="D29" i="1"/>
  <c r="D19" i="1"/>
  <c r="D16" i="1"/>
  <c r="D26" i="1"/>
  <c r="D35" i="1"/>
  <c r="D33" i="1"/>
  <c r="D28" i="1"/>
  <c r="E28" i="1" s="1"/>
  <c r="D15" i="1"/>
  <c r="D30" i="1"/>
  <c r="D22" i="1"/>
  <c r="D32" i="1"/>
  <c r="D18" i="1"/>
  <c r="D13" i="1"/>
  <c r="C36" i="1"/>
  <c r="E18" i="1" l="1"/>
  <c r="F17" i="1"/>
  <c r="G17" i="1" s="1"/>
  <c r="E29" i="1"/>
  <c r="F18" i="1"/>
  <c r="F28" i="1"/>
  <c r="G28" i="1" s="1"/>
  <c r="F23" i="1"/>
  <c r="E30" i="1"/>
  <c r="F30" i="1"/>
  <c r="E33" i="1"/>
  <c r="F33" i="1"/>
  <c r="E19" i="1"/>
  <c r="F19" i="1"/>
  <c r="E12" i="1"/>
  <c r="F12" i="1"/>
  <c r="F29" i="1"/>
  <c r="E22" i="1"/>
  <c r="F22" i="1"/>
  <c r="E15" i="1"/>
  <c r="F15" i="1"/>
  <c r="E35" i="1"/>
  <c r="F35" i="1"/>
  <c r="E16" i="1"/>
  <c r="F16" i="1"/>
  <c r="E25" i="1"/>
  <c r="F25" i="1"/>
  <c r="E32" i="1"/>
  <c r="F32" i="1"/>
  <c r="E26" i="1"/>
  <c r="F26" i="1"/>
  <c r="E10" i="1"/>
  <c r="F10" i="1"/>
  <c r="E13" i="1"/>
  <c r="F13" i="1"/>
  <c r="D36" i="1"/>
  <c r="G23" i="1" l="1"/>
  <c r="G25" i="1"/>
  <c r="G19" i="1"/>
  <c r="G32" i="1"/>
  <c r="G15" i="1"/>
  <c r="G33" i="1"/>
  <c r="G18" i="1"/>
  <c r="G13" i="1"/>
  <c r="G26" i="1"/>
  <c r="G30" i="1"/>
  <c r="G16" i="1"/>
  <c r="G12" i="1"/>
  <c r="G10" i="1"/>
  <c r="G35" i="1"/>
  <c r="G22" i="1"/>
  <c r="G29" i="1"/>
  <c r="F36" i="1"/>
  <c r="E36" i="1"/>
  <c r="G36" i="1" l="1"/>
</calcChain>
</file>

<file path=xl/sharedStrings.xml><?xml version="1.0" encoding="utf-8"?>
<sst xmlns="http://schemas.openxmlformats.org/spreadsheetml/2006/main" count="412" uniqueCount="284">
  <si>
    <t>SPA 15-003</t>
  </si>
  <si>
    <t>Main Inpatient Medicaid ID</t>
  </si>
  <si>
    <t>GME Payment</t>
  </si>
  <si>
    <t xml:space="preserve">BACKUS </t>
  </si>
  <si>
    <t xml:space="preserve">004041851 </t>
  </si>
  <si>
    <t>BRIDGEPORT</t>
  </si>
  <si>
    <t xml:space="preserve">004041703 </t>
  </si>
  <si>
    <t xml:space="preserve">BRISTOL </t>
  </si>
  <si>
    <t xml:space="preserve">004041901 </t>
  </si>
  <si>
    <t>CCMC</t>
  </si>
  <si>
    <t>004159960</t>
  </si>
  <si>
    <t xml:space="preserve">DANBURY </t>
  </si>
  <si>
    <t xml:space="preserve">004041935 </t>
  </si>
  <si>
    <t xml:space="preserve">DAY KIMBALL </t>
  </si>
  <si>
    <t xml:space="preserve">004041638 </t>
  </si>
  <si>
    <t>DEMPSEY</t>
  </si>
  <si>
    <t>004041968</t>
  </si>
  <si>
    <t>GREENWICH</t>
  </si>
  <si>
    <t xml:space="preserve">004041786 </t>
  </si>
  <si>
    <t xml:space="preserve">GRIFFIN </t>
  </si>
  <si>
    <t xml:space="preserve">004041927 </t>
  </si>
  <si>
    <t xml:space="preserve">HARTFORD </t>
  </si>
  <si>
    <t xml:space="preserve">004041869 </t>
  </si>
  <si>
    <t>HOSP. CEN. CT</t>
  </si>
  <si>
    <t xml:space="preserve">004041950 </t>
  </si>
  <si>
    <t xml:space="preserve">HUNGERFORD </t>
  </si>
  <si>
    <t xml:space="preserve">004041711 </t>
  </si>
  <si>
    <t>JOHNSON</t>
  </si>
  <si>
    <t xml:space="preserve">004041687 </t>
  </si>
  <si>
    <t>LAWRENCE &amp; MEM</t>
  </si>
  <si>
    <t xml:space="preserve">004041679 </t>
  </si>
  <si>
    <t>MANCHESTER</t>
  </si>
  <si>
    <t xml:space="preserve">MIDSTATE </t>
  </si>
  <si>
    <t xml:space="preserve">004041778 </t>
  </si>
  <si>
    <t xml:space="preserve">MIDDLESEX </t>
  </si>
  <si>
    <t xml:space="preserve">004041810 </t>
  </si>
  <si>
    <t xml:space="preserve">NORWALK </t>
  </si>
  <si>
    <t xml:space="preserve">004041943 </t>
  </si>
  <si>
    <t>ST FRANCIS</t>
  </si>
  <si>
    <t xml:space="preserve">004041620 </t>
  </si>
  <si>
    <t xml:space="preserve">ST MARYS </t>
  </si>
  <si>
    <t xml:space="preserve">004041760 </t>
  </si>
  <si>
    <t>ST VINCENTS</t>
  </si>
  <si>
    <t xml:space="preserve">SHARON </t>
  </si>
  <si>
    <t xml:space="preserve">STAMFORD </t>
  </si>
  <si>
    <t xml:space="preserve">004041661 </t>
  </si>
  <si>
    <t xml:space="preserve">WATERBURY </t>
  </si>
  <si>
    <t>WINDHAM</t>
  </si>
  <si>
    <t xml:space="preserve">004041828 </t>
  </si>
  <si>
    <t xml:space="preserve">004041836 </t>
  </si>
  <si>
    <t>TOTAL</t>
  </si>
  <si>
    <t>Note: Line 3 is inflated by hospital inpatient market basket index as published by CMS.</t>
  </si>
  <si>
    <t>Annual Payment - Inpatient Medicaid GME Payment [line 9 x line 10]</t>
  </si>
  <si>
    <t>Line 11</t>
  </si>
  <si>
    <t>Medicaid GME Payment [line 3 x line 6]</t>
  </si>
  <si>
    <t>Line 10</t>
  </si>
  <si>
    <t xml:space="preserve">   Allocation of Direct GME Costs to Medicaid Inpatient</t>
  </si>
  <si>
    <t>Ratio of Inpatient Service Revenue to Total [line 7 / line 8]</t>
  </si>
  <si>
    <t>Line 9</t>
  </si>
  <si>
    <t>Hospital Total Service Revenue [MCR wkst G-2, Col. 3, line 28]</t>
  </si>
  <si>
    <t>Line 8</t>
  </si>
  <si>
    <t>Hospital Inpatient Service Revenue [MCR wkst G-2, Col. 1, line 28]</t>
  </si>
  <si>
    <t>Line 7</t>
  </si>
  <si>
    <t xml:space="preserve">   Calculation of Inpatient Ratio</t>
  </si>
  <si>
    <t>Ratio of Program Inpatient Days to Total Inpatient Days [line 4 / line 5]</t>
  </si>
  <si>
    <t>Line 6</t>
  </si>
  <si>
    <t>Total Inpatient Days minus Nursery Days [MCR Wkst. S-3,  Pt. I, Col. 8]</t>
  </si>
  <si>
    <t>Line 5</t>
  </si>
  <si>
    <t>Line 4</t>
  </si>
  <si>
    <t xml:space="preserve">   Computation of Program Patient Load</t>
  </si>
  <si>
    <t>Aggregate Approved Amount [( lines 1 x 2) plus (lines 1a x 2a)] plus inflation</t>
  </si>
  <si>
    <t>Line 3</t>
  </si>
  <si>
    <t>Line 2a</t>
  </si>
  <si>
    <t>Line 2</t>
  </si>
  <si>
    <t>Line 1a</t>
  </si>
  <si>
    <t>Line 1</t>
  </si>
  <si>
    <t xml:space="preserve">   Computation of Total Direct GME Amount</t>
  </si>
  <si>
    <t>Yale</t>
  </si>
  <si>
    <t>Waterbury</t>
  </si>
  <si>
    <t>Stamford</t>
  </si>
  <si>
    <t>Saint Vincent</t>
  </si>
  <si>
    <t>Saint Mary</t>
  </si>
  <si>
    <t>Hospitals</t>
  </si>
  <si>
    <t>St. Francis</t>
  </si>
  <si>
    <t>Rockville</t>
  </si>
  <si>
    <t>Norwalk</t>
  </si>
  <si>
    <t>Middlesex</t>
  </si>
  <si>
    <t>Manchester</t>
  </si>
  <si>
    <t>Lawrence &amp; Memorial</t>
  </si>
  <si>
    <t>Hospital of Central CT.</t>
  </si>
  <si>
    <t>Hartford</t>
  </si>
  <si>
    <t>Griffin</t>
  </si>
  <si>
    <t>Greenwich</t>
  </si>
  <si>
    <t>Dempsey</t>
  </si>
  <si>
    <t>Danbury</t>
  </si>
  <si>
    <t>Ct. Childrens</t>
  </si>
  <si>
    <t>Bridgeport</t>
  </si>
  <si>
    <t>Number of FTE Residents for OB\GYN &amp; Primary Care [MCR, wkst. E-4, ln 17 Col 1]</t>
  </si>
  <si>
    <t>Number of FTE Residents for all other [MCR, wkst. E-4,ln 17 Col 2]</t>
  </si>
  <si>
    <t>Updated Per Resident Amount for OB\GYN &amp; Primary Care [MCR, wkst. E-4,ln 18 Col 1]</t>
  </si>
  <si>
    <t>Updated Per Resident Amount for all other [ MCR, wkst. E-4, ln 18 Col 2]</t>
  </si>
  <si>
    <t>Total Days</t>
  </si>
  <si>
    <t>BH days less than 19</t>
  </si>
  <si>
    <t>Billing Provider Name</t>
  </si>
  <si>
    <t>Less BH &lt; 19</t>
  </si>
  <si>
    <t>Less Nursery</t>
  </si>
  <si>
    <t>Market Basket</t>
  </si>
  <si>
    <t>Index Levels</t>
  </si>
  <si>
    <t>Four-Quarter Moving Average Percent Change</t>
  </si>
  <si>
    <t>Child</t>
  </si>
  <si>
    <t>Nursery Days</t>
  </si>
  <si>
    <t>Days Used For GME per SPA</t>
  </si>
  <si>
    <t>Total Medicaid Inpatient Days minus Nursery days minus Child Psych. [MMIS/Data Warehouse]</t>
  </si>
  <si>
    <t>YALE</t>
  </si>
  <si>
    <t>008069211</t>
  </si>
  <si>
    <t>008069222</t>
  </si>
  <si>
    <t>Released by CMS, OACT, National Health Statistics Group, dnhs@cms.hhs.gov</t>
  </si>
  <si>
    <t>008074563</t>
  </si>
  <si>
    <t>BRIDGEPORT HOSPITAL INC</t>
  </si>
  <si>
    <t>CONNECTICUT CHILDRENS MEDICAL CENTER</t>
  </si>
  <si>
    <t>DANBURY HOSPITAL</t>
  </si>
  <si>
    <t>GREENWICH HOSPITAL</t>
  </si>
  <si>
    <t>HARTFORD HOSPITAL</t>
  </si>
  <si>
    <t>LAWRENCE AND MEMORIAL HOSPITAL</t>
  </si>
  <si>
    <t>MIDDLESEX HOSPITAL</t>
  </si>
  <si>
    <t>NORWALK HOSPITAL ASSOCIATION</t>
  </si>
  <si>
    <t>PROSPECT MANCHESTER HOSPITAL, INC</t>
  </si>
  <si>
    <t>PROSPECT ROCKVILLE HOSPITAL, INC</t>
  </si>
  <si>
    <t>SAINT FRANCIS HOSPITAL AND MEDICAL CENTER</t>
  </si>
  <si>
    <t>STAMFORD HOSPITAL</t>
  </si>
  <si>
    <t>STATE OF CONNECTICUT</t>
  </si>
  <si>
    <t>THE GRIFFIN HOSPITAL</t>
  </si>
  <si>
    <t>THE HOSPITAL OF CENTRAL CONNECTICUT</t>
  </si>
  <si>
    <t>YALE NEW HAVEN HOSPITAL</t>
  </si>
  <si>
    <t>008090984</t>
  </si>
  <si>
    <t>Summary Web Table - CMS Market Basket Index Levels and Four-Quarter Moving Average Percent Changes *</t>
  </si>
  <si>
    <t>Forecast  2023          Q4</t>
  </si>
  <si>
    <t>Forecast  2024          Q1</t>
  </si>
  <si>
    <t>Forecast  2024          Q2</t>
  </si>
  <si>
    <t>Forecast  2024          Q3</t>
  </si>
  <si>
    <t>Forecast  2024          Q4</t>
  </si>
  <si>
    <t>Forecast  2025          Q1</t>
  </si>
  <si>
    <t>Forecast  2025          Q2</t>
  </si>
  <si>
    <t>Forecast  2025          Q3</t>
  </si>
  <si>
    <t>Forecast  2025          Q4</t>
  </si>
  <si>
    <t>Forecast  2026          Q1</t>
  </si>
  <si>
    <t>Forecast  2026          Q2</t>
  </si>
  <si>
    <t>Forecast  2026          Q3</t>
  </si>
  <si>
    <t>Forecast  2026          Q4</t>
  </si>
  <si>
    <t>Forecast  2027          Q1</t>
  </si>
  <si>
    <t>Forecast  2027          Q2</t>
  </si>
  <si>
    <t>Forecast  2027          Q3</t>
  </si>
  <si>
    <t>Forecast  2027          Q4</t>
  </si>
  <si>
    <t>Forecast  2028          Q1</t>
  </si>
  <si>
    <t>Forecast  2028          Q2</t>
  </si>
  <si>
    <t>Forecast  2028          Q3</t>
  </si>
  <si>
    <t>Forecast  2028          Q4</t>
  </si>
  <si>
    <t>Forecast  2029          Q1</t>
  </si>
  <si>
    <t>Forecast  2029          Q2</t>
  </si>
  <si>
    <t>Forecast  2029          Q3</t>
  </si>
  <si>
    <t>Forecast  2029          Q4</t>
  </si>
  <si>
    <t>Forecast  2030          Q1</t>
  </si>
  <si>
    <t>Forecast  2030          Q2</t>
  </si>
  <si>
    <t>Forecast  2030          Q3</t>
  </si>
  <si>
    <t>Forecast  2030          Q4</t>
  </si>
  <si>
    <t>Forecast  2031          Q1</t>
  </si>
  <si>
    <t>Forecast  2031          Q2</t>
  </si>
  <si>
    <t>Forecast  2031          Q3</t>
  </si>
  <si>
    <t>Forecast  2031          Q4</t>
  </si>
  <si>
    <t>2018-based Inpatient Hospital:</t>
  </si>
  <si>
    <t>2018-based Inpatient Hospital Capital:</t>
  </si>
  <si>
    <t>2018-based Skilled Nursing Facility:</t>
  </si>
  <si>
    <t>2017-based Federally Qualified Health Center:</t>
  </si>
  <si>
    <t>Four-Quarter Moving Average Percent Change with Productivity Adjustment</t>
  </si>
  <si>
    <t>* Quarterly index levels and four-quarter moving average percent changes are reported on a calendar year (CY) basis. For example, the Q4 index level corresponds with October 1 through December 31 and the Q4 four-quarter moving average percent change reflects the CY growth rate. Percent change moving averages are calculated using more than ten decimal places.</t>
  </si>
  <si>
    <t>BRISTOL HOSPITAL</t>
  </si>
  <si>
    <t>DAY KIMBALL HOSPITAL</t>
  </si>
  <si>
    <t>JOHNSON MEMORIAL HOSPITAL INC</t>
  </si>
  <si>
    <t>MIDSTATE MEDICAL CENTER</t>
  </si>
  <si>
    <t>PROSPECT WATERBURY, INC.</t>
  </si>
  <si>
    <t>SVMC HOLDINGS, INC</t>
  </si>
  <si>
    <t>SAINT MARY'S HOSPITAL INC</t>
  </si>
  <si>
    <t>THE CHARLOTTE HUNGERFORDHOSPITAL</t>
  </si>
  <si>
    <t>VASSAR HEALTH CONNECTICUT, INC.</t>
  </si>
  <si>
    <t>WILLIAM W. BACKUS HOSPITAL</t>
  </si>
  <si>
    <t>WINDHAM COMM MEM HOSPITAL</t>
  </si>
  <si>
    <t>ROCKVILLE</t>
  </si>
  <si>
    <t>008069217</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</si>
  <si>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</si>
  <si>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</si>
  <si>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</si>
  <si>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</si>
  <si>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</si>
  <si>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</si>
  <si>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</si>
  <si>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</si>
  <si>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</si>
  <si>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</si>
  <si>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</si>
  <si>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</si>
  <si>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</si>
  <si>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</si>
  <si>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</si>
  <si>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</si>
  <si>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</si>
  <si>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</si>
  <si>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</si>
  <si>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</si>
  <si>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</si>
  <si>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</si>
  <si>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</si>
  <si>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</si>
  <si>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</si>
  <si>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</si>
  <si>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</si>
  <si>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</si>
  <si>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</si>
  <si>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</si>
  <si>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</si>
  <si>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</si>
  <si>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</si>
  <si>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</si>
  <si>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</si>
  <si>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</si>
  <si>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</si>
  <si>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</si>
  <si>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</si>
  <si>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</si>
  <si>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</si>
  <si>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</si>
  <si>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</si>
  <si>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</si>
  <si>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</si>
  <si>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</si>
  <si>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</si>
  <si>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n/a</t>
  </si>
  <si>
    <t>Midpoint to midpoint</t>
  </si>
  <si>
    <t>Prospect</t>
  </si>
  <si>
    <t>All Others</t>
  </si>
  <si>
    <t>2021          Q4</t>
  </si>
  <si>
    <t>2022          Q1</t>
  </si>
  <si>
    <t>2022          Q2</t>
  </si>
  <si>
    <t>Forecast  2032          Q1</t>
  </si>
  <si>
    <t>Forecast  2032          Q2</t>
  </si>
  <si>
    <t>Forecast  2032          Q3</t>
  </si>
  <si>
    <t>Forecast  2032          Q4</t>
  </si>
  <si>
    <t>2020-based End Stage Renal Disease:</t>
  </si>
  <si>
    <t xml:space="preserve">2017-based Medicare Economic Index: </t>
  </si>
  <si>
    <t>Sharon</t>
  </si>
  <si>
    <t>FFY 2023 Days</t>
  </si>
  <si>
    <t>SFY 2025 GME Hospital Payment</t>
  </si>
  <si>
    <t>QE 9/30/24</t>
  </si>
  <si>
    <t>QE 12/31/24</t>
  </si>
  <si>
    <t>QE 3/31/25</t>
  </si>
  <si>
    <t>QE 6/30/25</t>
  </si>
  <si>
    <t>SFY 2025 Direct Graduate Medical Education (GME) based on FFY 2023 cost reports in accordance with SPA 15-003</t>
  </si>
  <si>
    <t>6/30/23 MCR to 6/30/25 Rate Year</t>
  </si>
  <si>
    <t>9/30/23 MCR to 06/30/25 Rate Year</t>
  </si>
  <si>
    <t>12/31/23 MCR to 6/30/25 Rate Year</t>
  </si>
  <si>
    <t>Q4 2022</t>
  </si>
  <si>
    <t>Q4 2024</t>
  </si>
  <si>
    <t>Q1 2023</t>
  </si>
  <si>
    <t>Q2 2023</t>
  </si>
  <si>
    <t>Days</t>
  </si>
  <si>
    <t>Nursery</t>
  </si>
  <si>
    <t>BH</t>
  </si>
  <si>
    <t>2022          Q3</t>
  </si>
  <si>
    <t>2022          Q4</t>
  </si>
  <si>
    <t>2023          Q1</t>
  </si>
  <si>
    <t>2023          Q2</t>
  </si>
  <si>
    <t>2023          Q3</t>
  </si>
  <si>
    <t>Forecast  2033          Q1</t>
  </si>
  <si>
    <t>Forecast  2033          Q2</t>
  </si>
  <si>
    <t>Forecast  2033          Q3</t>
  </si>
  <si>
    <t>Forecast  2033          Q4</t>
  </si>
  <si>
    <t>2021-based Home Health Agency:</t>
  </si>
  <si>
    <t>2021-based Inpatient Rehabilitation Facility:</t>
  </si>
  <si>
    <t>2021-based Inpatient Psychiatric Facility:</t>
  </si>
  <si>
    <t>2017-based Long Term Care Hospital:</t>
  </si>
  <si>
    <t xml:space="preserve">Note: All market basket index levels do not reflect a productivity adjustment.  The four-quarter moving average percent change of the 2017-based Medicare Economic Index reflects a productivity adjustment. Due to interpretation of the statute regarding the MEI update, the productivity adjustment has been shifted forward two quarters so the latest historical CY 2022 productivity adjustment is aligned with the 2023Q2 percent change in the MEI. </t>
  </si>
  <si>
    <t>Source: IHS Global Inc. (IGI) 2023Q4 Forecast</t>
  </si>
  <si>
    <t>Historical Data through 2023Q3</t>
  </si>
  <si>
    <t>04/15/2024</t>
  </si>
  <si>
    <t>Note: These are last year's screenshots.  All queries were run for 10/1/22 - 9/30/23.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</si>
</sst>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00000_);\(#,##0.000000\)"/>
    <numFmt numFmtId="166" formatCode="_(* #,##0.000000_);_(* \(#,##0.000000\);_(* &quot;-&quot;??_);_(@_)"/>
    <numFmt numFmtId="167" formatCode="0.000"/>
    <numFmt numFmtId="168" formatCode="0.0"/>
  </numFmts>
  <fonts count="30" x14ac:knownFonts="1">
    <font>
      <sz val="11"/>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name val="Arial"/>
      <family val="2"/>
    </font>
    <font>
      <sz val="11"/>
      <name val="Times New Roman"/>
      <family val="1"/>
    </font>
    <font>
      <b/>
      <u/>
      <sz val="14"/>
      <color indexed="12"/>
      <name val="Arial"/>
      <family val="2"/>
    </font>
    <font>
      <b/>
      <sz val="14"/>
      <color indexed="12"/>
      <name val="Arial"/>
      <family val="2"/>
    </font>
    <font>
      <b/>
      <sz val="10"/>
      <name val="Arial"/>
      <family val="2"/>
    </font>
    <font>
      <sz val="10"/>
      <name val="MS Sans Serif"/>
      <family val="2"/>
    </font>
    <font>
      <sz val="11"/>
      <name val="Arial"/>
      <family val="2"/>
    </font>
    <font>
      <sz val="8"/>
      <name val="Arial"/>
      <family val="2"/>
    </font>
    <font>
      <sz val="8"/>
      <name val="Helv"/>
    </font>
    <font>
      <sz val="12"/>
      <name val="Arial"/>
      <family val="2"/>
    </font>
    <font>
      <sz val="10"/>
      <color theme="1"/>
      <name val="Tahoma"/>
      <family val="2"/>
    </font>
    <font>
      <b/>
      <sz val="10"/>
      <name val="Times New Roman"/>
      <family val="1"/>
    </font>
    <font>
      <b/>
      <sz val="11"/>
      <name val="Arial"/>
      <family val="2"/>
    </font>
    <font>
      <sz val="10"/>
      <color indexed="12"/>
      <name val="Arial"/>
      <family val="2"/>
    </font>
    <font>
      <sz val="11"/>
      <color theme="1"/>
      <name val="Arial"/>
      <family val="2"/>
    </font>
    <font>
      <b/>
      <sz val="11"/>
      <color theme="1"/>
      <name val="Arial"/>
      <family val="2"/>
    </font>
    <font>
      <sz val="10"/>
      <name val="Times New Roman"/>
      <family val="1"/>
    </font>
    <font>
      <b/>
      <sz val="11"/>
      <name val="Times New Roman"/>
      <family val="1"/>
    </font>
    <font>
      <sz val="10"/>
      <color theme="1"/>
      <name val="Calibri"/>
      <family val="2"/>
      <scheme val="minor"/>
    </font>
    <font>
      <sz val="10"/>
      <name val="Arial"/>
      <family val="2"/>
    </font>
    <font>
      <u/>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indexed="8"/>
      </top>
      <bottom style="thin">
        <color indexed="64"/>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top style="thin">
        <color indexed="8"/>
      </top>
      <bottom style="thin">
        <color indexed="8"/>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s>
  <cellStyleXfs count="107">
    <xf numFmtId="38" fontId="0" fillId="0" borderId="0"/>
    <xf numFmtId="5" fontId="10" fillId="0" borderId="0" applyFont="0" applyFill="0" applyBorder="0" applyAlignment="0" applyProtection="0"/>
    <xf numFmtId="0" fontId="8" fillId="0" borderId="0"/>
    <xf numFmtId="43" fontId="17" fillId="0" borderId="0" applyFont="0" applyFill="0" applyBorder="0" applyAlignment="0" applyProtection="0"/>
    <xf numFmtId="43" fontId="8"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7" fontId="6" fillId="0" borderId="0" applyFont="0" applyFill="0" applyBorder="0" applyAlignment="0" applyProtection="0"/>
    <xf numFmtId="43" fontId="14" fillId="0" borderId="0" applyFont="0" applyFill="0" applyBorder="0" applyAlignment="0" applyProtection="0"/>
    <xf numFmtId="37" fontId="6" fillId="0" borderId="0" applyFont="0" applyFill="0" applyBorder="0" applyAlignment="0" applyProtection="0"/>
    <xf numFmtId="43" fontId="8" fillId="0" borderId="0" applyFont="0" applyFill="0" applyBorder="0" applyAlignment="0" applyProtection="0"/>
    <xf numFmtId="43" fontId="19"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8" fillId="0" borderId="0" applyFont="0" applyFill="0" applyBorder="0" applyAlignment="0" applyProtection="0"/>
    <xf numFmtId="5" fontId="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9" fillId="0" borderId="0" applyFont="0" applyFill="0" applyBorder="0" applyAlignment="0" applyProtection="0"/>
    <xf numFmtId="44" fontId="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19" fillId="0" borderId="0"/>
    <xf numFmtId="0" fontId="17" fillId="0" borderId="0"/>
    <xf numFmtId="0" fontId="6" fillId="0" borderId="0"/>
    <xf numFmtId="0" fontId="6" fillId="0" borderId="0"/>
    <xf numFmtId="0" fontId="8" fillId="0" borderId="0"/>
    <xf numFmtId="0" fontId="6" fillId="0" borderId="0"/>
    <xf numFmtId="0" fontId="18" fillId="0" borderId="0"/>
    <xf numFmtId="38" fontId="10" fillId="0" borderId="0"/>
    <xf numFmtId="0" fontId="8" fillId="0" borderId="0"/>
    <xf numFmtId="0" fontId="6" fillId="0" borderId="0"/>
    <xf numFmtId="0" fontId="6" fillId="0" borderId="0"/>
    <xf numFmtId="0" fontId="14" fillId="0" borderId="0"/>
    <xf numFmtId="0" fontId="14" fillId="0" borderId="0"/>
    <xf numFmtId="0" fontId="14" fillId="0" borderId="0"/>
    <xf numFmtId="0" fontId="6" fillId="0" borderId="0"/>
    <xf numFmtId="0" fontId="14"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19" fillId="0" borderId="0"/>
    <xf numFmtId="0" fontId="6" fillId="0" borderId="0"/>
    <xf numFmtId="0" fontId="8" fillId="0" borderId="0"/>
    <xf numFmtId="0" fontId="8" fillId="0" borderId="0"/>
    <xf numFmtId="0" fontId="6" fillId="0" borderId="0"/>
    <xf numFmtId="0" fontId="6" fillId="0" borderId="0"/>
    <xf numFmtId="0" fontId="6" fillId="0" borderId="0"/>
    <xf numFmtId="0" fontId="6"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18"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14"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0" fontId="20" fillId="0" borderId="0"/>
    <xf numFmtId="0" fontId="8" fillId="0" borderId="0" applyNumberFormat="0" applyFont="0" applyBorder="0">
      <alignment horizontal="centerContinuous"/>
    </xf>
    <xf numFmtId="37" fontId="10" fillId="0" borderId="0" applyFont="0" applyFill="0" applyBorder="0" applyAlignment="0" applyProtection="0"/>
    <xf numFmtId="5" fontId="8" fillId="0" borderId="12">
      <alignment horizontal="right" vertical="top"/>
    </xf>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3" fillId="0" borderId="0"/>
    <xf numFmtId="0" fontId="27" fillId="0" borderId="0"/>
    <xf numFmtId="9" fontId="3" fillId="0" borderId="0" applyFont="0" applyFill="0" applyBorder="0" applyAlignment="0" applyProtection="0"/>
    <xf numFmtId="0" fontId="2" fillId="0" borderId="0"/>
  </cellStyleXfs>
  <cellXfs count="146">
    <xf numFmtId="38" fontId="0" fillId="0" borderId="0" xfId="0"/>
    <xf numFmtId="0" fontId="8" fillId="0" borderId="0" xfId="2"/>
    <xf numFmtId="0" fontId="9" fillId="0" borderId="0" xfId="2" applyFont="1" applyFill="1" applyBorder="1" applyAlignment="1">
      <alignment horizontal="left" indent="1"/>
    </xf>
    <xf numFmtId="0" fontId="8" fillId="0" borderId="0" xfId="2" applyFont="1" applyFill="1" applyBorder="1"/>
    <xf numFmtId="7" fontId="8" fillId="0" borderId="0" xfId="1" applyNumberFormat="1" applyFont="1" applyFill="1" applyBorder="1"/>
    <xf numFmtId="0" fontId="8" fillId="0" borderId="0" xfId="2" applyBorder="1"/>
    <xf numFmtId="0" fontId="11" fillId="0" borderId="0" xfId="2" applyFont="1" applyFill="1" applyBorder="1"/>
    <xf numFmtId="0" fontId="12" fillId="0" borderId="0" xfId="2" applyFont="1" applyFill="1" applyBorder="1"/>
    <xf numFmtId="7" fontId="8" fillId="0" borderId="0" xfId="1" applyNumberFormat="1" applyFont="1" applyBorder="1"/>
    <xf numFmtId="7" fontId="8" fillId="0" borderId="0" xfId="1" applyNumberFormat="1" applyFont="1"/>
    <xf numFmtId="7" fontId="13" fillId="0" borderId="0" xfId="1" applyNumberFormat="1" applyFont="1" applyFill="1" applyBorder="1" applyAlignment="1">
      <alignment horizontal="center"/>
    </xf>
    <xf numFmtId="0" fontId="8" fillId="0" borderId="0" xfId="2" applyFont="1" applyFill="1" applyBorder="1" applyAlignment="1">
      <alignment horizontal="center"/>
    </xf>
    <xf numFmtId="7" fontId="13" fillId="0" borderId="0" xfId="1" applyNumberFormat="1" applyFont="1" applyAlignment="1">
      <alignment horizontal="center"/>
    </xf>
    <xf numFmtId="7" fontId="8" fillId="0" borderId="0" xfId="1" applyNumberFormat="1" applyFont="1" applyBorder="1" applyAlignment="1">
      <alignment horizontal="center"/>
    </xf>
    <xf numFmtId="0" fontId="8" fillId="0" borderId="1" xfId="2" applyFont="1" applyFill="1" applyBorder="1" applyAlignment="1">
      <alignment horizontal="center"/>
    </xf>
    <xf numFmtId="0" fontId="8" fillId="0" borderId="1" xfId="2" applyFont="1" applyFill="1" applyBorder="1" applyAlignment="1">
      <alignment horizontal="center" wrapText="1"/>
    </xf>
    <xf numFmtId="7" fontId="8" fillId="0" borderId="1" xfId="1" applyNumberFormat="1" applyFont="1" applyFill="1" applyBorder="1" applyAlignment="1">
      <alignment horizontal="center" wrapText="1"/>
    </xf>
    <xf numFmtId="0" fontId="8" fillId="0" borderId="2" xfId="2" applyFont="1" applyFill="1" applyBorder="1"/>
    <xf numFmtId="0" fontId="8" fillId="0" borderId="2" xfId="2" applyFont="1" applyFill="1" applyBorder="1" applyAlignment="1">
      <alignment horizontal="center"/>
    </xf>
    <xf numFmtId="5" fontId="8" fillId="0" borderId="2" xfId="1" applyNumberFormat="1" applyFont="1" applyBorder="1"/>
    <xf numFmtId="5" fontId="8" fillId="0" borderId="1" xfId="1" applyNumberFormat="1" applyFont="1" applyFill="1" applyBorder="1"/>
    <xf numFmtId="5" fontId="8" fillId="0" borderId="1" xfId="1" applyNumberFormat="1" applyFont="1" applyBorder="1"/>
    <xf numFmtId="0" fontId="8" fillId="0" borderId="1" xfId="2" applyFont="1" applyFill="1" applyBorder="1"/>
    <xf numFmtId="0" fontId="8" fillId="0" borderId="1" xfId="2" quotePrefix="1" applyFont="1" applyFill="1" applyBorder="1" applyAlignment="1">
      <alignment horizontal="center"/>
    </xf>
    <xf numFmtId="0" fontId="13" fillId="0" borderId="0" xfId="2" applyFont="1"/>
    <xf numFmtId="0" fontId="8" fillId="0" borderId="3" xfId="2" applyBorder="1"/>
    <xf numFmtId="0" fontId="13" fillId="0" borderId="1" xfId="2" applyFont="1" applyFill="1" applyBorder="1"/>
    <xf numFmtId="7" fontId="8" fillId="0" borderId="0" xfId="1" applyNumberFormat="1" applyFont="1" applyFill="1" applyBorder="1" applyAlignment="1">
      <alignment horizontal="right" vertical="top"/>
    </xf>
    <xf numFmtId="5" fontId="8" fillId="0" borderId="0" xfId="1" applyNumberFormat="1" applyFont="1" applyFill="1" applyBorder="1" applyAlignment="1">
      <alignment horizontal="right" vertical="top"/>
    </xf>
    <xf numFmtId="37" fontId="8" fillId="0" borderId="0" xfId="2" applyNumberFormat="1" applyFont="1" applyFill="1" applyBorder="1"/>
    <xf numFmtId="7" fontId="0" fillId="0" borderId="0" xfId="1" applyNumberFormat="1" applyFont="1" applyBorder="1" applyAlignment="1">
      <alignment horizontal="center"/>
    </xf>
    <xf numFmtId="37" fontId="8" fillId="0" borderId="0" xfId="2" applyNumberFormat="1" applyFont="1" applyFill="1" applyBorder="1" applyAlignment="1">
      <alignment horizontal="left"/>
    </xf>
    <xf numFmtId="0" fontId="8" fillId="0" borderId="0" xfId="2" applyFont="1" applyAlignment="1">
      <alignment horizontal="left"/>
    </xf>
    <xf numFmtId="164" fontId="8" fillId="0" borderId="0" xfId="2" applyNumberFormat="1" applyFont="1"/>
    <xf numFmtId="0" fontId="15" fillId="0" borderId="0" xfId="2" applyFont="1" applyFill="1" applyBorder="1"/>
    <xf numFmtId="164" fontId="8" fillId="0" borderId="0" xfId="1" applyNumberFormat="1" applyFont="1"/>
    <xf numFmtId="0" fontId="16" fillId="0" borderId="0" xfId="2" applyFont="1" applyFill="1" applyBorder="1"/>
    <xf numFmtId="0" fontId="6" fillId="0" borderId="0" xfId="71"/>
    <xf numFmtId="0" fontId="6" fillId="0" borderId="0" xfId="71" applyAlignment="1">
      <alignment vertical="center"/>
    </xf>
    <xf numFmtId="0" fontId="7" fillId="0" borderId="0" xfId="71" applyFont="1"/>
    <xf numFmtId="0" fontId="6" fillId="0" borderId="0" xfId="71" applyFill="1"/>
    <xf numFmtId="5" fontId="21" fillId="2" borderId="4" xfId="71" applyNumberFormat="1" applyFont="1" applyFill="1" applyBorder="1" applyAlignment="1" applyProtection="1">
      <alignment vertical="center"/>
    </xf>
    <xf numFmtId="0" fontId="13" fillId="2" borderId="5" xfId="71" applyFont="1" applyFill="1" applyBorder="1" applyAlignment="1" applyProtection="1">
      <alignment horizontal="left"/>
    </xf>
    <xf numFmtId="0" fontId="8" fillId="0" borderId="0" xfId="71" applyFont="1" applyAlignment="1">
      <alignment horizontal="right"/>
    </xf>
    <xf numFmtId="5" fontId="15" fillId="0" borderId="4" xfId="71" applyNumberFormat="1" applyFont="1" applyFill="1" applyBorder="1" applyAlignment="1" applyProtection="1">
      <alignment vertical="center"/>
    </xf>
    <xf numFmtId="0" fontId="8" fillId="0" borderId="6" xfId="71" applyFont="1" applyBorder="1" applyAlignment="1" applyProtection="1">
      <alignment horizontal="left"/>
    </xf>
    <xf numFmtId="0" fontId="8" fillId="0" borderId="0" xfId="71" applyFont="1" applyAlignment="1" applyProtection="1">
      <alignment horizontal="right"/>
      <protection locked="0"/>
    </xf>
    <xf numFmtId="0" fontId="15" fillId="0" borderId="0" xfId="71" applyFont="1" applyFill="1" applyAlignment="1">
      <alignment vertical="center"/>
    </xf>
    <xf numFmtId="0" fontId="13" fillId="0" borderId="0" xfId="71" applyFont="1" applyBorder="1" applyAlignment="1" applyProtection="1">
      <alignment horizontal="left"/>
    </xf>
    <xf numFmtId="0" fontId="8" fillId="0" borderId="0" xfId="71" applyFont="1"/>
    <xf numFmtId="165" fontId="15" fillId="0" borderId="7" xfId="71" applyNumberFormat="1" applyFont="1" applyFill="1" applyBorder="1" applyAlignment="1">
      <alignment vertical="center"/>
    </xf>
    <xf numFmtId="0" fontId="8" fillId="0" borderId="8" xfId="71" applyFont="1" applyBorder="1" applyAlignment="1" applyProtection="1">
      <alignment horizontal="left"/>
    </xf>
    <xf numFmtId="0" fontId="8" fillId="0" borderId="9" xfId="71" quotePrefix="1" applyFont="1" applyBorder="1" applyAlignment="1" applyProtection="1">
      <alignment horizontal="left"/>
    </xf>
    <xf numFmtId="0" fontId="6" fillId="0" borderId="0" xfId="71" applyFill="1" applyAlignment="1">
      <alignment vertical="center"/>
    </xf>
    <xf numFmtId="0" fontId="13" fillId="0" borderId="0" xfId="71" applyFont="1" applyAlignment="1" applyProtection="1">
      <alignment horizontal="left"/>
    </xf>
    <xf numFmtId="0" fontId="8" fillId="0" borderId="0" xfId="71" applyFont="1" applyBorder="1"/>
    <xf numFmtId="166" fontId="15" fillId="0" borderId="4" xfId="21" applyNumberFormat="1" applyFont="1" applyFill="1" applyBorder="1" applyAlignment="1" applyProtection="1">
      <alignment vertical="center"/>
    </xf>
    <xf numFmtId="0" fontId="8" fillId="0" borderId="7" xfId="71" applyFont="1" applyBorder="1" applyAlignment="1" applyProtection="1">
      <alignment horizontal="left"/>
    </xf>
    <xf numFmtId="164" fontId="15" fillId="0" borderId="4" xfId="21" applyNumberFormat="1" applyFont="1" applyFill="1" applyBorder="1" applyAlignment="1" applyProtection="1">
      <alignment vertical="center"/>
    </xf>
    <xf numFmtId="0" fontId="22" fillId="0" borderId="0" xfId="71" applyFont="1" applyProtection="1">
      <protection locked="0"/>
    </xf>
    <xf numFmtId="0" fontId="8" fillId="0" borderId="10" xfId="71" applyFont="1" applyBorder="1" applyAlignment="1" applyProtection="1">
      <alignment horizontal="left"/>
    </xf>
    <xf numFmtId="7" fontId="15" fillId="0" borderId="4" xfId="71" applyNumberFormat="1" applyFont="1" applyFill="1" applyBorder="1" applyAlignment="1" applyProtection="1">
      <alignment vertical="center"/>
    </xf>
    <xf numFmtId="43" fontId="15" fillId="0" borderId="4" xfId="21" applyFont="1" applyFill="1" applyBorder="1" applyAlignment="1" applyProtection="1">
      <alignment vertical="center"/>
    </xf>
    <xf numFmtId="0" fontId="8" fillId="0" borderId="0" xfId="71" applyFont="1" applyBorder="1" applyProtection="1"/>
    <xf numFmtId="0" fontId="23" fillId="0" borderId="0" xfId="71" applyFont="1"/>
    <xf numFmtId="0" fontId="24" fillId="2" borderId="7" xfId="71" applyFont="1" applyFill="1" applyBorder="1" applyAlignment="1">
      <alignment horizontal="center" vertical="center"/>
    </xf>
    <xf numFmtId="0" fontId="24" fillId="2" borderId="7" xfId="71" applyFont="1" applyFill="1" applyBorder="1"/>
    <xf numFmtId="0" fontId="24" fillId="0" borderId="0" xfId="71" applyFont="1"/>
    <xf numFmtId="0" fontId="6" fillId="0" borderId="11" xfId="71" applyBorder="1"/>
    <xf numFmtId="0" fontId="6" fillId="0" borderId="11" xfId="71" applyFill="1" applyBorder="1"/>
    <xf numFmtId="0" fontId="6" fillId="0" borderId="11" xfId="71" applyFill="1" applyBorder="1" applyAlignment="1">
      <alignment vertical="center"/>
    </xf>
    <xf numFmtId="164" fontId="6" fillId="0" borderId="11" xfId="71" applyNumberFormat="1" applyFill="1" applyBorder="1" applyAlignment="1">
      <alignment vertical="center"/>
    </xf>
    <xf numFmtId="0" fontId="6" fillId="0" borderId="11" xfId="71" applyBorder="1" applyAlignment="1">
      <alignment vertical="center"/>
    </xf>
    <xf numFmtId="0" fontId="7" fillId="0" borderId="11" xfId="71" applyFont="1" applyBorder="1"/>
    <xf numFmtId="5" fontId="21" fillId="0" borderId="0" xfId="71" applyNumberFormat="1" applyFont="1" applyFill="1" applyBorder="1" applyAlignment="1" applyProtection="1">
      <alignment vertical="center"/>
    </xf>
    <xf numFmtId="0" fontId="13" fillId="0" borderId="0" xfId="71" applyFont="1" applyFill="1" applyBorder="1" applyAlignment="1" applyProtection="1">
      <alignment horizontal="left"/>
    </xf>
    <xf numFmtId="0" fontId="8" fillId="0" borderId="0" xfId="71" applyFont="1" applyFill="1" applyAlignment="1">
      <alignment horizontal="right"/>
    </xf>
    <xf numFmtId="0" fontId="6" fillId="0" borderId="0" xfId="71" applyFill="1" applyBorder="1"/>
    <xf numFmtId="164" fontId="6" fillId="0" borderId="0" xfId="71" applyNumberFormat="1" applyFill="1" applyBorder="1"/>
    <xf numFmtId="164" fontId="15" fillId="0" borderId="0" xfId="21" applyNumberFormat="1" applyFont="1" applyFill="1" applyBorder="1" applyAlignment="1" applyProtection="1">
      <alignment vertical="center"/>
    </xf>
    <xf numFmtId="164" fontId="23" fillId="0" borderId="0" xfId="21" applyNumberFormat="1" applyFont="1" applyFill="1" applyBorder="1"/>
    <xf numFmtId="164" fontId="6" fillId="0" borderId="0" xfId="71" applyNumberFormat="1" applyFill="1" applyAlignment="1">
      <alignment vertical="center"/>
    </xf>
    <xf numFmtId="0" fontId="22" fillId="0" borderId="0" xfId="71" applyFont="1" applyFill="1" applyBorder="1" applyAlignment="1" applyProtection="1">
      <alignment vertical="center"/>
      <protection locked="0"/>
    </xf>
    <xf numFmtId="0" fontId="22" fillId="0" borderId="0" xfId="71" applyFont="1" applyBorder="1" applyAlignment="1" applyProtection="1">
      <alignment vertical="center"/>
      <protection locked="0"/>
    </xf>
    <xf numFmtId="0" fontId="7" fillId="0" borderId="0" xfId="71" applyFont="1" applyFill="1"/>
    <xf numFmtId="0" fontId="7" fillId="0" borderId="0" xfId="71" applyFont="1" applyFill="1" applyBorder="1"/>
    <xf numFmtId="0" fontId="24" fillId="2" borderId="7" xfId="71" applyFont="1" applyFill="1" applyBorder="1" applyAlignment="1">
      <alignment horizontal="center" vertical="center" wrapText="1"/>
    </xf>
    <xf numFmtId="164" fontId="6" fillId="0" borderId="0" xfId="71" applyNumberFormat="1"/>
    <xf numFmtId="5" fontId="15" fillId="0" borderId="0" xfId="71" applyNumberFormat="1" applyFont="1" applyFill="1" applyBorder="1" applyAlignment="1" applyProtection="1">
      <alignment vertical="center"/>
    </xf>
    <xf numFmtId="164" fontId="6" fillId="0" borderId="0" xfId="71" applyNumberFormat="1" applyFill="1"/>
    <xf numFmtId="164" fontId="23" fillId="0" borderId="0" xfId="71" applyNumberFormat="1" applyFont="1" applyFill="1" applyBorder="1"/>
    <xf numFmtId="164" fontId="0" fillId="0" borderId="0" xfId="21" applyNumberFormat="1" applyFont="1" applyFill="1" applyAlignment="1">
      <alignment vertical="center"/>
    </xf>
    <xf numFmtId="43" fontId="6" fillId="0" borderId="0" xfId="71" applyNumberFormat="1"/>
    <xf numFmtId="166" fontId="23" fillId="0" borderId="0" xfId="71" applyNumberFormat="1" applyFont="1" applyFill="1" applyBorder="1"/>
    <xf numFmtId="1" fontId="6" fillId="0" borderId="0" xfId="71" applyNumberFormat="1" applyFill="1"/>
    <xf numFmtId="1" fontId="15" fillId="0" borderId="0" xfId="21" applyNumberFormat="1" applyFont="1" applyFill="1" applyBorder="1" applyAlignment="1" applyProtection="1">
      <alignment vertical="center"/>
    </xf>
    <xf numFmtId="1" fontId="6" fillId="0" borderId="0" xfId="71" applyNumberFormat="1"/>
    <xf numFmtId="164" fontId="0" fillId="0" borderId="0" xfId="21" applyNumberFormat="1" applyFont="1" applyBorder="1"/>
    <xf numFmtId="0" fontId="7" fillId="0" borderId="0" xfId="71" applyFont="1" applyAlignment="1">
      <alignment vertical="center" wrapText="1"/>
    </xf>
    <xf numFmtId="0" fontId="9" fillId="0" borderId="0" xfId="71" applyFont="1" applyAlignment="1" applyProtection="1">
      <alignment horizontal="left"/>
    </xf>
    <xf numFmtId="0" fontId="0" fillId="0" borderId="0" xfId="0" applyNumberFormat="1" applyFont="1" applyFill="1" applyBorder="1" applyAlignment="1"/>
    <xf numFmtId="38" fontId="8" fillId="0" borderId="0" xfId="0" applyFont="1" applyAlignment="1"/>
    <xf numFmtId="38" fontId="8" fillId="0" borderId="0" xfId="0" applyFont="1"/>
    <xf numFmtId="164" fontId="8" fillId="0" borderId="7" xfId="0" applyNumberFormat="1" applyFont="1" applyBorder="1" applyAlignment="1"/>
    <xf numFmtId="38" fontId="8" fillId="0" borderId="7" xfId="0" applyFont="1" applyBorder="1" applyAlignment="1"/>
    <xf numFmtId="0" fontId="4" fillId="0" borderId="0" xfId="71" applyFont="1" applyAlignment="1">
      <alignment vertical="center"/>
    </xf>
    <xf numFmtId="0" fontId="4" fillId="0" borderId="0" xfId="71" applyFont="1"/>
    <xf numFmtId="38" fontId="26" fillId="0" borderId="0" xfId="0" applyFont="1"/>
    <xf numFmtId="5" fontId="13" fillId="0" borderId="2" xfId="1" applyNumberFormat="1" applyFont="1" applyBorder="1"/>
    <xf numFmtId="0" fontId="13" fillId="0" borderId="0" xfId="2" applyFont="1" applyBorder="1"/>
    <xf numFmtId="5" fontId="8" fillId="0" borderId="0" xfId="1" applyNumberFormat="1" applyFont="1" applyFill="1" applyBorder="1"/>
    <xf numFmtId="5" fontId="8" fillId="0" borderId="0" xfId="1" applyNumberFormat="1" applyFont="1" applyBorder="1"/>
    <xf numFmtId="5" fontId="13" fillId="0" borderId="0" xfId="1" quotePrefix="1" applyNumberFormat="1" applyFont="1" applyAlignment="1">
      <alignment horizontal="center"/>
    </xf>
    <xf numFmtId="5" fontId="13" fillId="0" borderId="0" xfId="2" applyNumberFormat="1" applyFont="1" applyFill="1" applyAlignment="1">
      <alignment horizontal="center"/>
    </xf>
    <xf numFmtId="5" fontId="8" fillId="0" borderId="1" xfId="2" applyNumberFormat="1" applyFont="1" applyFill="1" applyBorder="1" applyAlignment="1">
      <alignment horizontal="center" wrapText="1"/>
    </xf>
    <xf numFmtId="5" fontId="8" fillId="0" borderId="0" xfId="1" applyNumberFormat="1" applyFont="1"/>
    <xf numFmtId="0" fontId="28" fillId="0" borderId="15" xfId="0" applyNumberFormat="1" applyFont="1" applyFill="1" applyBorder="1" applyAlignment="1">
      <alignment vertical="center"/>
    </xf>
    <xf numFmtId="0" fontId="26" fillId="0" borderId="0" xfId="0" applyNumberFormat="1" applyFont="1" applyFill="1" applyBorder="1" applyAlignment="1"/>
    <xf numFmtId="0" fontId="13" fillId="0" borderId="7" xfId="0" applyNumberFormat="1" applyFont="1" applyFill="1" applyBorder="1" applyAlignment="1">
      <alignment horizontal="left" vertical="center"/>
    </xf>
    <xf numFmtId="0" fontId="13" fillId="0" borderId="7" xfId="0" applyNumberFormat="1" applyFont="1" applyFill="1" applyBorder="1" applyAlignment="1">
      <alignment horizontal="left" vertical="center" wrapText="1"/>
    </xf>
    <xf numFmtId="0" fontId="8" fillId="0" borderId="16" xfId="0" applyNumberFormat="1" applyFont="1" applyBorder="1" applyAlignment="1">
      <alignment horizontal="left" vertical="center"/>
    </xf>
    <xf numFmtId="0" fontId="7" fillId="0" borderId="13" xfId="47" applyFont="1" applyBorder="1"/>
    <xf numFmtId="38" fontId="8" fillId="0" borderId="1" xfId="0" applyFont="1" applyBorder="1" applyAlignment="1"/>
    <xf numFmtId="0" fontId="2" fillId="0" borderId="0" xfId="104" applyFont="1"/>
    <xf numFmtId="0" fontId="2" fillId="0" borderId="0" xfId="106"/>
    <xf numFmtId="167" fontId="2" fillId="0" borderId="0" xfId="104" applyNumberFormat="1" applyFont="1"/>
    <xf numFmtId="0" fontId="7" fillId="0" borderId="0" xfId="104" applyFont="1"/>
    <xf numFmtId="167" fontId="29" fillId="0" borderId="0" xfId="104" applyNumberFormat="1" applyFont="1"/>
    <xf numFmtId="0" fontId="7" fillId="0" borderId="0" xfId="52" applyFont="1" applyAlignment="1">
      <alignment horizontal="left" vertical="top" wrapText="1"/>
    </xf>
    <xf numFmtId="0" fontId="7" fillId="0" borderId="13" xfId="52" applyFont="1" applyBorder="1"/>
    <xf numFmtId="0" fontId="6" fillId="0" borderId="0" xfId="52"/>
    <xf numFmtId="0" fontId="1" fillId="0" borderId="0" xfId="104" applyFont="1"/>
    <xf numFmtId="38" fontId="1" fillId="0" borderId="0" xfId="0" applyFont="1"/>
    <xf numFmtId="0" fontId="7" fillId="0" borderId="17" xfId="97" applyFont="1" applyBorder="1" applyAlignment="1">
      <alignment vertical="center"/>
    </xf>
    <xf numFmtId="0" fontId="1" fillId="0" borderId="18" xfId="47" applyFont="1" applyBorder="1" applyAlignment="1">
      <alignment horizontal="center" wrapText="1"/>
    </xf>
    <xf numFmtId="0" fontId="1" fillId="0" borderId="19" xfId="47" applyFont="1" applyBorder="1" applyAlignment="1">
      <alignment horizontal="center" wrapText="1"/>
    </xf>
    <xf numFmtId="0" fontId="1" fillId="0" borderId="0" xfId="47" applyFont="1"/>
    <xf numFmtId="38" fontId="1" fillId="0" borderId="12" xfId="0" applyFont="1" applyBorder="1"/>
    <xf numFmtId="0" fontId="1" fillId="0" borderId="13" xfId="92" applyFont="1" applyBorder="1" applyAlignment="1">
      <alignment horizontal="left" indent="2"/>
    </xf>
    <xf numFmtId="167" fontId="1" fillId="0" borderId="0" xfId="0" applyNumberFormat="1" applyFont="1" applyAlignment="1">
      <alignment horizontal="center"/>
    </xf>
    <xf numFmtId="167" fontId="1" fillId="0" borderId="12" xfId="0" applyNumberFormat="1" applyFont="1" applyBorder="1" applyAlignment="1">
      <alignment horizontal="center"/>
    </xf>
    <xf numFmtId="168" fontId="1" fillId="0" borderId="0" xfId="0" applyNumberFormat="1" applyFont="1" applyAlignment="1">
      <alignment horizontal="center"/>
    </xf>
    <xf numFmtId="168" fontId="1" fillId="0" borderId="12" xfId="0" applyNumberFormat="1" applyFont="1" applyBorder="1" applyAlignment="1">
      <alignment horizontal="center"/>
    </xf>
    <xf numFmtId="0" fontId="1" fillId="0" borderId="2" xfId="92" applyFont="1" applyBorder="1" applyAlignment="1">
      <alignment horizontal="left" indent="2"/>
    </xf>
    <xf numFmtId="168" fontId="1" fillId="0" borderId="3" xfId="0" applyNumberFormat="1" applyFont="1" applyBorder="1" applyAlignment="1">
      <alignment horizontal="center"/>
    </xf>
    <xf numFmtId="168" fontId="1" fillId="0" borderId="14" xfId="0" applyNumberFormat="1" applyFont="1" applyBorder="1" applyAlignment="1">
      <alignment horizontal="center"/>
    </xf>
  </cellXfs>
  <cellStyles count="107">
    <cellStyle name="Comma 10" xfId="3" xr:uid="{00000000-0005-0000-0000-000000000000}"/>
    <cellStyle name="Comma 11" xfId="94" xr:uid="{00000000-0005-0000-0000-000001000000}"/>
    <cellStyle name="Comma 2" xfId="4" xr:uid="{00000000-0005-0000-0000-000002000000}"/>
    <cellStyle name="Comma 2 2" xfId="5" xr:uid="{00000000-0005-0000-0000-000003000000}"/>
    <cellStyle name="Comma 2 3" xfId="6" xr:uid="{00000000-0005-0000-0000-000004000000}"/>
    <cellStyle name="Comma 2 4" xfId="7" xr:uid="{00000000-0005-0000-0000-000005000000}"/>
    <cellStyle name="Comma 2 5" xfId="8" xr:uid="{00000000-0005-0000-0000-000006000000}"/>
    <cellStyle name="Comma 3" xfId="9" xr:uid="{00000000-0005-0000-0000-000007000000}"/>
    <cellStyle name="Comma 3 2" xfId="10" xr:uid="{00000000-0005-0000-0000-000008000000}"/>
    <cellStyle name="Comma 3 3" xfId="11" xr:uid="{00000000-0005-0000-0000-000009000000}"/>
    <cellStyle name="Comma 4" xfId="12" xr:uid="{00000000-0005-0000-0000-00000A000000}"/>
    <cellStyle name="Comma 4 2" xfId="13" xr:uid="{00000000-0005-0000-0000-00000B000000}"/>
    <cellStyle name="Comma 4 3" xfId="14" xr:uid="{00000000-0005-0000-0000-00000C000000}"/>
    <cellStyle name="Comma 5" xfId="15" xr:uid="{00000000-0005-0000-0000-00000D000000}"/>
    <cellStyle name="Comma 5 2" xfId="16" xr:uid="{00000000-0005-0000-0000-00000E000000}"/>
    <cellStyle name="Comma 6" xfId="17" xr:uid="{00000000-0005-0000-0000-00000F000000}"/>
    <cellStyle name="Comma 7" xfId="18" xr:uid="{00000000-0005-0000-0000-000010000000}"/>
    <cellStyle name="Comma 7 2" xfId="19" xr:uid="{00000000-0005-0000-0000-000011000000}"/>
    <cellStyle name="Comma 8" xfId="20" xr:uid="{00000000-0005-0000-0000-000012000000}"/>
    <cellStyle name="Comma 9" xfId="21" xr:uid="{00000000-0005-0000-0000-000013000000}"/>
    <cellStyle name="Comma 9 2" xfId="22" xr:uid="{00000000-0005-0000-0000-000014000000}"/>
    <cellStyle name="Currency" xfId="1" builtinId="4"/>
    <cellStyle name="Currency 2" xfId="23" xr:uid="{00000000-0005-0000-0000-000016000000}"/>
    <cellStyle name="Currency 2 2" xfId="24" xr:uid="{00000000-0005-0000-0000-000017000000}"/>
    <cellStyle name="Currency 2 3" xfId="25" xr:uid="{00000000-0005-0000-0000-000018000000}"/>
    <cellStyle name="Currency 2 4" xfId="26" xr:uid="{00000000-0005-0000-0000-000019000000}"/>
    <cellStyle name="Currency 2 5" xfId="27" xr:uid="{00000000-0005-0000-0000-00001A000000}"/>
    <cellStyle name="Currency 3" xfId="28" xr:uid="{00000000-0005-0000-0000-00001B000000}"/>
    <cellStyle name="Currency 3 2" xfId="29" xr:uid="{00000000-0005-0000-0000-00001C000000}"/>
    <cellStyle name="Currency 3 3" xfId="30" xr:uid="{00000000-0005-0000-0000-00001D000000}"/>
    <cellStyle name="Currency 4" xfId="31" xr:uid="{00000000-0005-0000-0000-00001E000000}"/>
    <cellStyle name="Currency 4 2" xfId="32" xr:uid="{00000000-0005-0000-0000-00001F000000}"/>
    <cellStyle name="Currency 4 3" xfId="33" xr:uid="{00000000-0005-0000-0000-000020000000}"/>
    <cellStyle name="Currency 5" xfId="34" xr:uid="{00000000-0005-0000-0000-000021000000}"/>
    <cellStyle name="Currency 6" xfId="35" xr:uid="{00000000-0005-0000-0000-000022000000}"/>
    <cellStyle name="Currency 7" xfId="36" xr:uid="{00000000-0005-0000-0000-000023000000}"/>
    <cellStyle name="Currency 7 2" xfId="37" xr:uid="{00000000-0005-0000-0000-000024000000}"/>
    <cellStyle name="Currency 8" xfId="38" xr:uid="{00000000-0005-0000-0000-000025000000}"/>
    <cellStyle name="Currency 9" xfId="39" xr:uid="{00000000-0005-0000-0000-000026000000}"/>
    <cellStyle name="Normal" xfId="0" builtinId="0"/>
    <cellStyle name="Normal 10" xfId="40" xr:uid="{00000000-0005-0000-0000-000028000000}"/>
    <cellStyle name="Normal 10 10" xfId="41" xr:uid="{00000000-0005-0000-0000-000029000000}"/>
    <cellStyle name="Normal 10 10 2" xfId="98" xr:uid="{00000000-0005-0000-0000-00002A000000}"/>
    <cellStyle name="Normal 10 2" xfId="42" xr:uid="{00000000-0005-0000-0000-00002B000000}"/>
    <cellStyle name="Normal 11" xfId="43" xr:uid="{00000000-0005-0000-0000-00002C000000}"/>
    <cellStyle name="Normal 11 2" xfId="104" xr:uid="{00000000-0005-0000-0000-00002D000000}"/>
    <cellStyle name="Normal 12" xfId="44" xr:uid="{00000000-0005-0000-0000-00002E000000}"/>
    <cellStyle name="Normal 13" xfId="45" xr:uid="{00000000-0005-0000-0000-00002F000000}"/>
    <cellStyle name="Normal 15" xfId="46" xr:uid="{00000000-0005-0000-0000-000030000000}"/>
    <cellStyle name="Normal 15 2" xfId="102" xr:uid="{00000000-0005-0000-0000-000031000000}"/>
    <cellStyle name="Normal 2" xfId="47" xr:uid="{00000000-0005-0000-0000-000032000000}"/>
    <cellStyle name="Normal 2 2" xfId="48" xr:uid="{00000000-0005-0000-0000-000033000000}"/>
    <cellStyle name="Normal 2 2 2" xfId="100" xr:uid="{00000000-0005-0000-0000-000034000000}"/>
    <cellStyle name="Normal 2 3" xfId="49" xr:uid="{00000000-0005-0000-0000-000035000000}"/>
    <cellStyle name="Normal 3" xfId="50" xr:uid="{00000000-0005-0000-0000-000036000000}"/>
    <cellStyle name="Normal 3 2" xfId="51" xr:uid="{00000000-0005-0000-0000-000037000000}"/>
    <cellStyle name="Normal 3 3" xfId="52" xr:uid="{00000000-0005-0000-0000-000038000000}"/>
    <cellStyle name="Normal 3 3 2" xfId="103" xr:uid="{00000000-0005-0000-0000-000039000000}"/>
    <cellStyle name="Normal 3 4" xfId="96" xr:uid="{00000000-0005-0000-0000-00003A000000}"/>
    <cellStyle name="Normal 3 5" xfId="106" xr:uid="{5BED4A1A-3B7A-4DEC-8961-358775EE3555}"/>
    <cellStyle name="Normal 4" xfId="53" xr:uid="{00000000-0005-0000-0000-00003B000000}"/>
    <cellStyle name="Normal 4 2" xfId="2" xr:uid="{00000000-0005-0000-0000-00003C000000}"/>
    <cellStyle name="Normal 4 2 2" xfId="54" xr:uid="{00000000-0005-0000-0000-00003D000000}"/>
    <cellStyle name="Normal 4 2_Sheet2" xfId="55" xr:uid="{00000000-0005-0000-0000-00003E000000}"/>
    <cellStyle name="Normal 4 3" xfId="56" xr:uid="{00000000-0005-0000-0000-00003F000000}"/>
    <cellStyle name="Normal 4 4" xfId="57" xr:uid="{00000000-0005-0000-0000-000040000000}"/>
    <cellStyle name="Normal 4_Sheet2" xfId="58" xr:uid="{00000000-0005-0000-0000-000041000000}"/>
    <cellStyle name="Normal 5" xfId="59" xr:uid="{00000000-0005-0000-0000-000042000000}"/>
    <cellStyle name="Normal 5 2" xfId="60" xr:uid="{00000000-0005-0000-0000-000043000000}"/>
    <cellStyle name="Normal 5 3" xfId="61" xr:uid="{00000000-0005-0000-0000-000044000000}"/>
    <cellStyle name="Normal 5 4" xfId="62" xr:uid="{00000000-0005-0000-0000-000045000000}"/>
    <cellStyle name="Normal 5 5" xfId="63" xr:uid="{00000000-0005-0000-0000-000046000000}"/>
    <cellStyle name="Normal 5_Sheet2" xfId="64" xr:uid="{00000000-0005-0000-0000-000047000000}"/>
    <cellStyle name="Normal 6" xfId="65" xr:uid="{00000000-0005-0000-0000-000048000000}"/>
    <cellStyle name="Normal 6 2" xfId="66" xr:uid="{00000000-0005-0000-0000-000049000000}"/>
    <cellStyle name="Normal 65" xfId="67" xr:uid="{00000000-0005-0000-0000-00004A000000}"/>
    <cellStyle name="Normal 65 2" xfId="101" xr:uid="{00000000-0005-0000-0000-00004B000000}"/>
    <cellStyle name="Normal 7" xfId="68" xr:uid="{00000000-0005-0000-0000-00004C000000}"/>
    <cellStyle name="Normal 7 2" xfId="69" xr:uid="{00000000-0005-0000-0000-00004D000000}"/>
    <cellStyle name="Normal 8" xfId="70" xr:uid="{00000000-0005-0000-0000-00004E000000}"/>
    <cellStyle name="Normal 9" xfId="71" xr:uid="{00000000-0005-0000-0000-00004F000000}"/>
    <cellStyle name="Normal 9 2" xfId="72" xr:uid="{00000000-0005-0000-0000-000050000000}"/>
    <cellStyle name="Normal 94" xfId="73" xr:uid="{00000000-0005-0000-0000-000051000000}"/>
    <cellStyle name="Normal 94 2" xfId="99" xr:uid="{00000000-0005-0000-0000-000052000000}"/>
    <cellStyle name="Normal_tbls1_13_a" xfId="97" xr:uid="{00000000-0005-0000-0000-000053000000}"/>
    <cellStyle name="Percent 2" xfId="74" xr:uid="{00000000-0005-0000-0000-000054000000}"/>
    <cellStyle name="Percent 2 2" xfId="75" xr:uid="{00000000-0005-0000-0000-000055000000}"/>
    <cellStyle name="Percent 2 3" xfId="76" xr:uid="{00000000-0005-0000-0000-000056000000}"/>
    <cellStyle name="Percent 3" xfId="77" xr:uid="{00000000-0005-0000-0000-000057000000}"/>
    <cellStyle name="Percent 3 2" xfId="78" xr:uid="{00000000-0005-0000-0000-000058000000}"/>
    <cellStyle name="Percent 3 3" xfId="79" xr:uid="{00000000-0005-0000-0000-000059000000}"/>
    <cellStyle name="Percent 4" xfId="80" xr:uid="{00000000-0005-0000-0000-00005A000000}"/>
    <cellStyle name="Percent 4 2" xfId="81" xr:uid="{00000000-0005-0000-0000-00005B000000}"/>
    <cellStyle name="Percent 4 3" xfId="82" xr:uid="{00000000-0005-0000-0000-00005C000000}"/>
    <cellStyle name="Percent 5" xfId="83" xr:uid="{00000000-0005-0000-0000-00005D000000}"/>
    <cellStyle name="Percent 5 2" xfId="84" xr:uid="{00000000-0005-0000-0000-00005E000000}"/>
    <cellStyle name="Percent 5 3" xfId="85" xr:uid="{00000000-0005-0000-0000-00005F000000}"/>
    <cellStyle name="Percent 5 4" xfId="86" xr:uid="{00000000-0005-0000-0000-000060000000}"/>
    <cellStyle name="Percent 5 5" xfId="87" xr:uid="{00000000-0005-0000-0000-000061000000}"/>
    <cellStyle name="Percent 6" xfId="88" xr:uid="{00000000-0005-0000-0000-000062000000}"/>
    <cellStyle name="Percent 6 2" xfId="89" xr:uid="{00000000-0005-0000-0000-000063000000}"/>
    <cellStyle name="Percent 7" xfId="90" xr:uid="{00000000-0005-0000-0000-000064000000}"/>
    <cellStyle name="Percent 8" xfId="91" xr:uid="{00000000-0005-0000-0000-000065000000}"/>
    <cellStyle name="Percent 9" xfId="105" xr:uid="{00000000-0005-0000-0000-000066000000}"/>
    <cellStyle name="rowhead_tbls1_13_a" xfId="92" xr:uid="{00000000-0005-0000-0000-000067000000}"/>
    <cellStyle name="Style 1" xfId="95" xr:uid="{00000000-0005-0000-0000-000068000000}"/>
    <cellStyle name="tablename" xfId="93" xr:uid="{00000000-0005-0000-0000-00006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8</xdr:col>
      <xdr:colOff>151771</xdr:colOff>
      <xdr:row>49</xdr:row>
      <xdr:rowOff>18714</xdr:rowOff>
    </xdr:to>
    <xdr:pic>
      <xdr:nvPicPr>
        <xdr:cNvPr id="2" name="Picture 1">
          <a:extLst>
            <a:ext uri="{FF2B5EF4-FFF2-40B4-BE49-F238E27FC236}">
              <a16:creationId xmlns:a16="http://schemas.microsoft.com/office/drawing/2014/main" id="{D7781512-9107-4DFF-9CA6-AB62BDBC395B}"/>
            </a:ext>
          </a:extLst>
        </xdr:cNvPr>
        <xdr:cNvPicPr>
          <a:picLocks noChangeAspect="1"/>
        </xdr:cNvPicPr>
      </xdr:nvPicPr>
      <xdr:blipFill>
        <a:blip xmlns:r="http://schemas.openxmlformats.org/officeDocument/2006/relationships" r:embed="rId1"/>
        <a:stretch>
          <a:fillRect/>
        </a:stretch>
      </xdr:blipFill>
      <xdr:spPr>
        <a:xfrm>
          <a:off x="0" y="6667500"/>
          <a:ext cx="5028571" cy="2685714"/>
        </a:xfrm>
        <a:prstGeom prst="rect">
          <a:avLst/>
        </a:prstGeom>
      </xdr:spPr>
    </xdr:pic>
    <xdr:clientData/>
  </xdr:twoCellAnchor>
  <xdr:twoCellAnchor editAs="oneCell">
    <xdr:from>
      <xdr:col>0</xdr:col>
      <xdr:colOff>0</xdr:colOff>
      <xdr:row>69</xdr:row>
      <xdr:rowOff>0</xdr:rowOff>
    </xdr:from>
    <xdr:to>
      <xdr:col>8</xdr:col>
      <xdr:colOff>104152</xdr:colOff>
      <xdr:row>81</xdr:row>
      <xdr:rowOff>18762</xdr:rowOff>
    </xdr:to>
    <xdr:pic>
      <xdr:nvPicPr>
        <xdr:cNvPr id="3" name="Picture 2">
          <a:extLst>
            <a:ext uri="{FF2B5EF4-FFF2-40B4-BE49-F238E27FC236}">
              <a16:creationId xmlns:a16="http://schemas.microsoft.com/office/drawing/2014/main" id="{49D6A048-2A1C-909F-5A93-FD69882BE826}"/>
            </a:ext>
          </a:extLst>
        </xdr:cNvPr>
        <xdr:cNvPicPr>
          <a:picLocks noChangeAspect="1"/>
        </xdr:cNvPicPr>
      </xdr:nvPicPr>
      <xdr:blipFill>
        <a:blip xmlns:r="http://schemas.openxmlformats.org/officeDocument/2006/relationships" r:embed="rId2"/>
        <a:stretch>
          <a:fillRect/>
        </a:stretch>
      </xdr:blipFill>
      <xdr:spPr>
        <a:xfrm>
          <a:off x="0" y="13144500"/>
          <a:ext cx="4980952" cy="2304762"/>
        </a:xfrm>
        <a:prstGeom prst="rect">
          <a:avLst/>
        </a:prstGeom>
      </xdr:spPr>
    </xdr:pic>
    <xdr:clientData/>
  </xdr:twoCellAnchor>
  <xdr:twoCellAnchor editAs="oneCell">
    <xdr:from>
      <xdr:col>0</xdr:col>
      <xdr:colOff>0</xdr:colOff>
      <xdr:row>5</xdr:row>
      <xdr:rowOff>0</xdr:rowOff>
    </xdr:from>
    <xdr:to>
      <xdr:col>8</xdr:col>
      <xdr:colOff>94629</xdr:colOff>
      <xdr:row>17</xdr:row>
      <xdr:rowOff>47333</xdr:rowOff>
    </xdr:to>
    <xdr:pic>
      <xdr:nvPicPr>
        <xdr:cNvPr id="4" name="Picture 3">
          <a:extLst>
            <a:ext uri="{FF2B5EF4-FFF2-40B4-BE49-F238E27FC236}">
              <a16:creationId xmlns:a16="http://schemas.microsoft.com/office/drawing/2014/main" id="{C5E71819-4304-F43D-2C25-215DEC597AEB}"/>
            </a:ext>
          </a:extLst>
        </xdr:cNvPr>
        <xdr:cNvPicPr>
          <a:picLocks noChangeAspect="1"/>
        </xdr:cNvPicPr>
      </xdr:nvPicPr>
      <xdr:blipFill>
        <a:blip xmlns:r="http://schemas.openxmlformats.org/officeDocument/2006/relationships" r:embed="rId3"/>
        <a:stretch>
          <a:fillRect/>
        </a:stretch>
      </xdr:blipFill>
      <xdr:spPr>
        <a:xfrm>
          <a:off x="0" y="952500"/>
          <a:ext cx="4971429" cy="23333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Y61"/>
  <sheetViews>
    <sheetView tabSelected="1" zoomScaleNormal="100" zoomScaleSheetLayoutView="100" workbookViewId="0">
      <selection activeCell="G35" sqref="G35"/>
    </sheetView>
  </sheetViews>
  <sheetFormatPr defaultColWidth="12.5703125" defaultRowHeight="15" x14ac:dyDescent="0.25"/>
  <cols>
    <col min="1" max="1" width="22.140625" style="1" customWidth="1"/>
    <col min="2" max="2" width="12.5703125" style="1" bestFit="1" customWidth="1"/>
    <col min="3" max="3" width="15.42578125" style="115" bestFit="1" customWidth="1"/>
    <col min="4" max="4" width="15.28515625" style="9" customWidth="1"/>
    <col min="5" max="5" width="14.7109375" style="9" bestFit="1" customWidth="1"/>
    <col min="6" max="7" width="15.28515625" style="9" customWidth="1"/>
    <col min="8" max="8" width="9.140625" customWidth="1"/>
    <col min="9" max="9" width="9.140625" style="1" customWidth="1"/>
    <col min="10" max="10" width="11.7109375" style="1" bestFit="1" customWidth="1"/>
    <col min="11" max="11" width="11.28515625" style="1" bestFit="1" customWidth="1"/>
    <col min="12" max="16" width="9.140625" style="1" customWidth="1"/>
    <col min="17" max="17" width="12.28515625" style="1" bestFit="1" customWidth="1"/>
    <col min="18" max="229" width="9.140625" style="1" customWidth="1"/>
    <col min="230" max="230" width="12.85546875" style="1" customWidth="1"/>
    <col min="231" max="231" width="13.7109375" style="1" customWidth="1"/>
    <col min="232" max="232" width="15.28515625" style="1" customWidth="1"/>
    <col min="233" max="233" width="15.5703125" style="1" customWidth="1"/>
    <col min="234" max="16384" width="12.5703125" style="1"/>
  </cols>
  <sheetData>
    <row r="1" spans="1:7" ht="23.25" customHeight="1" x14ac:dyDescent="0.25">
      <c r="A1" s="2" t="s">
        <v>250</v>
      </c>
      <c r="B1" s="2"/>
      <c r="C1" s="110"/>
      <c r="F1" s="4"/>
      <c r="G1" s="4"/>
    </row>
    <row r="2" spans="1:7" ht="18" hidden="1" customHeight="1" x14ac:dyDescent="0.25">
      <c r="A2" s="6"/>
      <c r="B2" s="6"/>
      <c r="C2" s="110"/>
      <c r="F2" s="4"/>
      <c r="G2" s="4"/>
    </row>
    <row r="3" spans="1:7" ht="16.5" hidden="1" customHeight="1" x14ac:dyDescent="0.25">
      <c r="A3" s="7"/>
      <c r="B3" s="7"/>
      <c r="C3" s="110"/>
      <c r="F3" s="4"/>
      <c r="G3" s="4"/>
    </row>
    <row r="4" spans="1:7" ht="18" hidden="1" customHeight="1" x14ac:dyDescent="0.25">
      <c r="A4" s="7"/>
      <c r="B4" s="7"/>
      <c r="C4" s="111"/>
      <c r="F4" s="8"/>
      <c r="G4" s="8"/>
    </row>
    <row r="5" spans="1:7" ht="18" hidden="1" customHeight="1" x14ac:dyDescent="0.25">
      <c r="A5" s="7"/>
      <c r="B5" s="7"/>
      <c r="C5" s="110"/>
      <c r="F5" s="4"/>
      <c r="G5" s="4"/>
    </row>
    <row r="6" spans="1:7" x14ac:dyDescent="0.25">
      <c r="A6" s="3"/>
      <c r="B6" s="3"/>
      <c r="C6" s="112"/>
      <c r="G6" s="10"/>
    </row>
    <row r="7" spans="1:7" x14ac:dyDescent="0.25">
      <c r="A7" s="11"/>
      <c r="B7" s="11"/>
      <c r="C7" s="113" t="s">
        <v>0</v>
      </c>
      <c r="D7" s="12"/>
      <c r="E7" s="12"/>
      <c r="F7" s="12"/>
      <c r="G7" s="13"/>
    </row>
    <row r="8" spans="1:7" ht="26.25" x14ac:dyDescent="0.25">
      <c r="A8" s="14"/>
      <c r="B8" s="15" t="s">
        <v>1</v>
      </c>
      <c r="C8" s="114" t="s">
        <v>2</v>
      </c>
      <c r="D8" s="16" t="s">
        <v>251</v>
      </c>
      <c r="E8" s="16" t="s">
        <v>252</v>
      </c>
      <c r="F8" s="16" t="s">
        <v>253</v>
      </c>
      <c r="G8" s="16" t="s">
        <v>254</v>
      </c>
    </row>
    <row r="9" spans="1:7" x14ac:dyDescent="0.25">
      <c r="A9" s="17" t="s">
        <v>3</v>
      </c>
      <c r="B9" s="18" t="s">
        <v>4</v>
      </c>
      <c r="C9" s="19">
        <v>0</v>
      </c>
      <c r="D9" s="20">
        <f>ROUND(C9/4,0)</f>
        <v>0</v>
      </c>
      <c r="E9" s="21">
        <f>D9</f>
        <v>0</v>
      </c>
      <c r="F9" s="21">
        <f>D9</f>
        <v>0</v>
      </c>
      <c r="G9" s="21">
        <f>C9-D9-E9-F9</f>
        <v>0</v>
      </c>
    </row>
    <row r="10" spans="1:7" x14ac:dyDescent="0.25">
      <c r="A10" s="22" t="s">
        <v>5</v>
      </c>
      <c r="B10" s="14" t="s">
        <v>6</v>
      </c>
      <c r="C10" s="19">
        <f>+SFY25_GME!C24</f>
        <v>1450422</v>
      </c>
      <c r="D10" s="20">
        <f>ROUND(C10/4,0)</f>
        <v>362606</v>
      </c>
      <c r="E10" s="21">
        <f t="shared" ref="E10:E35" si="0">D10</f>
        <v>362606</v>
      </c>
      <c r="F10" s="21">
        <f t="shared" ref="F10:F35" si="1">D10</f>
        <v>362606</v>
      </c>
      <c r="G10" s="21">
        <f>C10-D10-E10-F10</f>
        <v>362604</v>
      </c>
    </row>
    <row r="11" spans="1:7" x14ac:dyDescent="0.25">
      <c r="A11" s="22" t="s">
        <v>7</v>
      </c>
      <c r="B11" s="14" t="s">
        <v>8</v>
      </c>
      <c r="C11" s="19">
        <v>0</v>
      </c>
      <c r="D11" s="20">
        <f t="shared" ref="D11:D35" si="2">ROUND(C11/4,0)</f>
        <v>0</v>
      </c>
      <c r="E11" s="21">
        <f t="shared" si="0"/>
        <v>0</v>
      </c>
      <c r="F11" s="21">
        <f t="shared" si="1"/>
        <v>0</v>
      </c>
      <c r="G11" s="21">
        <f t="shared" ref="G11:G35" si="3">C11-D11-E11-F11</f>
        <v>0</v>
      </c>
    </row>
    <row r="12" spans="1:7" x14ac:dyDescent="0.25">
      <c r="A12" s="22" t="s">
        <v>9</v>
      </c>
      <c r="B12" s="23" t="s">
        <v>10</v>
      </c>
      <c r="C12" s="19">
        <f>+SFY25_GME!D24</f>
        <v>1178499</v>
      </c>
      <c r="D12" s="20">
        <f t="shared" si="2"/>
        <v>294625</v>
      </c>
      <c r="E12" s="21">
        <f t="shared" si="0"/>
        <v>294625</v>
      </c>
      <c r="F12" s="21">
        <f t="shared" si="1"/>
        <v>294625</v>
      </c>
      <c r="G12" s="21">
        <f t="shared" si="3"/>
        <v>294624</v>
      </c>
    </row>
    <row r="13" spans="1:7" x14ac:dyDescent="0.25">
      <c r="A13" s="22" t="s">
        <v>11</v>
      </c>
      <c r="B13" s="14" t="s">
        <v>12</v>
      </c>
      <c r="C13" s="19">
        <f>+SFY25_GME!E24</f>
        <v>647738</v>
      </c>
      <c r="D13" s="20">
        <f t="shared" si="2"/>
        <v>161935</v>
      </c>
      <c r="E13" s="21">
        <f t="shared" si="0"/>
        <v>161935</v>
      </c>
      <c r="F13" s="21">
        <f t="shared" si="1"/>
        <v>161935</v>
      </c>
      <c r="G13" s="21">
        <f t="shared" si="3"/>
        <v>161933</v>
      </c>
    </row>
    <row r="14" spans="1:7" x14ac:dyDescent="0.25">
      <c r="A14" s="22" t="s">
        <v>13</v>
      </c>
      <c r="B14" s="14" t="s">
        <v>14</v>
      </c>
      <c r="C14" s="19">
        <v>0</v>
      </c>
      <c r="D14" s="20">
        <f t="shared" si="2"/>
        <v>0</v>
      </c>
      <c r="E14" s="21">
        <f t="shared" si="0"/>
        <v>0</v>
      </c>
      <c r="F14" s="21">
        <f t="shared" si="1"/>
        <v>0</v>
      </c>
      <c r="G14" s="21">
        <f t="shared" si="3"/>
        <v>0</v>
      </c>
    </row>
    <row r="15" spans="1:7" x14ac:dyDescent="0.25">
      <c r="A15" s="22" t="s">
        <v>15</v>
      </c>
      <c r="B15" s="23" t="s">
        <v>16</v>
      </c>
      <c r="C15" s="19">
        <f>+SFY25_GME!F24</f>
        <v>1545303</v>
      </c>
      <c r="D15" s="20">
        <f t="shared" si="2"/>
        <v>386326</v>
      </c>
      <c r="E15" s="21">
        <f t="shared" si="0"/>
        <v>386326</v>
      </c>
      <c r="F15" s="21">
        <f t="shared" si="1"/>
        <v>386326</v>
      </c>
      <c r="G15" s="21">
        <f t="shared" si="3"/>
        <v>386325</v>
      </c>
    </row>
    <row r="16" spans="1:7" x14ac:dyDescent="0.25">
      <c r="A16" s="22" t="s">
        <v>17</v>
      </c>
      <c r="B16" s="14" t="s">
        <v>18</v>
      </c>
      <c r="C16" s="19">
        <f>+SFY25_GME!G24</f>
        <v>52547</v>
      </c>
      <c r="D16" s="20">
        <f t="shared" si="2"/>
        <v>13137</v>
      </c>
      <c r="E16" s="21">
        <f t="shared" si="0"/>
        <v>13137</v>
      </c>
      <c r="F16" s="21">
        <f t="shared" si="1"/>
        <v>13137</v>
      </c>
      <c r="G16" s="21">
        <f t="shared" si="3"/>
        <v>13136</v>
      </c>
    </row>
    <row r="17" spans="1:7" x14ac:dyDescent="0.25">
      <c r="A17" s="22" t="s">
        <v>19</v>
      </c>
      <c r="B17" s="14" t="s">
        <v>20</v>
      </c>
      <c r="C17" s="19">
        <f>+SFY25_GME!H24</f>
        <v>347085</v>
      </c>
      <c r="D17" s="20">
        <f t="shared" si="2"/>
        <v>86771</v>
      </c>
      <c r="E17" s="21">
        <f t="shared" si="0"/>
        <v>86771</v>
      </c>
      <c r="F17" s="21">
        <f t="shared" si="1"/>
        <v>86771</v>
      </c>
      <c r="G17" s="21">
        <f t="shared" si="3"/>
        <v>86772</v>
      </c>
    </row>
    <row r="18" spans="1:7" x14ac:dyDescent="0.25">
      <c r="A18" s="22" t="s">
        <v>21</v>
      </c>
      <c r="B18" s="14" t="s">
        <v>22</v>
      </c>
      <c r="C18" s="19">
        <f>+SFY25_GME!I24</f>
        <v>5002425</v>
      </c>
      <c r="D18" s="20">
        <f t="shared" si="2"/>
        <v>1250606</v>
      </c>
      <c r="E18" s="21">
        <f t="shared" si="0"/>
        <v>1250606</v>
      </c>
      <c r="F18" s="21">
        <f t="shared" si="1"/>
        <v>1250606</v>
      </c>
      <c r="G18" s="21">
        <f t="shared" si="3"/>
        <v>1250607</v>
      </c>
    </row>
    <row r="19" spans="1:7" x14ac:dyDescent="0.25">
      <c r="A19" s="22" t="s">
        <v>23</v>
      </c>
      <c r="B19" s="14" t="s">
        <v>24</v>
      </c>
      <c r="C19" s="19">
        <f>+SFY25_GME!C48</f>
        <v>645558</v>
      </c>
      <c r="D19" s="20">
        <f t="shared" si="2"/>
        <v>161390</v>
      </c>
      <c r="E19" s="21">
        <f t="shared" si="0"/>
        <v>161390</v>
      </c>
      <c r="F19" s="21">
        <f t="shared" si="1"/>
        <v>161390</v>
      </c>
      <c r="G19" s="21">
        <f t="shared" si="3"/>
        <v>161388</v>
      </c>
    </row>
    <row r="20" spans="1:7" x14ac:dyDescent="0.25">
      <c r="A20" s="22" t="s">
        <v>25</v>
      </c>
      <c r="B20" s="14" t="s">
        <v>26</v>
      </c>
      <c r="C20" s="19">
        <v>0</v>
      </c>
      <c r="D20" s="20">
        <f t="shared" si="2"/>
        <v>0</v>
      </c>
      <c r="E20" s="21">
        <f t="shared" si="0"/>
        <v>0</v>
      </c>
      <c r="F20" s="21">
        <f t="shared" si="1"/>
        <v>0</v>
      </c>
      <c r="G20" s="21">
        <f t="shared" si="3"/>
        <v>0</v>
      </c>
    </row>
    <row r="21" spans="1:7" x14ac:dyDescent="0.25">
      <c r="A21" s="22" t="s">
        <v>27</v>
      </c>
      <c r="B21" s="14" t="s">
        <v>28</v>
      </c>
      <c r="C21" s="19">
        <v>0</v>
      </c>
      <c r="D21" s="20">
        <f t="shared" si="2"/>
        <v>0</v>
      </c>
      <c r="E21" s="21">
        <f t="shared" si="0"/>
        <v>0</v>
      </c>
      <c r="F21" s="21">
        <f t="shared" si="1"/>
        <v>0</v>
      </c>
      <c r="G21" s="21">
        <f t="shared" si="3"/>
        <v>0</v>
      </c>
    </row>
    <row r="22" spans="1:7" x14ac:dyDescent="0.25">
      <c r="A22" s="22" t="s">
        <v>29</v>
      </c>
      <c r="B22" s="14" t="s">
        <v>30</v>
      </c>
      <c r="C22" s="19">
        <f>+SFY25_GME!D48</f>
        <v>12006</v>
      </c>
      <c r="D22" s="20">
        <f t="shared" si="2"/>
        <v>3002</v>
      </c>
      <c r="E22" s="21">
        <f t="shared" si="0"/>
        <v>3002</v>
      </c>
      <c r="F22" s="21">
        <f t="shared" si="1"/>
        <v>3002</v>
      </c>
      <c r="G22" s="21">
        <f t="shared" si="3"/>
        <v>3000</v>
      </c>
    </row>
    <row r="23" spans="1:7" x14ac:dyDescent="0.25">
      <c r="A23" s="22" t="s">
        <v>31</v>
      </c>
      <c r="B23" s="23" t="s">
        <v>114</v>
      </c>
      <c r="C23" s="19">
        <f>+SFY25_GME!E48</f>
        <v>608779</v>
      </c>
      <c r="D23" s="20">
        <f t="shared" si="2"/>
        <v>152195</v>
      </c>
      <c r="E23" s="21">
        <f t="shared" si="0"/>
        <v>152195</v>
      </c>
      <c r="F23" s="21">
        <f t="shared" si="1"/>
        <v>152195</v>
      </c>
      <c r="G23" s="21">
        <f t="shared" si="3"/>
        <v>152194</v>
      </c>
    </row>
    <row r="24" spans="1:7" x14ac:dyDescent="0.25">
      <c r="A24" s="22" t="s">
        <v>32</v>
      </c>
      <c r="B24" s="14" t="s">
        <v>33</v>
      </c>
      <c r="C24" s="19">
        <v>0</v>
      </c>
      <c r="D24" s="20">
        <f t="shared" si="2"/>
        <v>0</v>
      </c>
      <c r="E24" s="21">
        <f t="shared" si="0"/>
        <v>0</v>
      </c>
      <c r="F24" s="21">
        <f t="shared" si="1"/>
        <v>0</v>
      </c>
      <c r="G24" s="21">
        <f t="shared" si="3"/>
        <v>0</v>
      </c>
    </row>
    <row r="25" spans="1:7" x14ac:dyDescent="0.25">
      <c r="A25" s="22" t="s">
        <v>34</v>
      </c>
      <c r="B25" s="14" t="s">
        <v>35</v>
      </c>
      <c r="C25" s="19">
        <f>+SFY25_GME!F48</f>
        <v>277759</v>
      </c>
      <c r="D25" s="20">
        <f t="shared" si="2"/>
        <v>69440</v>
      </c>
      <c r="E25" s="21">
        <f t="shared" si="0"/>
        <v>69440</v>
      </c>
      <c r="F25" s="21">
        <f t="shared" si="1"/>
        <v>69440</v>
      </c>
      <c r="G25" s="21">
        <f t="shared" si="3"/>
        <v>69439</v>
      </c>
    </row>
    <row r="26" spans="1:7" x14ac:dyDescent="0.25">
      <c r="A26" s="22" t="s">
        <v>36</v>
      </c>
      <c r="B26" s="14" t="s">
        <v>37</v>
      </c>
      <c r="C26" s="19">
        <f>+SFY25_GME!G48</f>
        <v>922724</v>
      </c>
      <c r="D26" s="20">
        <f t="shared" si="2"/>
        <v>230681</v>
      </c>
      <c r="E26" s="21">
        <f t="shared" si="0"/>
        <v>230681</v>
      </c>
      <c r="F26" s="21">
        <f t="shared" si="1"/>
        <v>230681</v>
      </c>
      <c r="G26" s="21">
        <f t="shared" si="3"/>
        <v>230681</v>
      </c>
    </row>
    <row r="27" spans="1:7" x14ac:dyDescent="0.25">
      <c r="A27" s="22" t="s">
        <v>186</v>
      </c>
      <c r="B27" s="23" t="s">
        <v>187</v>
      </c>
      <c r="C27" s="19">
        <f>SFY25_GME!H48</f>
        <v>1129</v>
      </c>
      <c r="D27" s="20">
        <f t="shared" ref="D27" si="4">ROUND(C27/4,0)</f>
        <v>282</v>
      </c>
      <c r="E27" s="21">
        <f t="shared" ref="E27" si="5">D27</f>
        <v>282</v>
      </c>
      <c r="F27" s="21">
        <f t="shared" ref="F27" si="6">D27</f>
        <v>282</v>
      </c>
      <c r="G27" s="21">
        <f t="shared" ref="G27" si="7">C27-D27-E27-F27</f>
        <v>283</v>
      </c>
    </row>
    <row r="28" spans="1:7" x14ac:dyDescent="0.25">
      <c r="A28" s="22" t="s">
        <v>38</v>
      </c>
      <c r="B28" s="14" t="s">
        <v>39</v>
      </c>
      <c r="C28" s="19">
        <f>+SFY25_GME!I48</f>
        <v>2214183</v>
      </c>
      <c r="D28" s="20">
        <f t="shared" si="2"/>
        <v>553546</v>
      </c>
      <c r="E28" s="21">
        <f t="shared" si="0"/>
        <v>553546</v>
      </c>
      <c r="F28" s="21">
        <f t="shared" si="1"/>
        <v>553546</v>
      </c>
      <c r="G28" s="21">
        <f t="shared" si="3"/>
        <v>553545</v>
      </c>
    </row>
    <row r="29" spans="1:7" x14ac:dyDescent="0.25">
      <c r="A29" s="22" t="s">
        <v>40</v>
      </c>
      <c r="B29" s="14" t="s">
        <v>41</v>
      </c>
      <c r="C29" s="19">
        <f>+SFY25_GME!D73</f>
        <v>625087</v>
      </c>
      <c r="D29" s="20">
        <f t="shared" si="2"/>
        <v>156272</v>
      </c>
      <c r="E29" s="21">
        <f t="shared" si="0"/>
        <v>156272</v>
      </c>
      <c r="F29" s="21">
        <f t="shared" si="1"/>
        <v>156272</v>
      </c>
      <c r="G29" s="21">
        <f t="shared" si="3"/>
        <v>156271</v>
      </c>
    </row>
    <row r="30" spans="1:7" x14ac:dyDescent="0.25">
      <c r="A30" s="22" t="s">
        <v>42</v>
      </c>
      <c r="B30" s="14" t="s">
        <v>134</v>
      </c>
      <c r="C30" s="19">
        <f>+SFY25_GME!C73</f>
        <v>869538</v>
      </c>
      <c r="D30" s="20">
        <f t="shared" si="2"/>
        <v>217385</v>
      </c>
      <c r="E30" s="21">
        <f t="shared" si="0"/>
        <v>217385</v>
      </c>
      <c r="F30" s="21">
        <f t="shared" si="1"/>
        <v>217385</v>
      </c>
      <c r="G30" s="21">
        <f t="shared" si="3"/>
        <v>217383</v>
      </c>
    </row>
    <row r="31" spans="1:7" x14ac:dyDescent="0.25">
      <c r="A31" s="22" t="s">
        <v>43</v>
      </c>
      <c r="B31" s="14" t="s">
        <v>117</v>
      </c>
      <c r="C31" s="19">
        <f>SFY25_GME!E72</f>
        <v>5875</v>
      </c>
      <c r="D31" s="20">
        <f t="shared" si="2"/>
        <v>1469</v>
      </c>
      <c r="E31" s="21">
        <f t="shared" si="0"/>
        <v>1469</v>
      </c>
      <c r="F31" s="21">
        <f t="shared" si="1"/>
        <v>1469</v>
      </c>
      <c r="G31" s="21">
        <f t="shared" si="3"/>
        <v>1468</v>
      </c>
    </row>
    <row r="32" spans="1:7" x14ac:dyDescent="0.25">
      <c r="A32" s="22" t="s">
        <v>44</v>
      </c>
      <c r="B32" s="14" t="s">
        <v>45</v>
      </c>
      <c r="C32" s="19">
        <f>+SFY25_GME!F73</f>
        <v>344357</v>
      </c>
      <c r="D32" s="20">
        <f t="shared" si="2"/>
        <v>86089</v>
      </c>
      <c r="E32" s="21">
        <f t="shared" si="0"/>
        <v>86089</v>
      </c>
      <c r="F32" s="21">
        <f t="shared" si="1"/>
        <v>86089</v>
      </c>
      <c r="G32" s="21">
        <f t="shared" si="3"/>
        <v>86090</v>
      </c>
    </row>
    <row r="33" spans="1:103" x14ac:dyDescent="0.25">
      <c r="A33" s="22" t="s">
        <v>46</v>
      </c>
      <c r="B33" s="23" t="s">
        <v>115</v>
      </c>
      <c r="C33" s="19">
        <f>+SFY25_GME!G73</f>
        <v>1115521</v>
      </c>
      <c r="D33" s="20">
        <f t="shared" si="2"/>
        <v>278880</v>
      </c>
      <c r="E33" s="21">
        <f t="shared" si="0"/>
        <v>278880</v>
      </c>
      <c r="F33" s="21">
        <f t="shared" si="1"/>
        <v>278880</v>
      </c>
      <c r="G33" s="21">
        <f t="shared" si="3"/>
        <v>278881</v>
      </c>
    </row>
    <row r="34" spans="1:103" x14ac:dyDescent="0.25">
      <c r="A34" s="22" t="s">
        <v>47</v>
      </c>
      <c r="B34" s="14" t="s">
        <v>48</v>
      </c>
      <c r="C34" s="19">
        <v>0</v>
      </c>
      <c r="D34" s="20">
        <f t="shared" si="2"/>
        <v>0</v>
      </c>
      <c r="E34" s="21">
        <f t="shared" si="0"/>
        <v>0</v>
      </c>
      <c r="F34" s="21">
        <f t="shared" si="1"/>
        <v>0</v>
      </c>
      <c r="G34" s="21">
        <f t="shared" si="3"/>
        <v>0</v>
      </c>
    </row>
    <row r="35" spans="1:103" s="25" customFormat="1" x14ac:dyDescent="0.25">
      <c r="A35" s="22" t="s">
        <v>113</v>
      </c>
      <c r="B35" s="14" t="s">
        <v>49</v>
      </c>
      <c r="C35" s="19">
        <f>+SFY25_GME!H73</f>
        <v>10934256</v>
      </c>
      <c r="D35" s="20">
        <f t="shared" si="2"/>
        <v>2733564</v>
      </c>
      <c r="E35" s="21">
        <f t="shared" si="0"/>
        <v>2733564</v>
      </c>
      <c r="F35" s="21">
        <f t="shared" si="1"/>
        <v>2733564</v>
      </c>
      <c r="G35" s="21">
        <f t="shared" si="3"/>
        <v>2733564</v>
      </c>
      <c r="H35"/>
      <c r="I35" s="1"/>
      <c r="J35" s="1"/>
      <c r="K35" s="1"/>
      <c r="L35" s="1"/>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row>
    <row r="36" spans="1:103" s="109" customFormat="1" ht="14.25" x14ac:dyDescent="0.2">
      <c r="A36" s="26" t="s">
        <v>50</v>
      </c>
      <c r="B36" s="26"/>
      <c r="C36" s="108">
        <f>SUM(C9:C35)</f>
        <v>28800791</v>
      </c>
      <c r="D36" s="108">
        <f t="shared" ref="D36:G36" si="8">SUM(D9:D35)</f>
        <v>7200201</v>
      </c>
      <c r="E36" s="108">
        <f t="shared" si="8"/>
        <v>7200201</v>
      </c>
      <c r="F36" s="108">
        <f t="shared" si="8"/>
        <v>7200201</v>
      </c>
      <c r="G36" s="108">
        <f t="shared" si="8"/>
        <v>7200188</v>
      </c>
      <c r="H36" s="107"/>
      <c r="I36" s="1"/>
      <c r="J36" s="1"/>
      <c r="K36" s="1"/>
      <c r="L36" s="1"/>
    </row>
    <row r="37" spans="1:103" x14ac:dyDescent="0.25">
      <c r="A37" s="3"/>
      <c r="B37" s="3"/>
      <c r="C37" s="28"/>
      <c r="D37" s="28"/>
      <c r="E37" s="27"/>
      <c r="F37" s="27"/>
    </row>
    <row r="38" spans="1:103" x14ac:dyDescent="0.25">
      <c r="A38" s="31"/>
      <c r="B38" s="31"/>
      <c r="C38" s="110"/>
      <c r="D38" s="28"/>
      <c r="E38" s="4"/>
      <c r="F38" s="4"/>
      <c r="G38" s="30"/>
      <c r="Q38" s="29"/>
    </row>
    <row r="39" spans="1:103" x14ac:dyDescent="0.25">
      <c r="A39" s="32"/>
      <c r="B39" s="32"/>
      <c r="C39" s="110"/>
      <c r="D39" s="28"/>
      <c r="E39" s="4"/>
      <c r="F39" s="4"/>
      <c r="G39" s="30"/>
      <c r="Q39" s="33"/>
    </row>
    <row r="40" spans="1:103" x14ac:dyDescent="0.25">
      <c r="A40" s="32"/>
      <c r="B40" s="32"/>
      <c r="C40" s="110"/>
      <c r="D40" s="28"/>
      <c r="E40" s="4"/>
      <c r="F40" s="4"/>
      <c r="G40" s="30"/>
      <c r="Q40" s="33"/>
    </row>
    <row r="41" spans="1:103" x14ac:dyDescent="0.25">
      <c r="A41" s="32"/>
      <c r="B41" s="32"/>
      <c r="C41" s="110"/>
      <c r="D41" s="28"/>
      <c r="E41" s="4"/>
      <c r="F41" s="4"/>
      <c r="G41" s="30"/>
      <c r="Q41" s="33"/>
    </row>
    <row r="42" spans="1:103" x14ac:dyDescent="0.25">
      <c r="A42" s="32"/>
      <c r="B42" s="32"/>
      <c r="C42" s="110"/>
      <c r="D42" s="28"/>
      <c r="E42" s="4"/>
      <c r="F42" s="4"/>
      <c r="G42" s="30"/>
      <c r="P42" s="34"/>
      <c r="Q42" s="35"/>
    </row>
    <row r="43" spans="1:103" x14ac:dyDescent="0.25">
      <c r="A43" s="34"/>
      <c r="B43" s="34"/>
      <c r="C43" s="110"/>
      <c r="D43" s="28"/>
      <c r="E43" s="4"/>
      <c r="F43" s="4"/>
      <c r="G43" s="30"/>
      <c r="P43" s="34"/>
      <c r="Q43" s="35"/>
    </row>
    <row r="44" spans="1:103" x14ac:dyDescent="0.25">
      <c r="A44" s="24"/>
      <c r="B44" s="24"/>
      <c r="C44" s="110"/>
      <c r="D44" s="28"/>
      <c r="E44" s="4"/>
      <c r="F44" s="4"/>
      <c r="G44" s="30"/>
      <c r="P44" s="34"/>
      <c r="Q44" s="35"/>
    </row>
    <row r="45" spans="1:103" x14ac:dyDescent="0.25">
      <c r="A45" s="24"/>
      <c r="B45" s="24"/>
      <c r="C45" s="110"/>
      <c r="D45" s="28"/>
      <c r="E45" s="4"/>
      <c r="F45" s="4"/>
      <c r="G45" s="30"/>
      <c r="P45" s="34"/>
      <c r="Q45" s="35"/>
    </row>
    <row r="46" spans="1:103" x14ac:dyDescent="0.25">
      <c r="A46" s="24"/>
      <c r="B46" s="24"/>
      <c r="C46" s="110"/>
      <c r="D46" s="28"/>
      <c r="E46" s="4"/>
      <c r="F46" s="4"/>
      <c r="G46" s="30"/>
      <c r="P46" s="34"/>
      <c r="Q46" s="35"/>
    </row>
    <row r="47" spans="1:103" x14ac:dyDescent="0.25">
      <c r="A47" s="36"/>
      <c r="B47" s="36"/>
      <c r="C47" s="110"/>
      <c r="D47" s="28"/>
      <c r="E47" s="4"/>
      <c r="F47" s="4"/>
      <c r="G47" s="30"/>
    </row>
    <row r="48" spans="1:103" x14ac:dyDescent="0.25">
      <c r="A48" s="36"/>
      <c r="C48" s="110"/>
      <c r="D48" s="28"/>
      <c r="E48" s="4"/>
      <c r="F48" s="4"/>
      <c r="G48" s="30"/>
    </row>
    <row r="49" spans="1:7" x14ac:dyDescent="0.25">
      <c r="A49" s="36"/>
      <c r="B49" s="36"/>
      <c r="C49" s="110"/>
      <c r="D49" s="28"/>
      <c r="E49" s="4"/>
      <c r="F49" s="4"/>
      <c r="G49" s="30"/>
    </row>
    <row r="50" spans="1:7" x14ac:dyDescent="0.25">
      <c r="A50" s="36"/>
      <c r="B50" s="36"/>
      <c r="C50" s="110"/>
      <c r="D50" s="28"/>
      <c r="E50" s="4"/>
      <c r="F50" s="4"/>
      <c r="G50" s="30"/>
    </row>
    <row r="51" spans="1:7" x14ac:dyDescent="0.25">
      <c r="A51" s="36"/>
      <c r="C51" s="110"/>
      <c r="D51" s="28"/>
      <c r="E51" s="4"/>
      <c r="F51" s="4"/>
      <c r="G51" s="30"/>
    </row>
    <row r="52" spans="1:7" x14ac:dyDescent="0.25">
      <c r="D52" s="4"/>
      <c r="E52" s="4"/>
      <c r="F52" s="4"/>
      <c r="G52" s="30"/>
    </row>
    <row r="53" spans="1:7" x14ac:dyDescent="0.25">
      <c r="D53" s="4"/>
      <c r="E53" s="4"/>
      <c r="F53" s="4"/>
      <c r="G53" s="30"/>
    </row>
    <row r="54" spans="1:7" x14ac:dyDescent="0.25">
      <c r="D54" s="4"/>
      <c r="E54" s="4"/>
      <c r="F54" s="4"/>
      <c r="G54" s="30"/>
    </row>
    <row r="55" spans="1:7" x14ac:dyDescent="0.25">
      <c r="D55" s="4"/>
      <c r="E55" s="4"/>
      <c r="F55" s="4"/>
      <c r="G55" s="30"/>
    </row>
    <row r="56" spans="1:7" x14ac:dyDescent="0.25">
      <c r="C56" s="110"/>
      <c r="D56" s="4"/>
      <c r="E56" s="4"/>
      <c r="F56" s="4"/>
      <c r="G56" s="30"/>
    </row>
    <row r="57" spans="1:7" x14ac:dyDescent="0.25">
      <c r="C57" s="110"/>
      <c r="D57" s="4"/>
      <c r="E57" s="4"/>
      <c r="F57" s="4"/>
      <c r="G57" s="30"/>
    </row>
    <row r="58" spans="1:7" x14ac:dyDescent="0.25">
      <c r="C58" s="110"/>
      <c r="D58" s="4"/>
      <c r="E58" s="4"/>
      <c r="F58" s="4"/>
      <c r="G58" s="30"/>
    </row>
    <row r="59" spans="1:7" x14ac:dyDescent="0.25">
      <c r="C59" s="110"/>
      <c r="D59" s="4"/>
      <c r="E59" s="4"/>
      <c r="F59" s="4"/>
    </row>
    <row r="60" spans="1:7" x14ac:dyDescent="0.25">
      <c r="C60" s="110"/>
      <c r="D60" s="4"/>
      <c r="E60" s="4"/>
      <c r="F60" s="4"/>
    </row>
    <row r="61" spans="1:7" x14ac:dyDescent="0.25">
      <c r="C61" s="110"/>
      <c r="D61" s="4"/>
      <c r="E61" s="4"/>
      <c r="F61" s="4"/>
    </row>
  </sheetData>
  <pageMargins left="0.5" right="0.5" top="0.6" bottom="0.59" header="0.25" footer="0.25"/>
  <pageSetup scale="88" orientation="portrait" r:id="rId1"/>
  <headerFooter alignWithMargins="0">
    <oddFooter>&amp;L&amp;9&amp;Z&amp;F, &amp;A&amp;R&amp;7&amp;D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9"/>
  <sheetViews>
    <sheetView topLeftCell="A35" zoomScale="85" zoomScaleNormal="85" zoomScaleSheetLayoutView="78" workbookViewId="0">
      <pane xSplit="2" topLeftCell="C1" activePane="topRight" state="frozen"/>
      <selection activeCell="C10" sqref="C10"/>
      <selection pane="topRight" activeCell="C18" sqref="C18"/>
    </sheetView>
  </sheetViews>
  <sheetFormatPr defaultColWidth="9.140625" defaultRowHeight="15" x14ac:dyDescent="0.25"/>
  <cols>
    <col min="1" max="1" width="7" style="37" bestFit="1" customWidth="1"/>
    <col min="2" max="2" width="78.7109375" style="37" bestFit="1" customWidth="1"/>
    <col min="3" max="3" width="17.5703125" style="38" bestFit="1" customWidth="1"/>
    <col min="4" max="4" width="16.85546875" style="38" bestFit="1" customWidth="1"/>
    <col min="5" max="5" width="16.42578125" style="38" bestFit="1" customWidth="1"/>
    <col min="6" max="6" width="18.7109375" style="38" bestFit="1" customWidth="1"/>
    <col min="7" max="7" width="16.42578125" style="38" bestFit="1" customWidth="1"/>
    <col min="8" max="9" width="17.5703125" style="38" bestFit="1" customWidth="1"/>
    <col min="10" max="11" width="16.140625" style="37" bestFit="1" customWidth="1"/>
    <col min="12" max="12" width="16.28515625" style="37" bestFit="1" customWidth="1"/>
    <col min="13" max="13" width="13.28515625" style="37" bestFit="1" customWidth="1"/>
    <col min="14" max="14" width="16.42578125" style="37" customWidth="1"/>
    <col min="15" max="16384" width="9.140625" style="37"/>
  </cols>
  <sheetData>
    <row r="1" spans="1:14" ht="18" x14ac:dyDescent="0.25">
      <c r="A1" s="99" t="s">
        <v>255</v>
      </c>
      <c r="B1" s="55"/>
      <c r="J1" s="38"/>
    </row>
    <row r="2" spans="1:14" x14ac:dyDescent="0.25">
      <c r="B2" s="84"/>
      <c r="D2" s="98"/>
      <c r="I2" s="105"/>
      <c r="J2" s="38"/>
    </row>
    <row r="3" spans="1:14" s="39" customFormat="1" x14ac:dyDescent="0.25">
      <c r="A3" s="67"/>
      <c r="B3" s="66" t="s">
        <v>82</v>
      </c>
      <c r="C3" s="65" t="s">
        <v>96</v>
      </c>
      <c r="D3" s="65" t="s">
        <v>95</v>
      </c>
      <c r="E3" s="65" t="s">
        <v>94</v>
      </c>
      <c r="F3" s="65" t="s">
        <v>93</v>
      </c>
      <c r="G3" s="65" t="s">
        <v>92</v>
      </c>
      <c r="H3" s="65" t="s">
        <v>91</v>
      </c>
      <c r="I3" s="65" t="s">
        <v>90</v>
      </c>
    </row>
    <row r="4" spans="1:14" x14ac:dyDescent="0.25">
      <c r="A4" s="64"/>
      <c r="B4" s="64"/>
    </row>
    <row r="5" spans="1:14" x14ac:dyDescent="0.25">
      <c r="A5" s="63"/>
      <c r="B5" s="48" t="s">
        <v>76</v>
      </c>
      <c r="C5" s="83"/>
      <c r="E5" s="83"/>
      <c r="F5" s="83"/>
      <c r="G5" s="83"/>
      <c r="H5" s="83"/>
      <c r="I5" s="83"/>
      <c r="K5" s="97"/>
      <c r="L5" s="96"/>
    </row>
    <row r="6" spans="1:14" x14ac:dyDescent="0.25">
      <c r="A6" s="46" t="s">
        <v>75</v>
      </c>
      <c r="B6" s="60" t="s">
        <v>97</v>
      </c>
      <c r="C6" s="62">
        <v>51.74</v>
      </c>
      <c r="D6" s="62">
        <v>29.79</v>
      </c>
      <c r="E6" s="62">
        <v>44.91</v>
      </c>
      <c r="F6" s="62">
        <v>33.729999999999997</v>
      </c>
      <c r="G6" s="62">
        <v>21.87</v>
      </c>
      <c r="H6" s="62">
        <v>31.8</v>
      </c>
      <c r="I6" s="62">
        <v>64.459999999999994</v>
      </c>
      <c r="K6" s="79"/>
      <c r="L6" s="95"/>
    </row>
    <row r="7" spans="1:14" x14ac:dyDescent="0.25">
      <c r="A7" s="46" t="s">
        <v>74</v>
      </c>
      <c r="B7" s="60" t="s">
        <v>98</v>
      </c>
      <c r="C7" s="62">
        <v>48.09</v>
      </c>
      <c r="D7" s="62">
        <v>16.649999999999999</v>
      </c>
      <c r="E7" s="62">
        <v>35.67</v>
      </c>
      <c r="F7" s="62">
        <v>110.93</v>
      </c>
      <c r="G7" s="62">
        <v>0</v>
      </c>
      <c r="H7" s="62">
        <v>0.32</v>
      </c>
      <c r="I7" s="62">
        <v>177.88399999999999</v>
      </c>
      <c r="K7" s="79"/>
      <c r="L7" s="95"/>
    </row>
    <row r="8" spans="1:14" x14ac:dyDescent="0.25">
      <c r="A8" s="46" t="s">
        <v>73</v>
      </c>
      <c r="B8" s="60" t="s">
        <v>99</v>
      </c>
      <c r="C8" s="61">
        <v>126135.54</v>
      </c>
      <c r="D8" s="61">
        <v>122001.13</v>
      </c>
      <c r="E8" s="61">
        <v>127602.02</v>
      </c>
      <c r="F8" s="61">
        <v>121598.46</v>
      </c>
      <c r="G8" s="61">
        <v>150661.67000000001</v>
      </c>
      <c r="H8" s="61">
        <v>122001</v>
      </c>
      <c r="I8" s="61">
        <v>147579.94</v>
      </c>
      <c r="K8" s="79"/>
      <c r="L8" s="94"/>
    </row>
    <row r="9" spans="1:14" x14ac:dyDescent="0.25">
      <c r="A9" s="46" t="s">
        <v>72</v>
      </c>
      <c r="B9" s="60" t="s">
        <v>100</v>
      </c>
      <c r="C9" s="61">
        <v>122001.13</v>
      </c>
      <c r="D9" s="61">
        <v>122001.13</v>
      </c>
      <c r="E9" s="61">
        <v>122001.13</v>
      </c>
      <c r="F9" s="61">
        <v>121598.46</v>
      </c>
      <c r="G9" s="61">
        <v>0</v>
      </c>
      <c r="H9" s="61">
        <v>0</v>
      </c>
      <c r="I9" s="61">
        <v>139910.07</v>
      </c>
      <c r="K9" s="79"/>
      <c r="L9" s="40"/>
    </row>
    <row r="10" spans="1:14" x14ac:dyDescent="0.25">
      <c r="A10" s="46" t="s">
        <v>71</v>
      </c>
      <c r="B10" s="60" t="s">
        <v>70</v>
      </c>
      <c r="C10" s="44">
        <f>((+C6*C8)+(C7*C9))*('Market Basket MID'!$BY$49)</f>
        <v>13092235.195733586</v>
      </c>
      <c r="D10" s="44">
        <f>((+D6*D8)+(D7*D9))*('Market Basket MID'!$BY$49)</f>
        <v>5985264.5276818182</v>
      </c>
      <c r="E10" s="44">
        <f>((+E6*E8)+(E7*E9))*('Market Basket MID'!$BY$49)</f>
        <v>10651006.49558207</v>
      </c>
      <c r="F10" s="44">
        <f>((+F6*F8)+(F7*F9))*('Market Basket MID'!$BY$46)</f>
        <v>18836172.095237199</v>
      </c>
      <c r="G10" s="44">
        <f>((+G6*G8)+(G7*G9))*('Market Basket MID'!$BY$49)</f>
        <v>3480798.1963295462</v>
      </c>
      <c r="H10" s="44">
        <f>((+H6*H8)+(H7*H9))*('Market Basket MID'!$BY$49)</f>
        <v>4098432.583333334</v>
      </c>
      <c r="I10" s="44">
        <f>((+I6*I8)+(I7*I9))*('Market Basket MID'!$BY$49)</f>
        <v>36340876.354773901</v>
      </c>
      <c r="K10" s="93"/>
      <c r="L10" s="40"/>
      <c r="N10" s="92"/>
    </row>
    <row r="11" spans="1:14" x14ac:dyDescent="0.25">
      <c r="A11" s="49"/>
      <c r="B11" s="49"/>
      <c r="C11" s="53"/>
      <c r="D11" s="53"/>
      <c r="E11" s="53"/>
      <c r="F11" s="53"/>
      <c r="G11" s="53"/>
      <c r="H11" s="53"/>
      <c r="I11" s="53"/>
      <c r="K11" s="77"/>
      <c r="L11" s="40"/>
    </row>
    <row r="12" spans="1:14" x14ac:dyDescent="0.25">
      <c r="A12" s="59"/>
      <c r="B12" s="48" t="s">
        <v>69</v>
      </c>
      <c r="C12" s="53"/>
      <c r="D12" s="53"/>
      <c r="E12" s="53"/>
      <c r="F12" s="53"/>
      <c r="G12" s="81"/>
      <c r="H12" s="91"/>
      <c r="I12" s="53"/>
      <c r="K12" s="80"/>
      <c r="L12" s="40"/>
    </row>
    <row r="13" spans="1:14" x14ac:dyDescent="0.25">
      <c r="A13" s="46" t="s">
        <v>68</v>
      </c>
      <c r="B13" s="57" t="s">
        <v>112</v>
      </c>
      <c r="C13" s="58">
        <f>VLOOKUP(C3,Days_25GME!$B$5:$F$24,5,FALSE)</f>
        <v>29680</v>
      </c>
      <c r="D13" s="58">
        <f>VLOOKUP(D3,Days_25GME!$B$5:$F$24,5,FALSE)</f>
        <v>18323</v>
      </c>
      <c r="E13" s="58">
        <f>VLOOKUP(E3,Days_25GME!$B$5:$F$24,5,FALSE)</f>
        <v>12529</v>
      </c>
      <c r="F13" s="58">
        <f>VLOOKUP(F3,Days_25GME!$B$5:$F$24,5,FALSE)</f>
        <v>11245</v>
      </c>
      <c r="G13" s="58">
        <f>VLOOKUP(G3,Days_25GME!$B$5:$F$24,5,FALSE)</f>
        <v>1901</v>
      </c>
      <c r="H13" s="58">
        <f>VLOOKUP(H3,Days_25GME!$B$5:$F$24,5,FALSE)</f>
        <v>7694</v>
      </c>
      <c r="I13" s="58">
        <f>VLOOKUP(I3,Days_25GME!$B$5:$F$24,5,FALSE)</f>
        <v>57932</v>
      </c>
      <c r="K13" s="79"/>
      <c r="L13" s="40"/>
    </row>
    <row r="14" spans="1:14" x14ac:dyDescent="0.25">
      <c r="A14" s="46" t="s">
        <v>67</v>
      </c>
      <c r="B14" s="57" t="s">
        <v>66</v>
      </c>
      <c r="C14" s="58">
        <f>104119+13899-4657</f>
        <v>113361</v>
      </c>
      <c r="D14" s="58">
        <v>50119</v>
      </c>
      <c r="E14" s="58">
        <f>82816+5525+3740-3555</f>
        <v>88526</v>
      </c>
      <c r="F14" s="58">
        <f>43840+5057-2160</f>
        <v>46737</v>
      </c>
      <c r="G14" s="58">
        <f>49433-6156</f>
        <v>43277</v>
      </c>
      <c r="H14" s="58">
        <f>30330+1053-1083</f>
        <v>30300</v>
      </c>
      <c r="I14" s="58">
        <f>232644+30945+8753-8527</f>
        <v>263815</v>
      </c>
      <c r="K14" s="79"/>
      <c r="L14" s="40"/>
    </row>
    <row r="15" spans="1:14" x14ac:dyDescent="0.25">
      <c r="A15" s="46" t="s">
        <v>65</v>
      </c>
      <c r="B15" s="57" t="s">
        <v>64</v>
      </c>
      <c r="C15" s="56">
        <f t="shared" ref="C15:I15" si="0">+C13/C14</f>
        <v>0.26181843844002789</v>
      </c>
      <c r="D15" s="56">
        <f t="shared" si="0"/>
        <v>0.36558989604740716</v>
      </c>
      <c r="E15" s="56">
        <f t="shared" si="0"/>
        <v>0.14152904231525201</v>
      </c>
      <c r="F15" s="56">
        <f t="shared" si="0"/>
        <v>0.24060166463401589</v>
      </c>
      <c r="G15" s="56">
        <f t="shared" si="0"/>
        <v>4.392633500473693E-2</v>
      </c>
      <c r="H15" s="56">
        <f t="shared" si="0"/>
        <v>0.25392739273927395</v>
      </c>
      <c r="I15" s="56">
        <f t="shared" si="0"/>
        <v>0.21959327559084965</v>
      </c>
      <c r="K15" s="90"/>
      <c r="L15" s="79"/>
    </row>
    <row r="16" spans="1:14" x14ac:dyDescent="0.25">
      <c r="A16" s="46"/>
      <c r="B16" s="55"/>
      <c r="C16" s="53"/>
      <c r="D16" s="53"/>
      <c r="E16" s="53"/>
      <c r="F16" s="53"/>
      <c r="G16" s="53"/>
      <c r="H16" s="53"/>
      <c r="I16" s="53"/>
      <c r="K16" s="90"/>
      <c r="L16" s="77"/>
    </row>
    <row r="17" spans="1:15" x14ac:dyDescent="0.25">
      <c r="A17" s="46"/>
      <c r="B17" s="54" t="s">
        <v>63</v>
      </c>
      <c r="C17" s="53"/>
      <c r="D17" s="53"/>
      <c r="E17" s="53"/>
      <c r="F17" s="53"/>
      <c r="G17" s="53"/>
      <c r="H17" s="53"/>
      <c r="I17" s="53"/>
      <c r="K17" s="78"/>
      <c r="L17" s="89"/>
    </row>
    <row r="18" spans="1:15" x14ac:dyDescent="0.25">
      <c r="A18" s="46" t="s">
        <v>62</v>
      </c>
      <c r="B18" s="52" t="s">
        <v>61</v>
      </c>
      <c r="C18" s="44">
        <v>1218329183</v>
      </c>
      <c r="D18" s="44">
        <v>639114546</v>
      </c>
      <c r="E18" s="44">
        <v>1074812399</v>
      </c>
      <c r="F18" s="44">
        <v>602843570</v>
      </c>
      <c r="G18" s="44">
        <v>554635170</v>
      </c>
      <c r="H18" s="44">
        <v>356761501</v>
      </c>
      <c r="I18" s="44">
        <v>3487497832</v>
      </c>
      <c r="K18" s="78"/>
      <c r="L18" s="88"/>
      <c r="M18" s="87"/>
    </row>
    <row r="19" spans="1:15" x14ac:dyDescent="0.25">
      <c r="A19" s="46" t="s">
        <v>60</v>
      </c>
      <c r="B19" s="52" t="s">
        <v>59</v>
      </c>
      <c r="C19" s="44">
        <v>2879282392</v>
      </c>
      <c r="D19" s="44">
        <v>1186662005</v>
      </c>
      <c r="E19" s="44">
        <v>2501320456</v>
      </c>
      <c r="F19" s="44">
        <v>1767999828</v>
      </c>
      <c r="G19" s="44">
        <v>1613841407</v>
      </c>
      <c r="H19" s="44">
        <v>1069719576</v>
      </c>
      <c r="I19" s="44">
        <v>5563496610</v>
      </c>
      <c r="K19" s="77"/>
      <c r="L19" s="40"/>
    </row>
    <row r="20" spans="1:15" x14ac:dyDescent="0.25">
      <c r="A20" s="46" t="s">
        <v>58</v>
      </c>
      <c r="B20" s="51" t="s">
        <v>57</v>
      </c>
      <c r="C20" s="50">
        <f t="shared" ref="C20:I20" si="1">+C18/C19</f>
        <v>0.42313639898090272</v>
      </c>
      <c r="D20" s="50">
        <f t="shared" si="1"/>
        <v>0.53858178934447298</v>
      </c>
      <c r="E20" s="50">
        <f t="shared" si="1"/>
        <v>0.42969800067872632</v>
      </c>
      <c r="F20" s="50">
        <f t="shared" si="1"/>
        <v>0.34097490308126888</v>
      </c>
      <c r="G20" s="50">
        <f t="shared" si="1"/>
        <v>0.34367389979850727</v>
      </c>
      <c r="H20" s="50">
        <f t="shared" si="1"/>
        <v>0.33350936918817309</v>
      </c>
      <c r="I20" s="50">
        <f t="shared" si="1"/>
        <v>0.62685359163003063</v>
      </c>
      <c r="K20" s="77"/>
      <c r="L20" s="40"/>
    </row>
    <row r="21" spans="1:15" x14ac:dyDescent="0.25">
      <c r="A21" s="49"/>
      <c r="B21" s="49"/>
      <c r="C21" s="47"/>
      <c r="D21" s="47"/>
      <c r="E21" s="47"/>
      <c r="F21" s="47"/>
      <c r="G21" s="47"/>
      <c r="H21" s="47"/>
      <c r="I21" s="47"/>
      <c r="K21" s="77"/>
      <c r="L21" s="40"/>
    </row>
    <row r="22" spans="1:15" x14ac:dyDescent="0.25">
      <c r="A22" s="49"/>
      <c r="B22" s="48" t="s">
        <v>56</v>
      </c>
      <c r="C22" s="47"/>
      <c r="D22" s="47"/>
      <c r="E22" s="47"/>
      <c r="F22" s="47"/>
      <c r="G22" s="47"/>
      <c r="H22" s="47"/>
      <c r="I22" s="47"/>
      <c r="K22" s="77"/>
      <c r="L22" s="40"/>
    </row>
    <row r="23" spans="1:15" x14ac:dyDescent="0.25">
      <c r="A23" s="46" t="s">
        <v>55</v>
      </c>
      <c r="B23" s="45" t="s">
        <v>54</v>
      </c>
      <c r="C23" s="44">
        <f>ROUND(+C10*C15,0)</f>
        <v>3427789</v>
      </c>
      <c r="D23" s="44">
        <f t="shared" ref="D23:I23" si="2">ROUND(+D10*D15,0)</f>
        <v>2188152</v>
      </c>
      <c r="E23" s="44">
        <f t="shared" si="2"/>
        <v>1507427</v>
      </c>
      <c r="F23" s="44">
        <f t="shared" si="2"/>
        <v>4532014</v>
      </c>
      <c r="G23" s="44">
        <f t="shared" si="2"/>
        <v>152899</v>
      </c>
      <c r="H23" s="44">
        <f t="shared" si="2"/>
        <v>1040704</v>
      </c>
      <c r="I23" s="44">
        <f t="shared" si="2"/>
        <v>7980212</v>
      </c>
      <c r="K23" s="77"/>
      <c r="L23" s="40"/>
    </row>
    <row r="24" spans="1:15" x14ac:dyDescent="0.25">
      <c r="A24" s="43" t="s">
        <v>53</v>
      </c>
      <c r="B24" s="42" t="s">
        <v>52</v>
      </c>
      <c r="C24" s="41">
        <f>ROUND(C20*C23,0)</f>
        <v>1450422</v>
      </c>
      <c r="D24" s="41">
        <f t="shared" ref="D24:I24" si="3">ROUND(D20*D23,0)</f>
        <v>1178499</v>
      </c>
      <c r="E24" s="41">
        <f t="shared" si="3"/>
        <v>647738</v>
      </c>
      <c r="F24" s="41">
        <f t="shared" si="3"/>
        <v>1545303</v>
      </c>
      <c r="G24" s="41">
        <f t="shared" si="3"/>
        <v>52547</v>
      </c>
      <c r="H24" s="41">
        <f t="shared" si="3"/>
        <v>347085</v>
      </c>
      <c r="I24" s="41">
        <f t="shared" si="3"/>
        <v>5002425</v>
      </c>
      <c r="K24" s="77"/>
      <c r="L24" s="40"/>
    </row>
    <row r="25" spans="1:15" s="68" customFormat="1" ht="15.75" thickBot="1" x14ac:dyDescent="0.3">
      <c r="C25" s="70"/>
      <c r="D25" s="70"/>
      <c r="E25" s="70"/>
      <c r="F25" s="70"/>
      <c r="G25" s="70"/>
      <c r="H25" s="70"/>
      <c r="I25" s="70"/>
      <c r="J25" s="69"/>
      <c r="K25" s="69"/>
      <c r="L25" s="69"/>
    </row>
    <row r="26" spans="1:15" x14ac:dyDescent="0.25">
      <c r="C26" s="53"/>
      <c r="D26" s="53"/>
      <c r="E26" s="53"/>
      <c r="F26" s="53"/>
      <c r="G26" s="53"/>
      <c r="H26" s="53"/>
      <c r="I26" s="53"/>
      <c r="J26" s="40"/>
      <c r="K26" s="77"/>
      <c r="L26" s="40"/>
    </row>
    <row r="27" spans="1:15" s="39" customFormat="1" ht="30" x14ac:dyDescent="0.25">
      <c r="A27" s="67"/>
      <c r="B27" s="66" t="s">
        <v>82</v>
      </c>
      <c r="C27" s="86" t="s">
        <v>89</v>
      </c>
      <c r="D27" s="86" t="s">
        <v>88</v>
      </c>
      <c r="E27" s="86" t="s">
        <v>87</v>
      </c>
      <c r="F27" s="86" t="s">
        <v>86</v>
      </c>
      <c r="G27" s="65" t="s">
        <v>85</v>
      </c>
      <c r="H27" s="65" t="s">
        <v>84</v>
      </c>
      <c r="I27" s="65" t="s">
        <v>83</v>
      </c>
      <c r="N27" s="85"/>
      <c r="O27" s="84"/>
    </row>
    <row r="28" spans="1:15" x14ac:dyDescent="0.25">
      <c r="A28" s="64"/>
      <c r="B28" s="64"/>
      <c r="E28" s="53"/>
      <c r="F28" s="53"/>
      <c r="G28" s="53"/>
      <c r="H28" s="53"/>
      <c r="I28" s="53"/>
      <c r="N28" s="77"/>
      <c r="O28" s="40"/>
    </row>
    <row r="29" spans="1:15" x14ac:dyDescent="0.25">
      <c r="A29" s="63"/>
      <c r="B29" s="48" t="s">
        <v>76</v>
      </c>
      <c r="C29" s="83"/>
      <c r="D29" s="83"/>
      <c r="E29" s="82"/>
      <c r="F29" s="82"/>
      <c r="G29" s="53"/>
      <c r="H29" s="53"/>
      <c r="I29" s="53"/>
      <c r="N29" s="77"/>
      <c r="O29" s="40"/>
    </row>
    <row r="30" spans="1:15" x14ac:dyDescent="0.25">
      <c r="A30" s="46" t="s">
        <v>75</v>
      </c>
      <c r="B30" s="60" t="s">
        <v>97</v>
      </c>
      <c r="C30" s="62">
        <v>34.07</v>
      </c>
      <c r="D30" s="62">
        <v>0</v>
      </c>
      <c r="E30" s="62">
        <v>22.54</v>
      </c>
      <c r="F30" s="62">
        <v>19.989999999999998</v>
      </c>
      <c r="G30" s="62">
        <v>38.89</v>
      </c>
      <c r="H30" s="62">
        <v>0.93</v>
      </c>
      <c r="I30" s="62">
        <v>76.09</v>
      </c>
      <c r="N30" s="77"/>
      <c r="O30" s="40"/>
    </row>
    <row r="31" spans="1:15" x14ac:dyDescent="0.25">
      <c r="A31" s="46" t="s">
        <v>74</v>
      </c>
      <c r="B31" s="60" t="s">
        <v>98</v>
      </c>
      <c r="C31" s="62">
        <v>6.49</v>
      </c>
      <c r="D31" s="62">
        <v>0.86</v>
      </c>
      <c r="E31" s="62">
        <v>5.6</v>
      </c>
      <c r="F31" s="62">
        <v>0</v>
      </c>
      <c r="G31" s="62">
        <v>12.47</v>
      </c>
      <c r="H31" s="62">
        <v>0.15</v>
      </c>
      <c r="I31" s="62">
        <v>61.53</v>
      </c>
      <c r="N31" s="77"/>
      <c r="O31" s="40"/>
    </row>
    <row r="32" spans="1:15" x14ac:dyDescent="0.25">
      <c r="A32" s="46" t="s">
        <v>73</v>
      </c>
      <c r="B32" s="60" t="s">
        <v>99</v>
      </c>
      <c r="C32" s="61">
        <v>141118.54999999999</v>
      </c>
      <c r="D32" s="61">
        <v>122001.13</v>
      </c>
      <c r="E32" s="61">
        <v>136307</v>
      </c>
      <c r="F32" s="61">
        <v>225324</v>
      </c>
      <c r="G32" s="61">
        <v>197679.14</v>
      </c>
      <c r="H32" s="61">
        <v>67623.100000000006</v>
      </c>
      <c r="I32" s="61">
        <v>131946.85</v>
      </c>
      <c r="N32" s="77"/>
      <c r="O32" s="40"/>
    </row>
    <row r="33" spans="1:15" x14ac:dyDescent="0.25">
      <c r="A33" s="46" t="s">
        <v>72</v>
      </c>
      <c r="B33" s="60" t="s">
        <v>100</v>
      </c>
      <c r="C33" s="61">
        <v>133784.5</v>
      </c>
      <c r="D33" s="61">
        <v>203209.15</v>
      </c>
      <c r="E33" s="61">
        <v>136307</v>
      </c>
      <c r="F33" s="61">
        <v>213613</v>
      </c>
      <c r="G33" s="61">
        <v>187405.62</v>
      </c>
      <c r="H33" s="61">
        <v>67623.100000000006</v>
      </c>
      <c r="I33" s="61">
        <v>125089.51</v>
      </c>
      <c r="N33" s="77"/>
      <c r="O33" s="40"/>
    </row>
    <row r="34" spans="1:15" x14ac:dyDescent="0.25">
      <c r="A34" s="46" t="s">
        <v>71</v>
      </c>
      <c r="B34" s="60" t="s">
        <v>70</v>
      </c>
      <c r="C34" s="44">
        <f>((+C30*C32)+(C31*C33))*('Market Basket MID'!$BY$49)</f>
        <v>5996291.1249095118</v>
      </c>
      <c r="D34" s="44">
        <f>((+D30*D32)+(D31*D33))*('Market Basket MID'!$BY$49)</f>
        <v>184615.85487794614</v>
      </c>
      <c r="E34" s="44">
        <f>((+E30*E32)+(E31*E33))*('Market Basket MID'!$BY$52)</f>
        <v>4024897.2574414709</v>
      </c>
      <c r="F34" s="44">
        <f>((+F30*F32)+(F31*F33))*('Market Basket MID'!$BY$49)</f>
        <v>4758253.0166666666</v>
      </c>
      <c r="G34" s="44">
        <f>((+G30*G32)+(G31*G33))*('Market Basket MID'!$BY$49)</f>
        <v>10590055.340218857</v>
      </c>
      <c r="H34" s="44">
        <f>((+H30*H32)+(H31*H33))*('Market Basket MID'!$BY$52)</f>
        <v>76635.743929765886</v>
      </c>
      <c r="I34" s="44">
        <f>((+I30*I32)+(I31*I33))*('Market Basket MID'!$BY$49)</f>
        <v>18736889.457351856</v>
      </c>
      <c r="N34" s="77"/>
      <c r="O34" s="40"/>
    </row>
    <row r="35" spans="1:15" x14ac:dyDescent="0.25">
      <c r="A35" s="49"/>
      <c r="B35" s="49"/>
      <c r="C35" s="53"/>
      <c r="D35" s="53"/>
      <c r="E35" s="53"/>
      <c r="F35" s="53"/>
      <c r="G35" s="53"/>
      <c r="H35" s="53"/>
      <c r="I35" s="53"/>
      <c r="N35" s="77"/>
      <c r="O35" s="40"/>
    </row>
    <row r="36" spans="1:15" x14ac:dyDescent="0.25">
      <c r="A36" s="59"/>
      <c r="B36" s="48" t="s">
        <v>69</v>
      </c>
      <c r="C36" s="53"/>
      <c r="D36" s="53"/>
      <c r="E36" s="81"/>
      <c r="F36" s="81"/>
      <c r="G36" s="53"/>
      <c r="H36" s="53"/>
      <c r="I36" s="53"/>
      <c r="N36" s="80"/>
      <c r="O36" s="40"/>
    </row>
    <row r="37" spans="1:15" x14ac:dyDescent="0.25">
      <c r="A37" s="46" t="s">
        <v>68</v>
      </c>
      <c r="B37" s="57" t="s">
        <v>112</v>
      </c>
      <c r="C37" s="58">
        <f>VLOOKUP(C27,Days_25GME!$B$5:$F$24,5,FALSE)</f>
        <v>19373</v>
      </c>
      <c r="D37" s="58">
        <f>VLOOKUP(D27,Days_25GME!$B$5:$F$24,5,FALSE)</f>
        <v>12750</v>
      </c>
      <c r="E37" s="58">
        <f>VLOOKUP(E27,Days_25GME!$B$5:$F$24,5,FALSE)</f>
        <v>12684</v>
      </c>
      <c r="F37" s="58">
        <f>VLOOKUP(F27,Days_25GME!$B$5:$F$24,5,FALSE)</f>
        <v>8679</v>
      </c>
      <c r="G37" s="58">
        <f>VLOOKUP(G27,Days_25GME!$B$5:$F$24,5,FALSE)</f>
        <v>8181</v>
      </c>
      <c r="H37" s="58">
        <f>VLOOKUP(H27,Days_25GME!$B$5:$F$24,5,FALSE)</f>
        <v>97</v>
      </c>
      <c r="I37" s="58">
        <f>VLOOKUP(I27,Days_25GME!$B$5:$F$24,5,FALSE)</f>
        <v>26263</v>
      </c>
      <c r="N37" s="79"/>
      <c r="O37" s="40"/>
    </row>
    <row r="38" spans="1:15" x14ac:dyDescent="0.25">
      <c r="A38" s="46" t="s">
        <v>67</v>
      </c>
      <c r="B38" s="57" t="s">
        <v>66</v>
      </c>
      <c r="C38" s="58">
        <f>72345+9675-2929</f>
        <v>79091</v>
      </c>
      <c r="D38" s="58">
        <f>61650+3231-2277</f>
        <v>62604</v>
      </c>
      <c r="E38" s="58">
        <f>27830+21177-3974</f>
        <v>45033</v>
      </c>
      <c r="F38" s="58">
        <f>44047+6874-1889</f>
        <v>49032</v>
      </c>
      <c r="G38" s="58">
        <f>40872+2355-1576</f>
        <v>41651</v>
      </c>
      <c r="H38" s="58">
        <v>656</v>
      </c>
      <c r="I38" s="58">
        <f>99507+10065-6216</f>
        <v>103356</v>
      </c>
      <c r="N38" s="79"/>
      <c r="O38" s="40"/>
    </row>
    <row r="39" spans="1:15" x14ac:dyDescent="0.25">
      <c r="A39" s="46" t="s">
        <v>65</v>
      </c>
      <c r="B39" s="57" t="s">
        <v>64</v>
      </c>
      <c r="C39" s="56">
        <f t="shared" ref="C39:G39" si="4">+C37/C38</f>
        <v>0.24494569546471787</v>
      </c>
      <c r="D39" s="56">
        <f t="shared" si="4"/>
        <v>0.20366110791642705</v>
      </c>
      <c r="E39" s="56">
        <f t="shared" si="4"/>
        <v>0.28166011591499568</v>
      </c>
      <c r="F39" s="56">
        <f t="shared" si="4"/>
        <v>0.17700685266764563</v>
      </c>
      <c r="G39" s="56">
        <f t="shared" si="4"/>
        <v>0.19641785311277041</v>
      </c>
      <c r="H39" s="56">
        <f>+H37/H38</f>
        <v>0.14786585365853658</v>
      </c>
      <c r="I39" s="56">
        <f>+I37/I38</f>
        <v>0.25410232594140642</v>
      </c>
      <c r="N39" s="80"/>
      <c r="O39" s="40"/>
    </row>
    <row r="40" spans="1:15" x14ac:dyDescent="0.25">
      <c r="A40" s="46"/>
      <c r="B40" s="55"/>
      <c r="C40" s="53"/>
      <c r="D40" s="53"/>
      <c r="E40" s="53"/>
      <c r="F40" s="53"/>
      <c r="G40" s="53"/>
      <c r="H40" s="53"/>
      <c r="I40" s="53"/>
      <c r="N40" s="78"/>
      <c r="O40" s="78"/>
    </row>
    <row r="41" spans="1:15" x14ac:dyDescent="0.25">
      <c r="A41" s="46"/>
      <c r="B41" s="54" t="s">
        <v>63</v>
      </c>
      <c r="C41" s="53"/>
      <c r="D41" s="53"/>
      <c r="E41" s="53"/>
      <c r="F41" s="53"/>
      <c r="G41" s="53"/>
      <c r="H41" s="53"/>
      <c r="I41" s="53"/>
      <c r="N41" s="77"/>
      <c r="O41" s="40"/>
    </row>
    <row r="42" spans="1:15" x14ac:dyDescent="0.25">
      <c r="A42" s="46" t="s">
        <v>62</v>
      </c>
      <c r="B42" s="52" t="s">
        <v>61</v>
      </c>
      <c r="C42" s="44">
        <v>840329679</v>
      </c>
      <c r="D42" s="44">
        <v>447586836</v>
      </c>
      <c r="E42" s="44">
        <v>460607730</v>
      </c>
      <c r="F42" s="44">
        <v>534236654</v>
      </c>
      <c r="G42" s="44">
        <v>537149739</v>
      </c>
      <c r="H42" s="44">
        <v>12608694</v>
      </c>
      <c r="I42" s="44">
        <v>1340247169</v>
      </c>
      <c r="N42" s="79"/>
      <c r="O42" s="40"/>
    </row>
    <row r="43" spans="1:15" x14ac:dyDescent="0.25">
      <c r="A43" s="46" t="s">
        <v>60</v>
      </c>
      <c r="B43" s="52" t="s">
        <v>59</v>
      </c>
      <c r="C43" s="44">
        <v>1911908965</v>
      </c>
      <c r="D43" s="44">
        <v>1401695306</v>
      </c>
      <c r="E43" s="44">
        <v>857732627</v>
      </c>
      <c r="F43" s="44">
        <v>1619957116</v>
      </c>
      <c r="G43" s="44">
        <v>1210884254</v>
      </c>
      <c r="H43" s="44">
        <v>126566371</v>
      </c>
      <c r="I43" s="44">
        <v>2881890085</v>
      </c>
      <c r="N43" s="78"/>
      <c r="O43" s="78"/>
    </row>
    <row r="44" spans="1:15" x14ac:dyDescent="0.25">
      <c r="A44" s="46" t="s">
        <v>58</v>
      </c>
      <c r="B44" s="51" t="s">
        <v>57</v>
      </c>
      <c r="C44" s="50">
        <f t="shared" ref="C44:G44" si="5">+C42/C43</f>
        <v>0.43952389699684263</v>
      </c>
      <c r="D44" s="50">
        <f t="shared" si="5"/>
        <v>0.31931820994483662</v>
      </c>
      <c r="E44" s="50">
        <f t="shared" si="5"/>
        <v>0.53700618992543003</v>
      </c>
      <c r="F44" s="50">
        <f t="shared" si="5"/>
        <v>0.32978444226914955</v>
      </c>
      <c r="G44" s="50">
        <f t="shared" si="5"/>
        <v>0.44360122548922004</v>
      </c>
      <c r="H44" s="50">
        <f>+H42/H43</f>
        <v>9.9621201906784543E-2</v>
      </c>
      <c r="I44" s="50">
        <f>+I42/I43</f>
        <v>0.46505839205175653</v>
      </c>
      <c r="N44" s="77"/>
      <c r="O44" s="40"/>
    </row>
    <row r="45" spans="1:15" x14ac:dyDescent="0.25">
      <c r="A45" s="49"/>
      <c r="B45" s="49"/>
      <c r="C45" s="47"/>
      <c r="D45" s="47"/>
      <c r="E45" s="47"/>
      <c r="F45" s="47"/>
      <c r="G45" s="47"/>
      <c r="H45" s="47"/>
      <c r="I45" s="47"/>
      <c r="N45" s="40"/>
      <c r="O45" s="40"/>
    </row>
    <row r="46" spans="1:15" x14ac:dyDescent="0.25">
      <c r="A46" s="49"/>
      <c r="B46" s="48" t="s">
        <v>56</v>
      </c>
      <c r="C46" s="47"/>
      <c r="D46" s="47"/>
      <c r="E46" s="47"/>
      <c r="F46" s="47"/>
      <c r="G46" s="47"/>
      <c r="H46" s="47"/>
      <c r="I46" s="47"/>
      <c r="N46" s="40"/>
      <c r="O46" s="40"/>
    </row>
    <row r="47" spans="1:15" x14ac:dyDescent="0.25">
      <c r="A47" s="46" t="s">
        <v>55</v>
      </c>
      <c r="B47" s="45" t="s">
        <v>54</v>
      </c>
      <c r="C47" s="44">
        <f t="shared" ref="C47:G47" si="6">ROUND(+C34*C39,0)</f>
        <v>1468766</v>
      </c>
      <c r="D47" s="44">
        <f t="shared" si="6"/>
        <v>37599</v>
      </c>
      <c r="E47" s="44">
        <f t="shared" si="6"/>
        <v>1133653</v>
      </c>
      <c r="F47" s="44">
        <f t="shared" si="6"/>
        <v>842243</v>
      </c>
      <c r="G47" s="44">
        <f t="shared" si="6"/>
        <v>2080076</v>
      </c>
      <c r="H47" s="44">
        <f>ROUND(+H34*H39,0)</f>
        <v>11332</v>
      </c>
      <c r="I47" s="44">
        <f>ROUND(+I34*I39,0)</f>
        <v>4761087</v>
      </c>
      <c r="N47" s="40"/>
      <c r="O47" s="40"/>
    </row>
    <row r="48" spans="1:15" x14ac:dyDescent="0.25">
      <c r="A48" s="43" t="s">
        <v>53</v>
      </c>
      <c r="B48" s="42" t="s">
        <v>52</v>
      </c>
      <c r="C48" s="41">
        <f t="shared" ref="C48:G48" si="7">ROUND(C44*C47,0)</f>
        <v>645558</v>
      </c>
      <c r="D48" s="41">
        <f t="shared" si="7"/>
        <v>12006</v>
      </c>
      <c r="E48" s="41">
        <f t="shared" si="7"/>
        <v>608779</v>
      </c>
      <c r="F48" s="41">
        <f t="shared" si="7"/>
        <v>277759</v>
      </c>
      <c r="G48" s="41">
        <f t="shared" si="7"/>
        <v>922724</v>
      </c>
      <c r="H48" s="41">
        <f>ROUND(H44*H47,0)</f>
        <v>1129</v>
      </c>
      <c r="I48" s="41">
        <f>ROUND(I44*I47,0)</f>
        <v>2214183</v>
      </c>
      <c r="N48" s="40"/>
      <c r="O48" s="40"/>
    </row>
    <row r="49" spans="1:14" s="40" customFormat="1" x14ac:dyDescent="0.25">
      <c r="A49" s="76"/>
      <c r="B49" s="75"/>
      <c r="C49" s="74"/>
      <c r="D49" s="74"/>
      <c r="E49" s="74"/>
      <c r="F49" s="74"/>
      <c r="G49" s="74"/>
      <c r="H49" s="74"/>
      <c r="I49" s="74"/>
    </row>
    <row r="50" spans="1:14" s="68" customFormat="1" ht="15.75" thickBot="1" x14ac:dyDescent="0.3">
      <c r="A50" s="73" t="s">
        <v>51</v>
      </c>
      <c r="C50" s="72"/>
      <c r="D50" s="70"/>
      <c r="E50" s="70"/>
      <c r="F50" s="70"/>
      <c r="G50" s="70"/>
      <c r="H50" s="71"/>
      <c r="I50" s="70"/>
      <c r="J50" s="69"/>
      <c r="K50" s="69"/>
      <c r="L50" s="69"/>
    </row>
    <row r="51" spans="1:14" x14ac:dyDescent="0.25">
      <c r="C51" s="53"/>
      <c r="D51" s="53"/>
      <c r="E51" s="53"/>
      <c r="F51" s="53"/>
      <c r="G51" s="53"/>
      <c r="H51" s="53"/>
      <c r="I51" s="53"/>
      <c r="J51" s="40"/>
      <c r="K51" s="40"/>
      <c r="L51" s="40"/>
    </row>
    <row r="52" spans="1:14" x14ac:dyDescent="0.25">
      <c r="A52" s="67"/>
      <c r="B52" s="66" t="s">
        <v>82</v>
      </c>
      <c r="C52" s="65" t="s">
        <v>80</v>
      </c>
      <c r="D52" s="65" t="s">
        <v>81</v>
      </c>
      <c r="E52" s="65" t="s">
        <v>248</v>
      </c>
      <c r="F52" s="65" t="s">
        <v>79</v>
      </c>
      <c r="G52" s="65" t="s">
        <v>78</v>
      </c>
      <c r="H52" s="65" t="s">
        <v>77</v>
      </c>
      <c r="I52" s="53"/>
      <c r="J52" s="53"/>
      <c r="K52" s="53"/>
      <c r="L52" s="40"/>
      <c r="M52" s="40"/>
      <c r="N52" s="40"/>
    </row>
    <row r="53" spans="1:14" x14ac:dyDescent="0.25">
      <c r="A53" s="64"/>
      <c r="B53" s="64"/>
      <c r="C53" s="53"/>
      <c r="D53" s="53"/>
      <c r="E53" s="53"/>
      <c r="F53" s="53"/>
      <c r="G53" s="53"/>
      <c r="H53" s="53"/>
      <c r="I53" s="53"/>
      <c r="J53" s="53"/>
      <c r="K53" s="53"/>
      <c r="L53" s="40"/>
      <c r="M53" s="40"/>
      <c r="N53" s="40"/>
    </row>
    <row r="54" spans="1:14" x14ac:dyDescent="0.25">
      <c r="A54" s="63"/>
      <c r="B54" s="48" t="s">
        <v>76</v>
      </c>
      <c r="C54" s="53"/>
      <c r="D54" s="53"/>
      <c r="E54" s="53"/>
      <c r="F54" s="53"/>
      <c r="G54" s="53"/>
      <c r="H54" s="53"/>
      <c r="J54" s="38"/>
      <c r="K54" s="38"/>
    </row>
    <row r="55" spans="1:14" x14ac:dyDescent="0.25">
      <c r="A55" s="46" t="s">
        <v>75</v>
      </c>
      <c r="B55" s="60" t="s">
        <v>97</v>
      </c>
      <c r="C55" s="62">
        <v>29.57</v>
      </c>
      <c r="D55" s="62">
        <v>33.47</v>
      </c>
      <c r="E55" s="62">
        <v>0</v>
      </c>
      <c r="F55" s="62">
        <v>34.33</v>
      </c>
      <c r="G55" s="62">
        <v>34.54</v>
      </c>
      <c r="H55" s="62">
        <v>198.46</v>
      </c>
      <c r="J55" s="38"/>
      <c r="K55" s="38"/>
    </row>
    <row r="56" spans="1:14" x14ac:dyDescent="0.25">
      <c r="A56" s="46" t="s">
        <v>74</v>
      </c>
      <c r="B56" s="60" t="s">
        <v>98</v>
      </c>
      <c r="C56" s="62">
        <v>15.8</v>
      </c>
      <c r="D56" s="62">
        <v>11.73</v>
      </c>
      <c r="E56" s="62">
        <v>1.1399999999999999</v>
      </c>
      <c r="F56" s="62">
        <v>11.54</v>
      </c>
      <c r="G56" s="62">
        <v>9.9600000000000009</v>
      </c>
      <c r="H56" s="62">
        <v>440.28</v>
      </c>
      <c r="J56" s="38"/>
      <c r="K56" s="38"/>
    </row>
    <row r="57" spans="1:14" x14ac:dyDescent="0.25">
      <c r="A57" s="46" t="s">
        <v>73</v>
      </c>
      <c r="B57" s="60" t="s">
        <v>99</v>
      </c>
      <c r="C57" s="61">
        <v>134752.42000000001</v>
      </c>
      <c r="D57" s="61">
        <v>123146.57</v>
      </c>
      <c r="E57" s="61">
        <v>0</v>
      </c>
      <c r="F57" s="61">
        <v>122001.13</v>
      </c>
      <c r="G57" s="61">
        <v>135458.53</v>
      </c>
      <c r="H57" s="61">
        <v>124529.04</v>
      </c>
      <c r="J57" s="38"/>
      <c r="K57" s="38"/>
    </row>
    <row r="58" spans="1:14" x14ac:dyDescent="0.25">
      <c r="A58" s="46" t="s">
        <v>72</v>
      </c>
      <c r="B58" s="60" t="s">
        <v>100</v>
      </c>
      <c r="C58" s="61">
        <v>127749.31</v>
      </c>
      <c r="D58" s="61">
        <v>122001.13</v>
      </c>
      <c r="E58" s="61">
        <v>125000</v>
      </c>
      <c r="F58" s="61">
        <v>122001.13</v>
      </c>
      <c r="G58" s="61">
        <v>128418.64</v>
      </c>
      <c r="H58" s="61">
        <v>122385.12</v>
      </c>
      <c r="J58" s="38"/>
      <c r="K58" s="38"/>
    </row>
    <row r="59" spans="1:14" x14ac:dyDescent="0.25">
      <c r="A59" s="46" t="s">
        <v>71</v>
      </c>
      <c r="B59" s="60" t="s">
        <v>70</v>
      </c>
      <c r="C59" s="44">
        <f>((+C55*C57)+(C56*C58))*('Market Basket MID'!$BY$49)</f>
        <v>6341625.0315968022</v>
      </c>
      <c r="D59" s="44">
        <f>((+D55*D57)+(D56*D58))*('Market Basket MID'!$BY$49)</f>
        <v>5865951.2927306397</v>
      </c>
      <c r="E59" s="44">
        <f>((+E55*E57)+(E56*E58))*('Market Basket MID'!$BY$49)</f>
        <v>150536.61616161617</v>
      </c>
      <c r="F59" s="44">
        <f>((+F55*F57)+(F56*F58))*('Market Basket MID'!$BY$49)</f>
        <v>5911801.9785694443</v>
      </c>
      <c r="G59" s="44">
        <f>((+G55*G57)+(G56*G58))*('Market Basket MID'!$BY$52)</f>
        <v>6251691.5026362874</v>
      </c>
      <c r="H59" s="44">
        <f>((+H55*H57)+(H56*H58))*('Market Basket MID'!$BY$49)</f>
        <v>83030455.521515161</v>
      </c>
      <c r="J59" s="38"/>
      <c r="K59" s="38"/>
    </row>
    <row r="60" spans="1:14" x14ac:dyDescent="0.25">
      <c r="A60" s="49"/>
      <c r="B60" s="49"/>
      <c r="C60" s="53"/>
      <c r="D60" s="53"/>
      <c r="E60" s="53"/>
      <c r="F60" s="53"/>
      <c r="G60" s="53"/>
      <c r="H60" s="53"/>
      <c r="J60" s="38"/>
      <c r="K60" s="38"/>
    </row>
    <row r="61" spans="1:14" x14ac:dyDescent="0.25">
      <c r="A61" s="59"/>
      <c r="B61" s="48" t="s">
        <v>69</v>
      </c>
      <c r="C61" s="53"/>
      <c r="D61" s="53"/>
      <c r="E61" s="53"/>
      <c r="F61" s="53"/>
      <c r="G61" s="53"/>
      <c r="H61" s="53"/>
      <c r="J61" s="38"/>
      <c r="K61" s="38"/>
    </row>
    <row r="62" spans="1:14" x14ac:dyDescent="0.25">
      <c r="A62" s="46" t="s">
        <v>68</v>
      </c>
      <c r="B62" s="57" t="s">
        <v>112</v>
      </c>
      <c r="C62" s="58">
        <f>VLOOKUP(C52,Days_25GME!$B$5:$F$24,5,FALSE)</f>
        <v>21755</v>
      </c>
      <c r="D62" s="58">
        <f>VLOOKUP(D52,Days_25GME!$B$5:$F$24,5,FALSE)</f>
        <v>9464</v>
      </c>
      <c r="E62" s="58">
        <f>VLOOKUP(E52,Days_25GME!$B$5:$F$24,5,FALSE)</f>
        <v>315</v>
      </c>
      <c r="F62" s="58">
        <f>VLOOKUP(F52,Days_25GME!$B$5:$F$24,5,FALSE)</f>
        <v>15288</v>
      </c>
      <c r="G62" s="58">
        <f>VLOOKUP(G52,Days_25GME!$B$5:$F$24,5,FALSE)</f>
        <v>16247</v>
      </c>
      <c r="H62" s="58">
        <f>VLOOKUP(H52,Days_25GME!$B$5:$F$24,5,FALSE)</f>
        <v>124278</v>
      </c>
      <c r="J62" s="38"/>
      <c r="K62" s="38"/>
    </row>
    <row r="63" spans="1:14" x14ac:dyDescent="0.25">
      <c r="A63" s="46" t="s">
        <v>67</v>
      </c>
      <c r="B63" s="57" t="s">
        <v>66</v>
      </c>
      <c r="C63" s="58">
        <f>64938+24293+2886-3792</f>
        <v>88325</v>
      </c>
      <c r="D63" s="58">
        <f>29481+3502-1421</f>
        <v>31562</v>
      </c>
      <c r="E63" s="58">
        <f>4417+3961-306</f>
        <v>8072</v>
      </c>
      <c r="F63" s="58">
        <f>72801+4699-5480</f>
        <v>72020</v>
      </c>
      <c r="G63" s="58">
        <f>46861+9470-2544</f>
        <v>53787</v>
      </c>
      <c r="H63" s="58">
        <f>408610+40613+6769-10049</f>
        <v>445943</v>
      </c>
      <c r="J63" s="38"/>
      <c r="K63" s="38"/>
    </row>
    <row r="64" spans="1:14" x14ac:dyDescent="0.25">
      <c r="A64" s="46" t="s">
        <v>65</v>
      </c>
      <c r="B64" s="57" t="s">
        <v>64</v>
      </c>
      <c r="C64" s="56">
        <f t="shared" ref="C64:H64" si="8">+C62/C63</f>
        <v>0.24630625530710445</v>
      </c>
      <c r="D64" s="56">
        <f t="shared" si="8"/>
        <v>0.29985425511691272</v>
      </c>
      <c r="E64" s="56">
        <f t="shared" si="8"/>
        <v>3.902378592666006E-2</v>
      </c>
      <c r="F64" s="56">
        <f t="shared" si="8"/>
        <v>0.21227436823104692</v>
      </c>
      <c r="G64" s="56">
        <f t="shared" si="8"/>
        <v>0.30206183650324425</v>
      </c>
      <c r="H64" s="56">
        <f t="shared" si="8"/>
        <v>0.27868584101555582</v>
      </c>
      <c r="J64" s="38"/>
      <c r="K64" s="38"/>
    </row>
    <row r="65" spans="1:11" x14ac:dyDescent="0.25">
      <c r="A65" s="46"/>
      <c r="B65" s="55"/>
      <c r="C65" s="53"/>
      <c r="D65" s="53"/>
      <c r="E65" s="53"/>
      <c r="F65" s="53"/>
      <c r="G65" s="53"/>
      <c r="H65" s="53"/>
      <c r="J65" s="38"/>
      <c r="K65" s="38"/>
    </row>
    <row r="66" spans="1:11" x14ac:dyDescent="0.25">
      <c r="A66" s="46"/>
      <c r="B66" s="54" t="s">
        <v>63</v>
      </c>
      <c r="C66" s="53"/>
      <c r="D66" s="53"/>
      <c r="E66" s="53"/>
      <c r="F66" s="53"/>
      <c r="G66" s="53"/>
      <c r="H66" s="53"/>
      <c r="J66" s="38"/>
      <c r="K66" s="38"/>
    </row>
    <row r="67" spans="1:11" x14ac:dyDescent="0.25">
      <c r="A67" s="46" t="s">
        <v>62</v>
      </c>
      <c r="B67" s="52" t="s">
        <v>61</v>
      </c>
      <c r="C67" s="44">
        <v>1070223757</v>
      </c>
      <c r="D67" s="44">
        <v>380829687</v>
      </c>
      <c r="E67" s="44">
        <v>47816909</v>
      </c>
      <c r="F67" s="44">
        <v>984887548</v>
      </c>
      <c r="G67" s="44">
        <v>736554508</v>
      </c>
      <c r="H67" s="44">
        <v>5654579988</v>
      </c>
      <c r="J67" s="38"/>
      <c r="K67" s="38"/>
    </row>
    <row r="68" spans="1:11" x14ac:dyDescent="0.25">
      <c r="A68" s="46" t="s">
        <v>60</v>
      </c>
      <c r="B68" s="52" t="s">
        <v>59</v>
      </c>
      <c r="C68" s="44">
        <v>1922480910</v>
      </c>
      <c r="D68" s="44">
        <v>1071614757</v>
      </c>
      <c r="E68" s="44">
        <v>138942804</v>
      </c>
      <c r="F68" s="44">
        <v>3589181183</v>
      </c>
      <c r="G68" s="44">
        <v>1246868275</v>
      </c>
      <c r="H68" s="44">
        <v>11966398255</v>
      </c>
      <c r="J68" s="38"/>
      <c r="K68" s="38"/>
    </row>
    <row r="69" spans="1:11" x14ac:dyDescent="0.25">
      <c r="A69" s="46" t="s">
        <v>58</v>
      </c>
      <c r="B69" s="51" t="s">
        <v>57</v>
      </c>
      <c r="C69" s="50">
        <f t="shared" ref="C69:H69" si="9">+C67/C68</f>
        <v>0.55668888644517156</v>
      </c>
      <c r="D69" s="50">
        <f t="shared" si="9"/>
        <v>0.35537928580429207</v>
      </c>
      <c r="E69" s="50">
        <f t="shared" si="9"/>
        <v>0.34414815034249635</v>
      </c>
      <c r="F69" s="50">
        <f t="shared" si="9"/>
        <v>0.27440452230856355</v>
      </c>
      <c r="G69" s="50">
        <f t="shared" si="9"/>
        <v>0.59072359347662451</v>
      </c>
      <c r="H69" s="50">
        <f t="shared" si="9"/>
        <v>0.47253817460381692</v>
      </c>
      <c r="J69" s="38"/>
      <c r="K69" s="38"/>
    </row>
    <row r="70" spans="1:11" x14ac:dyDescent="0.25">
      <c r="A70" s="49"/>
      <c r="B70" s="49"/>
      <c r="C70" s="47"/>
      <c r="D70" s="47"/>
      <c r="E70" s="47"/>
      <c r="F70" s="47"/>
      <c r="G70" s="47"/>
      <c r="H70" s="47"/>
      <c r="J70" s="38"/>
      <c r="K70" s="38"/>
    </row>
    <row r="71" spans="1:11" x14ac:dyDescent="0.25">
      <c r="A71" s="49"/>
      <c r="B71" s="48" t="s">
        <v>56</v>
      </c>
      <c r="C71" s="47"/>
      <c r="D71" s="47"/>
      <c r="E71" s="47"/>
      <c r="F71" s="47"/>
      <c r="G71" s="47"/>
      <c r="H71" s="47"/>
      <c r="J71" s="38"/>
      <c r="K71" s="38"/>
    </row>
    <row r="72" spans="1:11" x14ac:dyDescent="0.25">
      <c r="A72" s="46" t="s">
        <v>55</v>
      </c>
      <c r="B72" s="45" t="s">
        <v>54</v>
      </c>
      <c r="C72" s="44">
        <f t="shared" ref="C72:H72" si="10">ROUND(+C59*C64,0)</f>
        <v>1561982</v>
      </c>
      <c r="D72" s="44">
        <f t="shared" si="10"/>
        <v>1758930</v>
      </c>
      <c r="E72" s="44">
        <f t="shared" si="10"/>
        <v>5875</v>
      </c>
      <c r="F72" s="44">
        <f t="shared" si="10"/>
        <v>1254924</v>
      </c>
      <c r="G72" s="44">
        <f t="shared" si="10"/>
        <v>1888397</v>
      </c>
      <c r="H72" s="44">
        <f t="shared" si="10"/>
        <v>23139412</v>
      </c>
      <c r="J72" s="38"/>
      <c r="K72" s="38"/>
    </row>
    <row r="73" spans="1:11" x14ac:dyDescent="0.25">
      <c r="A73" s="43" t="s">
        <v>53</v>
      </c>
      <c r="B73" s="42" t="s">
        <v>52</v>
      </c>
      <c r="C73" s="41">
        <f t="shared" ref="C73:H73" si="11">ROUND(C69*C72,0)</f>
        <v>869538</v>
      </c>
      <c r="D73" s="41">
        <f t="shared" si="11"/>
        <v>625087</v>
      </c>
      <c r="E73" s="41">
        <f t="shared" si="11"/>
        <v>2022</v>
      </c>
      <c r="F73" s="41">
        <f t="shared" si="11"/>
        <v>344357</v>
      </c>
      <c r="G73" s="41">
        <f t="shared" si="11"/>
        <v>1115521</v>
      </c>
      <c r="H73" s="41">
        <f t="shared" si="11"/>
        <v>10934256</v>
      </c>
      <c r="J73" s="38"/>
      <c r="K73" s="38"/>
    </row>
    <row r="74" spans="1:11" x14ac:dyDescent="0.25">
      <c r="C74" s="40"/>
      <c r="D74" s="40"/>
      <c r="E74" s="40"/>
    </row>
    <row r="75" spans="1:11" x14ac:dyDescent="0.25">
      <c r="A75" s="39" t="s">
        <v>51</v>
      </c>
    </row>
    <row r="79" spans="1:11" x14ac:dyDescent="0.25">
      <c r="A79" s="106"/>
      <c r="B79" s="39"/>
    </row>
  </sheetData>
  <printOptions horizontalCentered="1"/>
  <pageMargins left="0.2" right="0.2" top="0.5" bottom="0.5" header="0.3" footer="0.3"/>
  <pageSetup scale="65" fitToHeight="2" orientation="landscape" r:id="rId1"/>
  <headerFooter>
    <oddFooter>&amp;L&amp;9&amp;Z&amp;F   &amp;A</oddFooter>
  </headerFooter>
  <rowBreaks count="1" manualBreakCount="1">
    <brk id="5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5"/>
  <sheetViews>
    <sheetView topLeftCell="B1" workbookViewId="0">
      <selection activeCell="C5" sqref="C5"/>
    </sheetView>
  </sheetViews>
  <sheetFormatPr defaultRowHeight="12.75" x14ac:dyDescent="0.2"/>
  <cols>
    <col min="1" max="1" width="34.5703125" style="101" customWidth="1"/>
    <col min="2" max="2" width="21.42578125" style="101" bestFit="1" customWidth="1"/>
    <col min="3" max="3" width="12.140625" style="101" customWidth="1"/>
    <col min="4" max="4" width="12.42578125" style="101" bestFit="1" customWidth="1"/>
    <col min="5" max="5" width="12.5703125" style="101" bestFit="1" customWidth="1"/>
    <col min="6" max="7" width="9.140625" style="101"/>
    <col min="8" max="8" width="44.85546875" style="101" bestFit="1" customWidth="1"/>
    <col min="9" max="232" width="9.140625" style="101"/>
    <col min="233" max="233" width="49.7109375" style="101" bestFit="1" customWidth="1"/>
    <col min="234" max="234" width="15" style="101" customWidth="1"/>
    <col min="235" max="235" width="12.42578125" style="101" bestFit="1" customWidth="1"/>
    <col min="236" max="236" width="12.5703125" style="101" bestFit="1" customWidth="1"/>
    <col min="237" max="488" width="9.140625" style="101"/>
    <col min="489" max="489" width="49.7109375" style="101" bestFit="1" customWidth="1"/>
    <col min="490" max="490" width="15" style="101" customWidth="1"/>
    <col min="491" max="491" width="12.42578125" style="101" bestFit="1" customWidth="1"/>
    <col min="492" max="492" width="12.5703125" style="101" bestFit="1" customWidth="1"/>
    <col min="493" max="744" width="9.140625" style="101"/>
    <col min="745" max="745" width="49.7109375" style="101" bestFit="1" customWidth="1"/>
    <col min="746" max="746" width="15" style="101" customWidth="1"/>
    <col min="747" max="747" width="12.42578125" style="101" bestFit="1" customWidth="1"/>
    <col min="748" max="748" width="12.5703125" style="101" bestFit="1" customWidth="1"/>
    <col min="749" max="1000" width="9.140625" style="101"/>
    <col min="1001" max="1001" width="49.7109375" style="101" bestFit="1" customWidth="1"/>
    <col min="1002" max="1002" width="15" style="101" customWidth="1"/>
    <col min="1003" max="1003" width="12.42578125" style="101" bestFit="1" customWidth="1"/>
    <col min="1004" max="1004" width="12.5703125" style="101" bestFit="1" customWidth="1"/>
    <col min="1005" max="1256" width="9.140625" style="101"/>
    <col min="1257" max="1257" width="49.7109375" style="101" bestFit="1" customWidth="1"/>
    <col min="1258" max="1258" width="15" style="101" customWidth="1"/>
    <col min="1259" max="1259" width="12.42578125" style="101" bestFit="1" customWidth="1"/>
    <col min="1260" max="1260" width="12.5703125" style="101" bestFit="1" customWidth="1"/>
    <col min="1261" max="1512" width="9.140625" style="101"/>
    <col min="1513" max="1513" width="49.7109375" style="101" bestFit="1" customWidth="1"/>
    <col min="1514" max="1514" width="15" style="101" customWidth="1"/>
    <col min="1515" max="1515" width="12.42578125" style="101" bestFit="1" customWidth="1"/>
    <col min="1516" max="1516" width="12.5703125" style="101" bestFit="1" customWidth="1"/>
    <col min="1517" max="1768" width="9.140625" style="101"/>
    <col min="1769" max="1769" width="49.7109375" style="101" bestFit="1" customWidth="1"/>
    <col min="1770" max="1770" width="15" style="101" customWidth="1"/>
    <col min="1771" max="1771" width="12.42578125" style="101" bestFit="1" customWidth="1"/>
    <col min="1772" max="1772" width="12.5703125" style="101" bestFit="1" customWidth="1"/>
    <col min="1773" max="2024" width="9.140625" style="101"/>
    <col min="2025" max="2025" width="49.7109375" style="101" bestFit="1" customWidth="1"/>
    <col min="2026" max="2026" width="15" style="101" customWidth="1"/>
    <col min="2027" max="2027" width="12.42578125" style="101" bestFit="1" customWidth="1"/>
    <col min="2028" max="2028" width="12.5703125" style="101" bestFit="1" customWidth="1"/>
    <col min="2029" max="2280" width="9.140625" style="101"/>
    <col min="2281" max="2281" width="49.7109375" style="101" bestFit="1" customWidth="1"/>
    <col min="2282" max="2282" width="15" style="101" customWidth="1"/>
    <col min="2283" max="2283" width="12.42578125" style="101" bestFit="1" customWidth="1"/>
    <col min="2284" max="2284" width="12.5703125" style="101" bestFit="1" customWidth="1"/>
    <col min="2285" max="2536" width="9.140625" style="101"/>
    <col min="2537" max="2537" width="49.7109375" style="101" bestFit="1" customWidth="1"/>
    <col min="2538" max="2538" width="15" style="101" customWidth="1"/>
    <col min="2539" max="2539" width="12.42578125" style="101" bestFit="1" customWidth="1"/>
    <col min="2540" max="2540" width="12.5703125" style="101" bestFit="1" customWidth="1"/>
    <col min="2541" max="2792" width="9.140625" style="101"/>
    <col min="2793" max="2793" width="49.7109375" style="101" bestFit="1" customWidth="1"/>
    <col min="2794" max="2794" width="15" style="101" customWidth="1"/>
    <col min="2795" max="2795" width="12.42578125" style="101" bestFit="1" customWidth="1"/>
    <col min="2796" max="2796" width="12.5703125" style="101" bestFit="1" customWidth="1"/>
    <col min="2797" max="3048" width="9.140625" style="101"/>
    <col min="3049" max="3049" width="49.7109375" style="101" bestFit="1" customWidth="1"/>
    <col min="3050" max="3050" width="15" style="101" customWidth="1"/>
    <col min="3051" max="3051" width="12.42578125" style="101" bestFit="1" customWidth="1"/>
    <col min="3052" max="3052" width="12.5703125" style="101" bestFit="1" customWidth="1"/>
    <col min="3053" max="3304" width="9.140625" style="101"/>
    <col min="3305" max="3305" width="49.7109375" style="101" bestFit="1" customWidth="1"/>
    <col min="3306" max="3306" width="15" style="101" customWidth="1"/>
    <col min="3307" max="3307" width="12.42578125" style="101" bestFit="1" customWidth="1"/>
    <col min="3308" max="3308" width="12.5703125" style="101" bestFit="1" customWidth="1"/>
    <col min="3309" max="3560" width="9.140625" style="101"/>
    <col min="3561" max="3561" width="49.7109375" style="101" bestFit="1" customWidth="1"/>
    <col min="3562" max="3562" width="15" style="101" customWidth="1"/>
    <col min="3563" max="3563" width="12.42578125" style="101" bestFit="1" customWidth="1"/>
    <col min="3564" max="3564" width="12.5703125" style="101" bestFit="1" customWidth="1"/>
    <col min="3565" max="3816" width="9.140625" style="101"/>
    <col min="3817" max="3817" width="49.7109375" style="101" bestFit="1" customWidth="1"/>
    <col min="3818" max="3818" width="15" style="101" customWidth="1"/>
    <col min="3819" max="3819" width="12.42578125" style="101" bestFit="1" customWidth="1"/>
    <col min="3820" max="3820" width="12.5703125" style="101" bestFit="1" customWidth="1"/>
    <col min="3821" max="4072" width="9.140625" style="101"/>
    <col min="4073" max="4073" width="49.7109375" style="101" bestFit="1" customWidth="1"/>
    <col min="4074" max="4074" width="15" style="101" customWidth="1"/>
    <col min="4075" max="4075" width="12.42578125" style="101" bestFit="1" customWidth="1"/>
    <col min="4076" max="4076" width="12.5703125" style="101" bestFit="1" customWidth="1"/>
    <col min="4077" max="4328" width="9.140625" style="101"/>
    <col min="4329" max="4329" width="49.7109375" style="101" bestFit="1" customWidth="1"/>
    <col min="4330" max="4330" width="15" style="101" customWidth="1"/>
    <col min="4331" max="4331" width="12.42578125" style="101" bestFit="1" customWidth="1"/>
    <col min="4332" max="4332" width="12.5703125" style="101" bestFit="1" customWidth="1"/>
    <col min="4333" max="4584" width="9.140625" style="101"/>
    <col min="4585" max="4585" width="49.7109375" style="101" bestFit="1" customWidth="1"/>
    <col min="4586" max="4586" width="15" style="101" customWidth="1"/>
    <col min="4587" max="4587" width="12.42578125" style="101" bestFit="1" customWidth="1"/>
    <col min="4588" max="4588" width="12.5703125" style="101" bestFit="1" customWidth="1"/>
    <col min="4589" max="4840" width="9.140625" style="101"/>
    <col min="4841" max="4841" width="49.7109375" style="101" bestFit="1" customWidth="1"/>
    <col min="4842" max="4842" width="15" style="101" customWidth="1"/>
    <col min="4843" max="4843" width="12.42578125" style="101" bestFit="1" customWidth="1"/>
    <col min="4844" max="4844" width="12.5703125" style="101" bestFit="1" customWidth="1"/>
    <col min="4845" max="5096" width="9.140625" style="101"/>
    <col min="5097" max="5097" width="49.7109375" style="101" bestFit="1" customWidth="1"/>
    <col min="5098" max="5098" width="15" style="101" customWidth="1"/>
    <col min="5099" max="5099" width="12.42578125" style="101" bestFit="1" customWidth="1"/>
    <col min="5100" max="5100" width="12.5703125" style="101" bestFit="1" customWidth="1"/>
    <col min="5101" max="5352" width="9.140625" style="101"/>
    <col min="5353" max="5353" width="49.7109375" style="101" bestFit="1" customWidth="1"/>
    <col min="5354" max="5354" width="15" style="101" customWidth="1"/>
    <col min="5355" max="5355" width="12.42578125" style="101" bestFit="1" customWidth="1"/>
    <col min="5356" max="5356" width="12.5703125" style="101" bestFit="1" customWidth="1"/>
    <col min="5357" max="5608" width="9.140625" style="101"/>
    <col min="5609" max="5609" width="49.7109375" style="101" bestFit="1" customWidth="1"/>
    <col min="5610" max="5610" width="15" style="101" customWidth="1"/>
    <col min="5611" max="5611" width="12.42578125" style="101" bestFit="1" customWidth="1"/>
    <col min="5612" max="5612" width="12.5703125" style="101" bestFit="1" customWidth="1"/>
    <col min="5613" max="5864" width="9.140625" style="101"/>
    <col min="5865" max="5865" width="49.7109375" style="101" bestFit="1" customWidth="1"/>
    <col min="5866" max="5866" width="15" style="101" customWidth="1"/>
    <col min="5867" max="5867" width="12.42578125" style="101" bestFit="1" customWidth="1"/>
    <col min="5868" max="5868" width="12.5703125" style="101" bestFit="1" customWidth="1"/>
    <col min="5869" max="6120" width="9.140625" style="101"/>
    <col min="6121" max="6121" width="49.7109375" style="101" bestFit="1" customWidth="1"/>
    <col min="6122" max="6122" width="15" style="101" customWidth="1"/>
    <col min="6123" max="6123" width="12.42578125" style="101" bestFit="1" customWidth="1"/>
    <col min="6124" max="6124" width="12.5703125" style="101" bestFit="1" customWidth="1"/>
    <col min="6125" max="6376" width="9.140625" style="101"/>
    <col min="6377" max="6377" width="49.7109375" style="101" bestFit="1" customWidth="1"/>
    <col min="6378" max="6378" width="15" style="101" customWidth="1"/>
    <col min="6379" max="6379" width="12.42578125" style="101" bestFit="1" customWidth="1"/>
    <col min="6380" max="6380" width="12.5703125" style="101" bestFit="1" customWidth="1"/>
    <col min="6381" max="6632" width="9.140625" style="101"/>
    <col min="6633" max="6633" width="49.7109375" style="101" bestFit="1" customWidth="1"/>
    <col min="6634" max="6634" width="15" style="101" customWidth="1"/>
    <col min="6635" max="6635" width="12.42578125" style="101" bestFit="1" customWidth="1"/>
    <col min="6636" max="6636" width="12.5703125" style="101" bestFit="1" customWidth="1"/>
    <col min="6637" max="6888" width="9.140625" style="101"/>
    <col min="6889" max="6889" width="49.7109375" style="101" bestFit="1" customWidth="1"/>
    <col min="6890" max="6890" width="15" style="101" customWidth="1"/>
    <col min="6891" max="6891" width="12.42578125" style="101" bestFit="1" customWidth="1"/>
    <col min="6892" max="6892" width="12.5703125" style="101" bestFit="1" customWidth="1"/>
    <col min="6893" max="7144" width="9.140625" style="101"/>
    <col min="7145" max="7145" width="49.7109375" style="101" bestFit="1" customWidth="1"/>
    <col min="7146" max="7146" width="15" style="101" customWidth="1"/>
    <col min="7147" max="7147" width="12.42578125" style="101" bestFit="1" customWidth="1"/>
    <col min="7148" max="7148" width="12.5703125" style="101" bestFit="1" customWidth="1"/>
    <col min="7149" max="7400" width="9.140625" style="101"/>
    <col min="7401" max="7401" width="49.7109375" style="101" bestFit="1" customWidth="1"/>
    <col min="7402" max="7402" width="15" style="101" customWidth="1"/>
    <col min="7403" max="7403" width="12.42578125" style="101" bestFit="1" customWidth="1"/>
    <col min="7404" max="7404" width="12.5703125" style="101" bestFit="1" customWidth="1"/>
    <col min="7405" max="7656" width="9.140625" style="101"/>
    <col min="7657" max="7657" width="49.7109375" style="101" bestFit="1" customWidth="1"/>
    <col min="7658" max="7658" width="15" style="101" customWidth="1"/>
    <col min="7659" max="7659" width="12.42578125" style="101" bestFit="1" customWidth="1"/>
    <col min="7660" max="7660" width="12.5703125" style="101" bestFit="1" customWidth="1"/>
    <col min="7661" max="7912" width="9.140625" style="101"/>
    <col min="7913" max="7913" width="49.7109375" style="101" bestFit="1" customWidth="1"/>
    <col min="7914" max="7914" width="15" style="101" customWidth="1"/>
    <col min="7915" max="7915" width="12.42578125" style="101" bestFit="1" customWidth="1"/>
    <col min="7916" max="7916" width="12.5703125" style="101" bestFit="1" customWidth="1"/>
    <col min="7917" max="8168" width="9.140625" style="101"/>
    <col min="8169" max="8169" width="49.7109375" style="101" bestFit="1" customWidth="1"/>
    <col min="8170" max="8170" width="15" style="101" customWidth="1"/>
    <col min="8171" max="8171" width="12.42578125" style="101" bestFit="1" customWidth="1"/>
    <col min="8172" max="8172" width="12.5703125" style="101" bestFit="1" customWidth="1"/>
    <col min="8173" max="8424" width="9.140625" style="101"/>
    <col min="8425" max="8425" width="49.7109375" style="101" bestFit="1" customWidth="1"/>
    <col min="8426" max="8426" width="15" style="101" customWidth="1"/>
    <col min="8427" max="8427" width="12.42578125" style="101" bestFit="1" customWidth="1"/>
    <col min="8428" max="8428" width="12.5703125" style="101" bestFit="1" customWidth="1"/>
    <col min="8429" max="8680" width="9.140625" style="101"/>
    <col min="8681" max="8681" width="49.7109375" style="101" bestFit="1" customWidth="1"/>
    <col min="8682" max="8682" width="15" style="101" customWidth="1"/>
    <col min="8683" max="8683" width="12.42578125" style="101" bestFit="1" customWidth="1"/>
    <col min="8684" max="8684" width="12.5703125" style="101" bestFit="1" customWidth="1"/>
    <col min="8685" max="8936" width="9.140625" style="101"/>
    <col min="8937" max="8937" width="49.7109375" style="101" bestFit="1" customWidth="1"/>
    <col min="8938" max="8938" width="15" style="101" customWidth="1"/>
    <col min="8939" max="8939" width="12.42578125" style="101" bestFit="1" customWidth="1"/>
    <col min="8940" max="8940" width="12.5703125" style="101" bestFit="1" customWidth="1"/>
    <col min="8941" max="9192" width="9.140625" style="101"/>
    <col min="9193" max="9193" width="49.7109375" style="101" bestFit="1" customWidth="1"/>
    <col min="9194" max="9194" width="15" style="101" customWidth="1"/>
    <col min="9195" max="9195" width="12.42578125" style="101" bestFit="1" customWidth="1"/>
    <col min="9196" max="9196" width="12.5703125" style="101" bestFit="1" customWidth="1"/>
    <col min="9197" max="9448" width="9.140625" style="101"/>
    <col min="9449" max="9449" width="49.7109375" style="101" bestFit="1" customWidth="1"/>
    <col min="9450" max="9450" width="15" style="101" customWidth="1"/>
    <col min="9451" max="9451" width="12.42578125" style="101" bestFit="1" customWidth="1"/>
    <col min="9452" max="9452" width="12.5703125" style="101" bestFit="1" customWidth="1"/>
    <col min="9453" max="9704" width="9.140625" style="101"/>
    <col min="9705" max="9705" width="49.7109375" style="101" bestFit="1" customWidth="1"/>
    <col min="9706" max="9706" width="15" style="101" customWidth="1"/>
    <col min="9707" max="9707" width="12.42578125" style="101" bestFit="1" customWidth="1"/>
    <col min="9708" max="9708" width="12.5703125" style="101" bestFit="1" customWidth="1"/>
    <col min="9709" max="9960" width="9.140625" style="101"/>
    <col min="9961" max="9961" width="49.7109375" style="101" bestFit="1" customWidth="1"/>
    <col min="9962" max="9962" width="15" style="101" customWidth="1"/>
    <col min="9963" max="9963" width="12.42578125" style="101" bestFit="1" customWidth="1"/>
    <col min="9964" max="9964" width="12.5703125" style="101" bestFit="1" customWidth="1"/>
    <col min="9965" max="10216" width="9.140625" style="101"/>
    <col min="10217" max="10217" width="49.7109375" style="101" bestFit="1" customWidth="1"/>
    <col min="10218" max="10218" width="15" style="101" customWidth="1"/>
    <col min="10219" max="10219" width="12.42578125" style="101" bestFit="1" customWidth="1"/>
    <col min="10220" max="10220" width="12.5703125" style="101" bestFit="1" customWidth="1"/>
    <col min="10221" max="10472" width="9.140625" style="101"/>
    <col min="10473" max="10473" width="49.7109375" style="101" bestFit="1" customWidth="1"/>
    <col min="10474" max="10474" width="15" style="101" customWidth="1"/>
    <col min="10475" max="10475" width="12.42578125" style="101" bestFit="1" customWidth="1"/>
    <col min="10476" max="10476" width="12.5703125" style="101" bestFit="1" customWidth="1"/>
    <col min="10477" max="10728" width="9.140625" style="101"/>
    <col min="10729" max="10729" width="49.7109375" style="101" bestFit="1" customWidth="1"/>
    <col min="10730" max="10730" width="15" style="101" customWidth="1"/>
    <col min="10731" max="10731" width="12.42578125" style="101" bestFit="1" customWidth="1"/>
    <col min="10732" max="10732" width="12.5703125" style="101" bestFit="1" customWidth="1"/>
    <col min="10733" max="10984" width="9.140625" style="101"/>
    <col min="10985" max="10985" width="49.7109375" style="101" bestFit="1" customWidth="1"/>
    <col min="10986" max="10986" width="15" style="101" customWidth="1"/>
    <col min="10987" max="10987" width="12.42578125" style="101" bestFit="1" customWidth="1"/>
    <col min="10988" max="10988" width="12.5703125" style="101" bestFit="1" customWidth="1"/>
    <col min="10989" max="11240" width="9.140625" style="101"/>
    <col min="11241" max="11241" width="49.7109375" style="101" bestFit="1" customWidth="1"/>
    <col min="11242" max="11242" width="15" style="101" customWidth="1"/>
    <col min="11243" max="11243" width="12.42578125" style="101" bestFit="1" customWidth="1"/>
    <col min="11244" max="11244" width="12.5703125" style="101" bestFit="1" customWidth="1"/>
    <col min="11245" max="11496" width="9.140625" style="101"/>
    <col min="11497" max="11497" width="49.7109375" style="101" bestFit="1" customWidth="1"/>
    <col min="11498" max="11498" width="15" style="101" customWidth="1"/>
    <col min="11499" max="11499" width="12.42578125" style="101" bestFit="1" customWidth="1"/>
    <col min="11500" max="11500" width="12.5703125" style="101" bestFit="1" customWidth="1"/>
    <col min="11501" max="11752" width="9.140625" style="101"/>
    <col min="11753" max="11753" width="49.7109375" style="101" bestFit="1" customWidth="1"/>
    <col min="11754" max="11754" width="15" style="101" customWidth="1"/>
    <col min="11755" max="11755" width="12.42578125" style="101" bestFit="1" customWidth="1"/>
    <col min="11756" max="11756" width="12.5703125" style="101" bestFit="1" customWidth="1"/>
    <col min="11757" max="12008" width="9.140625" style="101"/>
    <col min="12009" max="12009" width="49.7109375" style="101" bestFit="1" customWidth="1"/>
    <col min="12010" max="12010" width="15" style="101" customWidth="1"/>
    <col min="12011" max="12011" width="12.42578125" style="101" bestFit="1" customWidth="1"/>
    <col min="12012" max="12012" width="12.5703125" style="101" bestFit="1" customWidth="1"/>
    <col min="12013" max="12264" width="9.140625" style="101"/>
    <col min="12265" max="12265" width="49.7109375" style="101" bestFit="1" customWidth="1"/>
    <col min="12266" max="12266" width="15" style="101" customWidth="1"/>
    <col min="12267" max="12267" width="12.42578125" style="101" bestFit="1" customWidth="1"/>
    <col min="12268" max="12268" width="12.5703125" style="101" bestFit="1" customWidth="1"/>
    <col min="12269" max="12520" width="9.140625" style="101"/>
    <col min="12521" max="12521" width="49.7109375" style="101" bestFit="1" customWidth="1"/>
    <col min="12522" max="12522" width="15" style="101" customWidth="1"/>
    <col min="12523" max="12523" width="12.42578125" style="101" bestFit="1" customWidth="1"/>
    <col min="12524" max="12524" width="12.5703125" style="101" bestFit="1" customWidth="1"/>
    <col min="12525" max="12776" width="9.140625" style="101"/>
    <col min="12777" max="12777" width="49.7109375" style="101" bestFit="1" customWidth="1"/>
    <col min="12778" max="12778" width="15" style="101" customWidth="1"/>
    <col min="12779" max="12779" width="12.42578125" style="101" bestFit="1" customWidth="1"/>
    <col min="12780" max="12780" width="12.5703125" style="101" bestFit="1" customWidth="1"/>
    <col min="12781" max="13032" width="9.140625" style="101"/>
    <col min="13033" max="13033" width="49.7109375" style="101" bestFit="1" customWidth="1"/>
    <col min="13034" max="13034" width="15" style="101" customWidth="1"/>
    <col min="13035" max="13035" width="12.42578125" style="101" bestFit="1" customWidth="1"/>
    <col min="13036" max="13036" width="12.5703125" style="101" bestFit="1" customWidth="1"/>
    <col min="13037" max="13288" width="9.140625" style="101"/>
    <col min="13289" max="13289" width="49.7109375" style="101" bestFit="1" customWidth="1"/>
    <col min="13290" max="13290" width="15" style="101" customWidth="1"/>
    <col min="13291" max="13291" width="12.42578125" style="101" bestFit="1" customWidth="1"/>
    <col min="13292" max="13292" width="12.5703125" style="101" bestFit="1" customWidth="1"/>
    <col min="13293" max="13544" width="9.140625" style="101"/>
    <col min="13545" max="13545" width="49.7109375" style="101" bestFit="1" customWidth="1"/>
    <col min="13546" max="13546" width="15" style="101" customWidth="1"/>
    <col min="13547" max="13547" width="12.42578125" style="101" bestFit="1" customWidth="1"/>
    <col min="13548" max="13548" width="12.5703125" style="101" bestFit="1" customWidth="1"/>
    <col min="13549" max="13800" width="9.140625" style="101"/>
    <col min="13801" max="13801" width="49.7109375" style="101" bestFit="1" customWidth="1"/>
    <col min="13802" max="13802" width="15" style="101" customWidth="1"/>
    <col min="13803" max="13803" width="12.42578125" style="101" bestFit="1" customWidth="1"/>
    <col min="13804" max="13804" width="12.5703125" style="101" bestFit="1" customWidth="1"/>
    <col min="13805" max="14056" width="9.140625" style="101"/>
    <col min="14057" max="14057" width="49.7109375" style="101" bestFit="1" customWidth="1"/>
    <col min="14058" max="14058" width="15" style="101" customWidth="1"/>
    <col min="14059" max="14059" width="12.42578125" style="101" bestFit="1" customWidth="1"/>
    <col min="14060" max="14060" width="12.5703125" style="101" bestFit="1" customWidth="1"/>
    <col min="14061" max="14312" width="9.140625" style="101"/>
    <col min="14313" max="14313" width="49.7109375" style="101" bestFit="1" customWidth="1"/>
    <col min="14314" max="14314" width="15" style="101" customWidth="1"/>
    <col min="14315" max="14315" width="12.42578125" style="101" bestFit="1" customWidth="1"/>
    <col min="14316" max="14316" width="12.5703125" style="101" bestFit="1" customWidth="1"/>
    <col min="14317" max="14568" width="9.140625" style="101"/>
    <col min="14569" max="14569" width="49.7109375" style="101" bestFit="1" customWidth="1"/>
    <col min="14570" max="14570" width="15" style="101" customWidth="1"/>
    <col min="14571" max="14571" width="12.42578125" style="101" bestFit="1" customWidth="1"/>
    <col min="14572" max="14572" width="12.5703125" style="101" bestFit="1" customWidth="1"/>
    <col min="14573" max="14824" width="9.140625" style="101"/>
    <col min="14825" max="14825" width="49.7109375" style="101" bestFit="1" customWidth="1"/>
    <col min="14826" max="14826" width="15" style="101" customWidth="1"/>
    <col min="14827" max="14827" width="12.42578125" style="101" bestFit="1" customWidth="1"/>
    <col min="14828" max="14828" width="12.5703125" style="101" bestFit="1" customWidth="1"/>
    <col min="14829" max="15080" width="9.140625" style="101"/>
    <col min="15081" max="15081" width="49.7109375" style="101" bestFit="1" customWidth="1"/>
    <col min="15082" max="15082" width="15" style="101" customWidth="1"/>
    <col min="15083" max="15083" width="12.42578125" style="101" bestFit="1" customWidth="1"/>
    <col min="15084" max="15084" width="12.5703125" style="101" bestFit="1" customWidth="1"/>
    <col min="15085" max="15336" width="9.140625" style="101"/>
    <col min="15337" max="15337" width="49.7109375" style="101" bestFit="1" customWidth="1"/>
    <col min="15338" max="15338" width="15" style="101" customWidth="1"/>
    <col min="15339" max="15339" width="12.42578125" style="101" bestFit="1" customWidth="1"/>
    <col min="15340" max="15340" width="12.5703125" style="101" bestFit="1" customWidth="1"/>
    <col min="15341" max="15592" width="9.140625" style="101"/>
    <col min="15593" max="15593" width="49.7109375" style="101" bestFit="1" customWidth="1"/>
    <col min="15594" max="15594" width="15" style="101" customWidth="1"/>
    <col min="15595" max="15595" width="12.42578125" style="101" bestFit="1" customWidth="1"/>
    <col min="15596" max="15596" width="12.5703125" style="101" bestFit="1" customWidth="1"/>
    <col min="15597" max="15848" width="9.140625" style="101"/>
    <col min="15849" max="15849" width="49.7109375" style="101" bestFit="1" customWidth="1"/>
    <col min="15850" max="15850" width="15" style="101" customWidth="1"/>
    <col min="15851" max="15851" width="12.42578125" style="101" bestFit="1" customWidth="1"/>
    <col min="15852" max="15852" width="12.5703125" style="101" bestFit="1" customWidth="1"/>
    <col min="15853" max="16104" width="9.140625" style="101"/>
    <col min="16105" max="16105" width="49.7109375" style="101" bestFit="1" customWidth="1"/>
    <col min="16106" max="16106" width="15" style="101" customWidth="1"/>
    <col min="16107" max="16107" width="12.42578125" style="101" bestFit="1" customWidth="1"/>
    <col min="16108" max="16108" width="12.5703125" style="101" bestFit="1" customWidth="1"/>
    <col min="16109" max="16360" width="9.140625" style="101"/>
    <col min="16361" max="16367" width="9.140625" style="101" customWidth="1"/>
    <col min="16368" max="16384" width="9.140625" style="101"/>
  </cols>
  <sheetData>
    <row r="1" spans="1:11" ht="15" x14ac:dyDescent="0.25">
      <c r="B1" s="100"/>
      <c r="C1" s="100"/>
    </row>
    <row r="2" spans="1:11" ht="14.25" x14ac:dyDescent="0.2">
      <c r="B2" s="117" t="s">
        <v>249</v>
      </c>
      <c r="C2" s="102"/>
    </row>
    <row r="3" spans="1:11" ht="15" x14ac:dyDescent="0.25">
      <c r="B3" s="100"/>
      <c r="C3" s="100"/>
    </row>
    <row r="4" spans="1:11" ht="51" x14ac:dyDescent="0.2">
      <c r="B4" s="118" t="s">
        <v>103</v>
      </c>
      <c r="C4" s="118" t="s">
        <v>101</v>
      </c>
      <c r="D4" s="118" t="s">
        <v>104</v>
      </c>
      <c r="E4" s="118" t="s">
        <v>105</v>
      </c>
      <c r="F4" s="119" t="s">
        <v>111</v>
      </c>
      <c r="I4" s="101" t="s">
        <v>263</v>
      </c>
      <c r="J4" s="101" t="s">
        <v>265</v>
      </c>
      <c r="K4" s="101" t="s">
        <v>264</v>
      </c>
    </row>
    <row r="5" spans="1:11" x14ac:dyDescent="0.2">
      <c r="A5" s="116" t="s">
        <v>118</v>
      </c>
      <c r="B5" s="104" t="s">
        <v>96</v>
      </c>
      <c r="C5" s="122">
        <f>VLOOKUP($A5,$H$5:$K$31,2,FALSE)</f>
        <v>30231</v>
      </c>
      <c r="D5" s="122">
        <f>VLOOKUP($A5,$H$5:$K$31,3,FALSE)</f>
        <v>525</v>
      </c>
      <c r="E5" s="122">
        <f>VLOOKUP($A5,$H$5:$K$31,4,FALSE)</f>
        <v>26</v>
      </c>
      <c r="F5" s="103">
        <f>+C5-D5-E5</f>
        <v>29680</v>
      </c>
      <c r="H5" s="120" t="s">
        <v>118</v>
      </c>
      <c r="I5" s="101">
        <v>30231</v>
      </c>
      <c r="J5" s="101">
        <v>525</v>
      </c>
      <c r="K5" s="101">
        <v>26</v>
      </c>
    </row>
    <row r="6" spans="1:11" x14ac:dyDescent="0.2">
      <c r="A6" s="120" t="s">
        <v>119</v>
      </c>
      <c r="B6" s="104" t="s">
        <v>95</v>
      </c>
      <c r="C6" s="122">
        <f t="shared" ref="C6:C24" si="0">VLOOKUP($A6,$H$5:$K$31,2,FALSE)</f>
        <v>28378</v>
      </c>
      <c r="D6" s="122">
        <f t="shared" ref="D6:D24" si="1">VLOOKUP($A6,$H$5:$K$31,3,FALSE)</f>
        <v>9703</v>
      </c>
      <c r="E6" s="122">
        <f t="shared" ref="E6:E24" si="2">VLOOKUP($A6,$H$5:$K$31,4,FALSE)</f>
        <v>352</v>
      </c>
      <c r="F6" s="103">
        <f>+C6-D6-E6</f>
        <v>18323</v>
      </c>
      <c r="H6" s="120" t="s">
        <v>175</v>
      </c>
      <c r="I6" s="101">
        <v>6006</v>
      </c>
      <c r="J6" s="101">
        <v>526</v>
      </c>
      <c r="K6" s="101">
        <v>81</v>
      </c>
    </row>
    <row r="7" spans="1:11" x14ac:dyDescent="0.2">
      <c r="A7" s="116" t="s">
        <v>120</v>
      </c>
      <c r="B7" s="104" t="s">
        <v>94</v>
      </c>
      <c r="C7" s="122">
        <f t="shared" si="0"/>
        <v>15264</v>
      </c>
      <c r="D7" s="122">
        <f t="shared" si="1"/>
        <v>2653</v>
      </c>
      <c r="E7" s="122">
        <f t="shared" si="2"/>
        <v>82</v>
      </c>
      <c r="F7" s="103">
        <f t="shared" ref="F7:F20" si="3">+C7-D7-E7</f>
        <v>12529</v>
      </c>
      <c r="H7" s="120" t="s">
        <v>119</v>
      </c>
      <c r="I7" s="101">
        <v>28378</v>
      </c>
      <c r="J7" s="101">
        <v>9703</v>
      </c>
      <c r="K7" s="101">
        <v>352</v>
      </c>
    </row>
    <row r="8" spans="1:11" x14ac:dyDescent="0.2">
      <c r="A8" s="116" t="s">
        <v>121</v>
      </c>
      <c r="B8" s="104" t="s">
        <v>92</v>
      </c>
      <c r="C8" s="122">
        <f t="shared" si="0"/>
        <v>2089</v>
      </c>
      <c r="D8" s="122">
        <f t="shared" si="1"/>
        <v>188</v>
      </c>
      <c r="E8" s="122">
        <f t="shared" si="2"/>
        <v>0</v>
      </c>
      <c r="F8" s="103">
        <f t="shared" si="3"/>
        <v>1901</v>
      </c>
      <c r="H8" s="120" t="s">
        <v>120</v>
      </c>
      <c r="I8" s="101">
        <v>15264</v>
      </c>
      <c r="J8" s="101">
        <v>2653</v>
      </c>
      <c r="K8" s="101">
        <v>82</v>
      </c>
    </row>
    <row r="9" spans="1:11" x14ac:dyDescent="0.2">
      <c r="A9" s="116" t="s">
        <v>131</v>
      </c>
      <c r="B9" s="104" t="s">
        <v>91</v>
      </c>
      <c r="C9" s="122">
        <f t="shared" si="0"/>
        <v>8288</v>
      </c>
      <c r="D9" s="122">
        <f t="shared" si="1"/>
        <v>565</v>
      </c>
      <c r="E9" s="122">
        <f t="shared" si="2"/>
        <v>29</v>
      </c>
      <c r="F9" s="103">
        <f t="shared" si="3"/>
        <v>7694</v>
      </c>
      <c r="H9" s="120" t="s">
        <v>176</v>
      </c>
      <c r="I9" s="101">
        <v>2878</v>
      </c>
      <c r="J9" s="101">
        <v>381</v>
      </c>
      <c r="K9" s="101">
        <v>34</v>
      </c>
    </row>
    <row r="10" spans="1:11" x14ac:dyDescent="0.2">
      <c r="A10" s="116" t="s">
        <v>122</v>
      </c>
      <c r="B10" s="104" t="s">
        <v>90</v>
      </c>
      <c r="C10" s="122">
        <f t="shared" si="0"/>
        <v>67277</v>
      </c>
      <c r="D10" s="122">
        <f t="shared" si="1"/>
        <v>3305</v>
      </c>
      <c r="E10" s="122">
        <f t="shared" si="2"/>
        <v>6040</v>
      </c>
      <c r="F10" s="103">
        <f t="shared" si="3"/>
        <v>57932</v>
      </c>
      <c r="H10" s="120" t="s">
        <v>121</v>
      </c>
      <c r="I10" s="101">
        <v>2089</v>
      </c>
      <c r="J10" s="101">
        <v>188</v>
      </c>
      <c r="K10" s="101">
        <v>0</v>
      </c>
    </row>
    <row r="11" spans="1:11" x14ac:dyDescent="0.2">
      <c r="A11" s="116" t="s">
        <v>123</v>
      </c>
      <c r="B11" s="104" t="s">
        <v>88</v>
      </c>
      <c r="C11" s="122">
        <f t="shared" si="0"/>
        <v>13817</v>
      </c>
      <c r="D11" s="122">
        <f t="shared" si="1"/>
        <v>975</v>
      </c>
      <c r="E11" s="122">
        <f t="shared" si="2"/>
        <v>92</v>
      </c>
      <c r="F11" s="103">
        <f t="shared" si="3"/>
        <v>12750</v>
      </c>
      <c r="H11" s="120" t="s">
        <v>122</v>
      </c>
      <c r="I11" s="101">
        <v>67277</v>
      </c>
      <c r="J11" s="101">
        <v>3305</v>
      </c>
      <c r="K11" s="101">
        <v>6040</v>
      </c>
    </row>
    <row r="12" spans="1:11" x14ac:dyDescent="0.2">
      <c r="A12" s="116" t="s">
        <v>126</v>
      </c>
      <c r="B12" s="104" t="s">
        <v>87</v>
      </c>
      <c r="C12" s="122">
        <f t="shared" si="0"/>
        <v>16567</v>
      </c>
      <c r="D12" s="122">
        <f t="shared" si="1"/>
        <v>1478</v>
      </c>
      <c r="E12" s="122">
        <f t="shared" si="2"/>
        <v>2405</v>
      </c>
      <c r="F12" s="103">
        <f t="shared" si="3"/>
        <v>12684</v>
      </c>
      <c r="H12" s="120" t="s">
        <v>177</v>
      </c>
      <c r="I12" s="101">
        <v>2012</v>
      </c>
      <c r="J12" s="101">
        <v>0</v>
      </c>
      <c r="K12" s="101">
        <v>17</v>
      </c>
    </row>
    <row r="13" spans="1:11" x14ac:dyDescent="0.2">
      <c r="A13" s="116" t="s">
        <v>124</v>
      </c>
      <c r="B13" s="104" t="s">
        <v>86</v>
      </c>
      <c r="C13" s="122">
        <f t="shared" si="0"/>
        <v>9577</v>
      </c>
      <c r="D13" s="122">
        <f t="shared" si="1"/>
        <v>862</v>
      </c>
      <c r="E13" s="122">
        <f t="shared" si="2"/>
        <v>36</v>
      </c>
      <c r="F13" s="103">
        <f t="shared" si="3"/>
        <v>8679</v>
      </c>
      <c r="H13" s="120" t="s">
        <v>123</v>
      </c>
      <c r="I13" s="101">
        <v>13817</v>
      </c>
      <c r="J13" s="101">
        <v>975</v>
      </c>
      <c r="K13" s="101">
        <v>92</v>
      </c>
    </row>
    <row r="14" spans="1:11" x14ac:dyDescent="0.2">
      <c r="A14" s="116" t="s">
        <v>125</v>
      </c>
      <c r="B14" s="104" t="s">
        <v>85</v>
      </c>
      <c r="C14" s="122">
        <f t="shared" si="0"/>
        <v>9068</v>
      </c>
      <c r="D14" s="122">
        <f t="shared" si="1"/>
        <v>827</v>
      </c>
      <c r="E14" s="122">
        <f t="shared" si="2"/>
        <v>60</v>
      </c>
      <c r="F14" s="103">
        <f t="shared" si="3"/>
        <v>8181</v>
      </c>
      <c r="H14" s="120" t="s">
        <v>124</v>
      </c>
      <c r="I14" s="101">
        <v>9577</v>
      </c>
      <c r="J14" s="101">
        <v>862</v>
      </c>
      <c r="K14" s="101">
        <v>36</v>
      </c>
    </row>
    <row r="15" spans="1:11" x14ac:dyDescent="0.2">
      <c r="A15" s="120" t="s">
        <v>127</v>
      </c>
      <c r="B15" s="104" t="s">
        <v>84</v>
      </c>
      <c r="C15" s="122">
        <f t="shared" si="0"/>
        <v>97</v>
      </c>
      <c r="D15" s="122">
        <f t="shared" si="1"/>
        <v>0</v>
      </c>
      <c r="E15" s="122">
        <f t="shared" si="2"/>
        <v>0</v>
      </c>
      <c r="F15" s="103">
        <f t="shared" si="3"/>
        <v>97</v>
      </c>
      <c r="H15" s="120" t="s">
        <v>178</v>
      </c>
      <c r="I15" s="101">
        <v>8103</v>
      </c>
      <c r="J15" s="101">
        <v>1015</v>
      </c>
      <c r="K15" s="101">
        <v>0</v>
      </c>
    </row>
    <row r="16" spans="1:11" x14ac:dyDescent="0.2">
      <c r="A16" s="116" t="s">
        <v>129</v>
      </c>
      <c r="B16" s="104" t="s">
        <v>79</v>
      </c>
      <c r="C16" s="122">
        <f t="shared" si="0"/>
        <v>17705</v>
      </c>
      <c r="D16" s="122">
        <f t="shared" si="1"/>
        <v>2389</v>
      </c>
      <c r="E16" s="122">
        <f t="shared" si="2"/>
        <v>28</v>
      </c>
      <c r="F16" s="103">
        <f t="shared" si="3"/>
        <v>15288</v>
      </c>
      <c r="H16" s="120" t="s">
        <v>125</v>
      </c>
      <c r="I16" s="101">
        <v>9068</v>
      </c>
      <c r="J16" s="101">
        <v>827</v>
      </c>
      <c r="K16" s="101">
        <v>60</v>
      </c>
    </row>
    <row r="17" spans="1:11" x14ac:dyDescent="0.2">
      <c r="A17" s="116" t="s">
        <v>130</v>
      </c>
      <c r="B17" s="104" t="s">
        <v>93</v>
      </c>
      <c r="C17" s="122">
        <f t="shared" si="0"/>
        <v>12339</v>
      </c>
      <c r="D17" s="122">
        <f t="shared" si="1"/>
        <v>1084</v>
      </c>
      <c r="E17" s="122">
        <f t="shared" si="2"/>
        <v>10</v>
      </c>
      <c r="F17" s="103">
        <f t="shared" si="3"/>
        <v>11245</v>
      </c>
      <c r="H17" s="120" t="s">
        <v>126</v>
      </c>
      <c r="I17" s="101">
        <v>16567</v>
      </c>
      <c r="J17" s="101">
        <v>1478</v>
      </c>
      <c r="K17" s="101">
        <v>2405</v>
      </c>
    </row>
    <row r="18" spans="1:11" x14ac:dyDescent="0.2">
      <c r="A18" s="116" t="s">
        <v>128</v>
      </c>
      <c r="B18" s="104" t="s">
        <v>83</v>
      </c>
      <c r="C18" s="122">
        <f t="shared" si="0"/>
        <v>32316</v>
      </c>
      <c r="D18" s="122">
        <f t="shared" si="1"/>
        <v>3313</v>
      </c>
      <c r="E18" s="122">
        <f t="shared" si="2"/>
        <v>2740</v>
      </c>
      <c r="F18" s="103">
        <f t="shared" si="3"/>
        <v>26263</v>
      </c>
      <c r="H18" s="120" t="s">
        <v>127</v>
      </c>
      <c r="I18" s="101">
        <v>97</v>
      </c>
      <c r="J18" s="101">
        <v>0</v>
      </c>
      <c r="K18" s="101">
        <v>0</v>
      </c>
    </row>
    <row r="19" spans="1:11" x14ac:dyDescent="0.2">
      <c r="A19" s="101" t="s">
        <v>181</v>
      </c>
      <c r="B19" s="104" t="s">
        <v>81</v>
      </c>
      <c r="C19" s="122">
        <f t="shared" si="0"/>
        <v>10434</v>
      </c>
      <c r="D19" s="122">
        <f t="shared" si="1"/>
        <v>918</v>
      </c>
      <c r="E19" s="122">
        <f t="shared" si="2"/>
        <v>52</v>
      </c>
      <c r="F19" s="103">
        <f t="shared" si="3"/>
        <v>9464</v>
      </c>
      <c r="H19" s="120" t="s">
        <v>179</v>
      </c>
      <c r="I19" s="101">
        <v>19217</v>
      </c>
      <c r="J19" s="101">
        <v>2911</v>
      </c>
      <c r="K19" s="101">
        <v>59</v>
      </c>
    </row>
    <row r="20" spans="1:11" x14ac:dyDescent="0.2">
      <c r="A20" s="101" t="s">
        <v>183</v>
      </c>
      <c r="B20" s="122" t="s">
        <v>248</v>
      </c>
      <c r="C20" s="122">
        <f t="shared" si="0"/>
        <v>417</v>
      </c>
      <c r="D20" s="122">
        <f t="shared" si="1"/>
        <v>102</v>
      </c>
      <c r="E20" s="122">
        <f t="shared" si="2"/>
        <v>0</v>
      </c>
      <c r="F20" s="122">
        <f t="shared" si="3"/>
        <v>315</v>
      </c>
      <c r="H20" s="120" t="s">
        <v>128</v>
      </c>
      <c r="I20" s="101">
        <v>32316</v>
      </c>
      <c r="J20" s="101">
        <v>3313</v>
      </c>
      <c r="K20" s="101">
        <v>2740</v>
      </c>
    </row>
    <row r="21" spans="1:11" x14ac:dyDescent="0.2">
      <c r="A21" s="101" t="s">
        <v>180</v>
      </c>
      <c r="B21" s="104" t="s">
        <v>80</v>
      </c>
      <c r="C21" s="122">
        <f t="shared" si="0"/>
        <v>27234</v>
      </c>
      <c r="D21" s="122">
        <f t="shared" si="1"/>
        <v>1793</v>
      </c>
      <c r="E21" s="122">
        <f t="shared" si="2"/>
        <v>3686</v>
      </c>
      <c r="F21" s="103">
        <f>+C21-D21-E21</f>
        <v>21755</v>
      </c>
      <c r="H21" s="120" t="s">
        <v>181</v>
      </c>
      <c r="I21" s="101">
        <v>10434</v>
      </c>
      <c r="J21" s="101">
        <v>918</v>
      </c>
      <c r="K21" s="101">
        <v>52</v>
      </c>
    </row>
    <row r="22" spans="1:11" x14ac:dyDescent="0.2">
      <c r="A22" s="116" t="s">
        <v>132</v>
      </c>
      <c r="B22" s="104" t="s">
        <v>89</v>
      </c>
      <c r="C22" s="122">
        <f t="shared" si="0"/>
        <v>22714</v>
      </c>
      <c r="D22" s="122">
        <f t="shared" si="1"/>
        <v>3236</v>
      </c>
      <c r="E22" s="122">
        <f t="shared" si="2"/>
        <v>105</v>
      </c>
      <c r="F22" s="103">
        <f>+C22-D22-E22</f>
        <v>19373</v>
      </c>
      <c r="H22" s="120" t="s">
        <v>129</v>
      </c>
      <c r="I22" s="101">
        <v>17705</v>
      </c>
      <c r="J22" s="101">
        <v>2389</v>
      </c>
      <c r="K22" s="101">
        <v>28</v>
      </c>
    </row>
    <row r="23" spans="1:11" x14ac:dyDescent="0.2">
      <c r="A23" s="101" t="s">
        <v>179</v>
      </c>
      <c r="B23" s="104" t="s">
        <v>78</v>
      </c>
      <c r="C23" s="122">
        <f t="shared" si="0"/>
        <v>19217</v>
      </c>
      <c r="D23" s="122">
        <f t="shared" si="1"/>
        <v>2911</v>
      </c>
      <c r="E23" s="122">
        <f t="shared" si="2"/>
        <v>59</v>
      </c>
      <c r="F23" s="103">
        <f>+C23-D23-E23</f>
        <v>16247</v>
      </c>
      <c r="H23" s="120" t="s">
        <v>130</v>
      </c>
      <c r="I23" s="101">
        <v>12339</v>
      </c>
      <c r="J23" s="101">
        <v>1084</v>
      </c>
      <c r="K23" s="101">
        <v>10</v>
      </c>
    </row>
    <row r="24" spans="1:11" x14ac:dyDescent="0.2">
      <c r="A24" s="120" t="s">
        <v>133</v>
      </c>
      <c r="B24" s="104" t="s">
        <v>77</v>
      </c>
      <c r="C24" s="122">
        <f t="shared" si="0"/>
        <v>137283</v>
      </c>
      <c r="D24" s="122">
        <f t="shared" si="1"/>
        <v>4321</v>
      </c>
      <c r="E24" s="122">
        <f t="shared" si="2"/>
        <v>8684</v>
      </c>
      <c r="F24" s="103">
        <f>+C24-D24-E24</f>
        <v>124278</v>
      </c>
      <c r="H24" s="120" t="s">
        <v>180</v>
      </c>
      <c r="I24" s="101">
        <v>27234</v>
      </c>
      <c r="J24" s="101">
        <v>1793</v>
      </c>
      <c r="K24" s="101">
        <v>3686</v>
      </c>
    </row>
    <row r="25" spans="1:11" x14ac:dyDescent="0.2">
      <c r="H25" s="120" t="s">
        <v>182</v>
      </c>
      <c r="I25" s="101">
        <v>6719</v>
      </c>
      <c r="J25" s="101">
        <v>457</v>
      </c>
      <c r="K25" s="101">
        <v>68</v>
      </c>
    </row>
    <row r="26" spans="1:11" x14ac:dyDescent="0.2">
      <c r="C26" s="101">
        <f>SUM(C5:C25)</f>
        <v>480312</v>
      </c>
      <c r="D26" s="101">
        <f>SUM(D5:D25)</f>
        <v>41148</v>
      </c>
      <c r="E26" s="101">
        <f>SUM(E5:E25)</f>
        <v>24486</v>
      </c>
      <c r="F26" s="101">
        <f>SUM(F5:F25)</f>
        <v>414678</v>
      </c>
      <c r="H26" s="120" t="s">
        <v>131</v>
      </c>
      <c r="I26" s="101">
        <v>8288</v>
      </c>
      <c r="J26" s="101">
        <v>565</v>
      </c>
      <c r="K26" s="101">
        <v>29</v>
      </c>
    </row>
    <row r="27" spans="1:11" x14ac:dyDescent="0.2">
      <c r="H27" s="120" t="s">
        <v>132</v>
      </c>
      <c r="I27" s="101">
        <v>22714</v>
      </c>
      <c r="J27" s="101">
        <v>3236</v>
      </c>
      <c r="K27" s="101">
        <v>105</v>
      </c>
    </row>
    <row r="28" spans="1:11" x14ac:dyDescent="0.2">
      <c r="H28" s="120" t="s">
        <v>183</v>
      </c>
      <c r="I28" s="101">
        <v>417</v>
      </c>
      <c r="J28" s="101">
        <v>102</v>
      </c>
      <c r="K28" s="101">
        <v>0</v>
      </c>
    </row>
    <row r="29" spans="1:11" x14ac:dyDescent="0.2">
      <c r="H29" s="120" t="s">
        <v>184</v>
      </c>
      <c r="I29" s="101">
        <v>12064</v>
      </c>
      <c r="J29" s="101">
        <v>999</v>
      </c>
      <c r="K29" s="101">
        <v>40</v>
      </c>
    </row>
    <row r="30" spans="1:11" x14ac:dyDescent="0.2">
      <c r="H30" s="120" t="s">
        <v>185</v>
      </c>
      <c r="I30" s="101">
        <v>895</v>
      </c>
      <c r="J30" s="101">
        <v>0</v>
      </c>
      <c r="K30" s="101">
        <v>0</v>
      </c>
    </row>
    <row r="31" spans="1:11" x14ac:dyDescent="0.2">
      <c r="H31" s="120" t="s">
        <v>133</v>
      </c>
      <c r="I31" s="101">
        <v>137283</v>
      </c>
      <c r="J31" s="101">
        <v>4321</v>
      </c>
      <c r="K31" s="101">
        <v>8684</v>
      </c>
    </row>
    <row r="32" spans="1:11" x14ac:dyDescent="0.2">
      <c r="I32" s="101">
        <f>SUM(I5:I31)</f>
        <v>518989</v>
      </c>
      <c r="J32" s="101">
        <f>SUM(J5:J31)</f>
        <v>44526</v>
      </c>
      <c r="K32" s="101">
        <f>SUM(K5:K31)</f>
        <v>24726</v>
      </c>
    </row>
    <row r="35" spans="8:8" x14ac:dyDescent="0.2">
      <c r="H35" s="120"/>
    </row>
  </sheetData>
  <pageMargins left="0.7" right="0.7" top="0.75" bottom="0.75" header="0.3" footer="0.3"/>
  <pageSetup scale="83" orientation="landscape" r:id="rId1"/>
  <headerFooter>
    <oddFooter>&amp;L&amp;9&amp;Z&amp;F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A525E-5A70-4974-B79E-99879AAF3A10}">
  <dimension ref="A1:CS53"/>
  <sheetViews>
    <sheetView zoomScale="78" zoomScaleNormal="78" workbookViewId="0">
      <pane xSplit="1" ySplit="2" topLeftCell="BH17" activePane="bottomRight" state="frozen"/>
      <selection pane="topRight" activeCell="B1" sqref="B1"/>
      <selection pane="bottomLeft" activeCell="A9" sqref="A9"/>
      <selection pane="bottomRight" activeCell="BH54" sqref="BH54"/>
    </sheetView>
  </sheetViews>
  <sheetFormatPr defaultColWidth="9.140625" defaultRowHeight="15" x14ac:dyDescent="0.25"/>
  <cols>
    <col min="1" max="1" width="57.140625" style="123" customWidth="1"/>
    <col min="2" max="16384" width="9.140625" style="123"/>
  </cols>
  <sheetData>
    <row r="1" spans="1:97" s="132" customFormat="1" ht="42" customHeight="1" x14ac:dyDescent="0.25">
      <c r="A1" s="128" t="s">
        <v>135</v>
      </c>
    </row>
    <row r="2" spans="1:97" s="136" customFormat="1" ht="47.1" customHeight="1" x14ac:dyDescent="0.25">
      <c r="A2" s="133" t="s">
        <v>106</v>
      </c>
      <c r="B2" s="134" t="s">
        <v>188</v>
      </c>
      <c r="C2" s="134" t="s">
        <v>189</v>
      </c>
      <c r="D2" s="134" t="s">
        <v>190</v>
      </c>
      <c r="E2" s="134" t="s">
        <v>191</v>
      </c>
      <c r="F2" s="134" t="s">
        <v>192</v>
      </c>
      <c r="G2" s="134" t="s">
        <v>193</v>
      </c>
      <c r="H2" s="134" t="s">
        <v>194</v>
      </c>
      <c r="I2" s="134" t="s">
        <v>195</v>
      </c>
      <c r="J2" s="134" t="s">
        <v>196</v>
      </c>
      <c r="K2" s="134" t="s">
        <v>197</v>
      </c>
      <c r="L2" s="134" t="s">
        <v>198</v>
      </c>
      <c r="M2" s="134" t="s">
        <v>199</v>
      </c>
      <c r="N2" s="134" t="s">
        <v>200</v>
      </c>
      <c r="O2" s="134" t="s">
        <v>201</v>
      </c>
      <c r="P2" s="134" t="s">
        <v>202</v>
      </c>
      <c r="Q2" s="134" t="s">
        <v>203</v>
      </c>
      <c r="R2" s="134" t="s">
        <v>204</v>
      </c>
      <c r="S2" s="134" t="s">
        <v>205</v>
      </c>
      <c r="T2" s="134" t="s">
        <v>206</v>
      </c>
      <c r="U2" s="134" t="s">
        <v>207</v>
      </c>
      <c r="V2" s="134" t="s">
        <v>208</v>
      </c>
      <c r="W2" s="134" t="s">
        <v>209</v>
      </c>
      <c r="X2" s="134" t="s">
        <v>210</v>
      </c>
      <c r="Y2" s="134" t="s">
        <v>211</v>
      </c>
      <c r="Z2" s="134" t="s">
        <v>212</v>
      </c>
      <c r="AA2" s="134" t="s">
        <v>213</v>
      </c>
      <c r="AB2" s="134" t="s">
        <v>214</v>
      </c>
      <c r="AC2" s="134" t="s">
        <v>215</v>
      </c>
      <c r="AD2" s="134" t="s">
        <v>216</v>
      </c>
      <c r="AE2" s="134" t="s">
        <v>217</v>
      </c>
      <c r="AF2" s="134" t="s">
        <v>218</v>
      </c>
      <c r="AG2" s="134" t="s">
        <v>219</v>
      </c>
      <c r="AH2" s="134" t="s">
        <v>220</v>
      </c>
      <c r="AI2" s="134" t="s">
        <v>221</v>
      </c>
      <c r="AJ2" s="134" t="s">
        <v>222</v>
      </c>
      <c r="AK2" s="134" t="s">
        <v>223</v>
      </c>
      <c r="AL2" s="134" t="s">
        <v>224</v>
      </c>
      <c r="AM2" s="134" t="s">
        <v>225</v>
      </c>
      <c r="AN2" s="134" t="s">
        <v>226</v>
      </c>
      <c r="AO2" s="134" t="s">
        <v>227</v>
      </c>
      <c r="AP2" s="134" t="s">
        <v>228</v>
      </c>
      <c r="AQ2" s="134" t="s">
        <v>229</v>
      </c>
      <c r="AR2" s="134" t="s">
        <v>230</v>
      </c>
      <c r="AS2" s="134" t="s">
        <v>231</v>
      </c>
      <c r="AT2" s="134" t="s">
        <v>232</v>
      </c>
      <c r="AU2" s="134" t="s">
        <v>233</v>
      </c>
      <c r="AV2" s="134" t="s">
        <v>234</v>
      </c>
      <c r="AW2" s="134" t="s">
        <v>239</v>
      </c>
      <c r="AX2" s="134" t="s">
        <v>240</v>
      </c>
      <c r="AY2" s="134" t="s">
        <v>241</v>
      </c>
      <c r="AZ2" s="134" t="s">
        <v>266</v>
      </c>
      <c r="BA2" s="134" t="s">
        <v>267</v>
      </c>
      <c r="BB2" s="134" t="s">
        <v>268</v>
      </c>
      <c r="BC2" s="134" t="s">
        <v>269</v>
      </c>
      <c r="BD2" s="134" t="s">
        <v>270</v>
      </c>
      <c r="BE2" s="134" t="s">
        <v>136</v>
      </c>
      <c r="BF2" s="134" t="s">
        <v>137</v>
      </c>
      <c r="BG2" s="134" t="s">
        <v>138</v>
      </c>
      <c r="BH2" s="134" t="s">
        <v>139</v>
      </c>
      <c r="BI2" s="134" t="s">
        <v>140</v>
      </c>
      <c r="BJ2" s="134" t="s">
        <v>141</v>
      </c>
      <c r="BK2" s="134" t="s">
        <v>142</v>
      </c>
      <c r="BL2" s="134" t="s">
        <v>143</v>
      </c>
      <c r="BM2" s="134" t="s">
        <v>144</v>
      </c>
      <c r="BN2" s="134" t="s">
        <v>145</v>
      </c>
      <c r="BO2" s="134" t="s">
        <v>146</v>
      </c>
      <c r="BP2" s="134" t="s">
        <v>147</v>
      </c>
      <c r="BQ2" s="134" t="s">
        <v>148</v>
      </c>
      <c r="BR2" s="134" t="s">
        <v>149</v>
      </c>
      <c r="BS2" s="134" t="s">
        <v>150</v>
      </c>
      <c r="BT2" s="134" t="s">
        <v>151</v>
      </c>
      <c r="BU2" s="134" t="s">
        <v>152</v>
      </c>
      <c r="BV2" s="134" t="s">
        <v>153</v>
      </c>
      <c r="BW2" s="134" t="s">
        <v>154</v>
      </c>
      <c r="BX2" s="134" t="s">
        <v>155</v>
      </c>
      <c r="BY2" s="134" t="s">
        <v>156</v>
      </c>
      <c r="BZ2" s="134" t="s">
        <v>157</v>
      </c>
      <c r="CA2" s="134" t="s">
        <v>158</v>
      </c>
      <c r="CB2" s="134" t="s">
        <v>159</v>
      </c>
      <c r="CC2" s="134" t="s">
        <v>160</v>
      </c>
      <c r="CD2" s="134" t="s">
        <v>161</v>
      </c>
      <c r="CE2" s="134" t="s">
        <v>162</v>
      </c>
      <c r="CF2" s="134" t="s">
        <v>163</v>
      </c>
      <c r="CG2" s="134" t="s">
        <v>164</v>
      </c>
      <c r="CH2" s="134" t="s">
        <v>165</v>
      </c>
      <c r="CI2" s="134" t="s">
        <v>166</v>
      </c>
      <c r="CJ2" s="134" t="s">
        <v>167</v>
      </c>
      <c r="CK2" s="134" t="s">
        <v>168</v>
      </c>
      <c r="CL2" s="134" t="s">
        <v>242</v>
      </c>
      <c r="CM2" s="134" t="s">
        <v>243</v>
      </c>
      <c r="CN2" s="134" t="s">
        <v>244</v>
      </c>
      <c r="CO2" s="134" t="s">
        <v>245</v>
      </c>
      <c r="CP2" s="134" t="s">
        <v>271</v>
      </c>
      <c r="CQ2" s="134" t="s">
        <v>272</v>
      </c>
      <c r="CR2" s="134" t="s">
        <v>273</v>
      </c>
      <c r="CS2" s="135" t="s">
        <v>274</v>
      </c>
    </row>
    <row r="3" spans="1:97" s="132" customFormat="1" x14ac:dyDescent="0.25">
      <c r="A3" s="121" t="s">
        <v>169</v>
      </c>
      <c r="CS3" s="137"/>
    </row>
    <row r="4" spans="1:97" s="132" customFormat="1" x14ac:dyDescent="0.25">
      <c r="A4" s="138" t="s">
        <v>107</v>
      </c>
      <c r="B4" s="139">
        <v>0.84699999999999998</v>
      </c>
      <c r="C4" s="139">
        <v>0.85099999999999998</v>
      </c>
      <c r="D4" s="139">
        <v>0.85599999999999998</v>
      </c>
      <c r="E4" s="139">
        <v>0.85899999999999999</v>
      </c>
      <c r="F4" s="139">
        <v>0.86699999999999999</v>
      </c>
      <c r="G4" s="139">
        <v>0.873</v>
      </c>
      <c r="H4" s="139">
        <v>0.877</v>
      </c>
      <c r="I4" s="139">
        <v>0.879</v>
      </c>
      <c r="J4" s="139">
        <v>0.88600000000000001</v>
      </c>
      <c r="K4" s="139">
        <v>0.88900000000000001</v>
      </c>
      <c r="L4" s="139">
        <v>0.89400000000000002</v>
      </c>
      <c r="M4" s="139">
        <v>0.89600000000000002</v>
      </c>
      <c r="N4" s="139">
        <v>0.90300000000000002</v>
      </c>
      <c r="O4" s="139">
        <v>0.90700000000000003</v>
      </c>
      <c r="P4" s="139">
        <v>0.91200000000000003</v>
      </c>
      <c r="Q4" s="139">
        <v>0.91100000000000003</v>
      </c>
      <c r="R4" s="139">
        <v>0.91800000000000004</v>
      </c>
      <c r="S4" s="139">
        <v>0.92400000000000004</v>
      </c>
      <c r="T4" s="139">
        <v>0.92800000000000005</v>
      </c>
      <c r="U4" s="139">
        <v>0.92900000000000005</v>
      </c>
      <c r="V4" s="139">
        <v>0.93300000000000005</v>
      </c>
      <c r="W4" s="139">
        <v>0.93799999999999994</v>
      </c>
      <c r="X4" s="139">
        <v>0.94299999999999995</v>
      </c>
      <c r="Y4" s="139">
        <v>0.94299999999999995</v>
      </c>
      <c r="Z4" s="139">
        <v>0.94899999999999995</v>
      </c>
      <c r="AA4" s="139">
        <v>0.95599999999999996</v>
      </c>
      <c r="AB4" s="139">
        <v>0.96199999999999997</v>
      </c>
      <c r="AC4" s="139">
        <v>0.96599999999999997</v>
      </c>
      <c r="AD4" s="139">
        <v>0.97399999999999998</v>
      </c>
      <c r="AE4" s="139">
        <v>0.97899999999999998</v>
      </c>
      <c r="AF4" s="139">
        <v>0.98499999999999999</v>
      </c>
      <c r="AG4" s="139">
        <v>0.98799999999999999</v>
      </c>
      <c r="AH4" s="139">
        <v>0.998</v>
      </c>
      <c r="AI4" s="139">
        <v>1.004</v>
      </c>
      <c r="AJ4" s="139">
        <v>1.0089999999999999</v>
      </c>
      <c r="AK4" s="139">
        <v>1.0149999999999999</v>
      </c>
      <c r="AL4" s="139">
        <v>1.0209999999999999</v>
      </c>
      <c r="AM4" s="139">
        <v>1.0269999999999999</v>
      </c>
      <c r="AN4" s="139">
        <v>1.032</v>
      </c>
      <c r="AO4" s="139">
        <v>1.036</v>
      </c>
      <c r="AP4" s="139">
        <v>1.0429999999999999</v>
      </c>
      <c r="AQ4" s="139">
        <v>1.046</v>
      </c>
      <c r="AR4" s="139">
        <v>1.052</v>
      </c>
      <c r="AS4" s="139">
        <v>1.0569999999999999</v>
      </c>
      <c r="AT4" s="139">
        <v>1.07</v>
      </c>
      <c r="AU4" s="139">
        <v>1.081</v>
      </c>
      <c r="AV4" s="139">
        <v>1.0940000000000001</v>
      </c>
      <c r="AW4" s="139">
        <v>1.109</v>
      </c>
      <c r="AX4" s="139">
        <v>1.1279999999999999</v>
      </c>
      <c r="AY4" s="139">
        <v>1.147</v>
      </c>
      <c r="AZ4" s="139">
        <v>1.1619999999999999</v>
      </c>
      <c r="BA4" s="139">
        <v>1.1719999999999999</v>
      </c>
      <c r="BB4" s="139">
        <v>1.1879999999999999</v>
      </c>
      <c r="BC4" s="139">
        <v>1.196</v>
      </c>
      <c r="BD4" s="139">
        <v>1.2090000000000001</v>
      </c>
      <c r="BE4" s="139">
        <v>1.2170000000000001</v>
      </c>
      <c r="BF4" s="139">
        <v>1.2290000000000001</v>
      </c>
      <c r="BG4" s="139">
        <v>1.2390000000000001</v>
      </c>
      <c r="BH4" s="139">
        <v>1.25</v>
      </c>
      <c r="BI4" s="139">
        <v>1.2549999999999999</v>
      </c>
      <c r="BJ4" s="139">
        <v>1.268</v>
      </c>
      <c r="BK4" s="139">
        <v>1.276</v>
      </c>
      <c r="BL4" s="139">
        <v>1.286</v>
      </c>
      <c r="BM4" s="139">
        <v>1.2909999999999999</v>
      </c>
      <c r="BN4" s="139">
        <v>1.3029999999999999</v>
      </c>
      <c r="BO4" s="139">
        <v>1.3120000000000001</v>
      </c>
      <c r="BP4" s="139">
        <v>1.3220000000000001</v>
      </c>
      <c r="BQ4" s="139">
        <v>1.3280000000000001</v>
      </c>
      <c r="BR4" s="139">
        <v>1.341</v>
      </c>
      <c r="BS4" s="139">
        <v>1.349</v>
      </c>
      <c r="BT4" s="139">
        <v>1.36</v>
      </c>
      <c r="BU4" s="139">
        <v>1.3660000000000001</v>
      </c>
      <c r="BV4" s="139">
        <v>1.379</v>
      </c>
      <c r="BW4" s="139">
        <v>1.3879999999999999</v>
      </c>
      <c r="BX4" s="139">
        <v>1.399</v>
      </c>
      <c r="BY4" s="139">
        <v>1.405</v>
      </c>
      <c r="BZ4" s="139">
        <v>1.4179999999999999</v>
      </c>
      <c r="CA4" s="139">
        <v>1.427</v>
      </c>
      <c r="CB4" s="139">
        <v>1.4379999999999999</v>
      </c>
      <c r="CC4" s="139">
        <v>1.444</v>
      </c>
      <c r="CD4" s="139">
        <v>1.458</v>
      </c>
      <c r="CE4" s="139">
        <v>1.4670000000000001</v>
      </c>
      <c r="CF4" s="139">
        <v>1.4790000000000001</v>
      </c>
      <c r="CG4" s="139">
        <v>1.484</v>
      </c>
      <c r="CH4" s="139">
        <v>1.4990000000000001</v>
      </c>
      <c r="CI4" s="139">
        <v>1.508</v>
      </c>
      <c r="CJ4" s="139">
        <v>1.52</v>
      </c>
      <c r="CK4" s="139">
        <v>1.526</v>
      </c>
      <c r="CL4" s="139">
        <v>1.5409999999999999</v>
      </c>
      <c r="CM4" s="139">
        <v>1.55</v>
      </c>
      <c r="CN4" s="139">
        <v>1.5620000000000001</v>
      </c>
      <c r="CO4" s="139">
        <v>1.5680000000000001</v>
      </c>
      <c r="CP4" s="139">
        <v>1.583</v>
      </c>
      <c r="CQ4" s="139">
        <v>1.593</v>
      </c>
      <c r="CR4" s="139">
        <v>1.605</v>
      </c>
      <c r="CS4" s="140">
        <v>1.6120000000000001</v>
      </c>
    </row>
    <row r="5" spans="1:97" s="132" customFormat="1" x14ac:dyDescent="0.25">
      <c r="A5" s="138" t="s">
        <v>108</v>
      </c>
      <c r="B5" s="141">
        <v>1.8</v>
      </c>
      <c r="C5" s="141">
        <v>1.9</v>
      </c>
      <c r="D5" s="141">
        <v>2.2000000000000002</v>
      </c>
      <c r="E5" s="141">
        <v>2.2999999999999998</v>
      </c>
      <c r="F5" s="141">
        <v>2.2999999999999998</v>
      </c>
      <c r="G5" s="141">
        <v>2.4</v>
      </c>
      <c r="H5" s="141">
        <v>2.4</v>
      </c>
      <c r="I5" s="141">
        <v>2.4</v>
      </c>
      <c r="J5" s="141">
        <v>2.4</v>
      </c>
      <c r="K5" s="141">
        <v>2.2000000000000002</v>
      </c>
      <c r="L5" s="141">
        <v>2</v>
      </c>
      <c r="M5" s="141">
        <v>1.9</v>
      </c>
      <c r="N5" s="141">
        <v>1.9</v>
      </c>
      <c r="O5" s="141">
        <v>2</v>
      </c>
      <c r="P5" s="141">
        <v>2</v>
      </c>
      <c r="Q5" s="141">
        <v>1.9</v>
      </c>
      <c r="R5" s="141">
        <v>1.9</v>
      </c>
      <c r="S5" s="141">
        <v>1.8</v>
      </c>
      <c r="T5" s="141">
        <v>1.8</v>
      </c>
      <c r="U5" s="141">
        <v>1.8</v>
      </c>
      <c r="V5" s="141">
        <v>1.8</v>
      </c>
      <c r="W5" s="141">
        <v>1.7</v>
      </c>
      <c r="X5" s="141">
        <v>1.7</v>
      </c>
      <c r="Y5" s="141">
        <v>1.6</v>
      </c>
      <c r="Z5" s="141">
        <v>1.6</v>
      </c>
      <c r="AA5" s="141">
        <v>1.7</v>
      </c>
      <c r="AB5" s="141">
        <v>1.8</v>
      </c>
      <c r="AC5" s="141">
        <v>2</v>
      </c>
      <c r="AD5" s="141">
        <v>2.2000000000000002</v>
      </c>
      <c r="AE5" s="141">
        <v>2.4</v>
      </c>
      <c r="AF5" s="141">
        <v>2.5</v>
      </c>
      <c r="AG5" s="141">
        <v>2.5</v>
      </c>
      <c r="AH5" s="141">
        <v>2.4</v>
      </c>
      <c r="AI5" s="141">
        <v>2.4</v>
      </c>
      <c r="AJ5" s="141">
        <v>2.5</v>
      </c>
      <c r="AK5" s="141">
        <v>2.5</v>
      </c>
      <c r="AL5" s="141">
        <v>2.5</v>
      </c>
      <c r="AM5" s="141">
        <v>2.4</v>
      </c>
      <c r="AN5" s="141">
        <v>2.4</v>
      </c>
      <c r="AO5" s="141">
        <v>2.2000000000000002</v>
      </c>
      <c r="AP5" s="141">
        <v>2.2000000000000002</v>
      </c>
      <c r="AQ5" s="141">
        <v>2.1</v>
      </c>
      <c r="AR5" s="141">
        <v>2</v>
      </c>
      <c r="AS5" s="141">
        <v>2</v>
      </c>
      <c r="AT5" s="141">
        <v>2.1</v>
      </c>
      <c r="AU5" s="141">
        <v>2.5</v>
      </c>
      <c r="AV5" s="141">
        <v>3</v>
      </c>
      <c r="AW5" s="141">
        <v>3.7</v>
      </c>
      <c r="AX5" s="141">
        <v>4.4000000000000004</v>
      </c>
      <c r="AY5" s="141">
        <v>5.0999999999999996</v>
      </c>
      <c r="AZ5" s="141">
        <v>5.7</v>
      </c>
      <c r="BA5" s="141">
        <v>5.9</v>
      </c>
      <c r="BB5" s="141">
        <v>5.8</v>
      </c>
      <c r="BC5" s="141">
        <v>5.3</v>
      </c>
      <c r="BD5" s="141">
        <v>4.8</v>
      </c>
      <c r="BE5" s="141">
        <v>4.4000000000000004</v>
      </c>
      <c r="BF5" s="141">
        <v>3.9</v>
      </c>
      <c r="BG5" s="141">
        <v>3.7</v>
      </c>
      <c r="BH5" s="141">
        <v>3.5</v>
      </c>
      <c r="BI5" s="141">
        <v>3.4</v>
      </c>
      <c r="BJ5" s="141">
        <v>3.3</v>
      </c>
      <c r="BK5" s="141">
        <v>3.2</v>
      </c>
      <c r="BL5" s="141">
        <v>3</v>
      </c>
      <c r="BM5" s="141">
        <v>3</v>
      </c>
      <c r="BN5" s="141">
        <v>2.9</v>
      </c>
      <c r="BO5" s="141">
        <v>2.8</v>
      </c>
      <c r="BP5" s="141">
        <v>2.8</v>
      </c>
      <c r="BQ5" s="141">
        <v>2.8</v>
      </c>
      <c r="BR5" s="141">
        <v>2.9</v>
      </c>
      <c r="BS5" s="141">
        <v>2.9</v>
      </c>
      <c r="BT5" s="141">
        <v>2.9</v>
      </c>
      <c r="BU5" s="141">
        <v>2.9</v>
      </c>
      <c r="BV5" s="141">
        <v>2.9</v>
      </c>
      <c r="BW5" s="141">
        <v>2.9</v>
      </c>
      <c r="BX5" s="141">
        <v>2.9</v>
      </c>
      <c r="BY5" s="141">
        <v>2.9</v>
      </c>
      <c r="BZ5" s="141">
        <v>2.8</v>
      </c>
      <c r="CA5" s="141">
        <v>2.8</v>
      </c>
      <c r="CB5" s="141">
        <v>2.8</v>
      </c>
      <c r="CC5" s="141">
        <v>2.8</v>
      </c>
      <c r="CD5" s="141">
        <v>2.8</v>
      </c>
      <c r="CE5" s="141">
        <v>2.8</v>
      </c>
      <c r="CF5" s="141">
        <v>2.8</v>
      </c>
      <c r="CG5" s="141">
        <v>2.8</v>
      </c>
      <c r="CH5" s="141">
        <v>2.8</v>
      </c>
      <c r="CI5" s="141">
        <v>2.8</v>
      </c>
      <c r="CJ5" s="141">
        <v>2.8</v>
      </c>
      <c r="CK5" s="141">
        <v>2.8</v>
      </c>
      <c r="CL5" s="141">
        <v>2.8</v>
      </c>
      <c r="CM5" s="141">
        <v>2.8</v>
      </c>
      <c r="CN5" s="141">
        <v>2.8</v>
      </c>
      <c r="CO5" s="141">
        <v>2.8</v>
      </c>
      <c r="CP5" s="141">
        <v>2.8</v>
      </c>
      <c r="CQ5" s="141">
        <v>2.8</v>
      </c>
      <c r="CR5" s="141">
        <v>2.8</v>
      </c>
      <c r="CS5" s="142">
        <v>2.8</v>
      </c>
    </row>
    <row r="6" spans="1:97" s="132" customFormat="1" x14ac:dyDescent="0.25">
      <c r="A6" s="121" t="s">
        <v>170</v>
      </c>
      <c r="CS6" s="137"/>
    </row>
    <row r="7" spans="1:97" s="132" customFormat="1" x14ac:dyDescent="0.25">
      <c r="A7" s="138" t="s">
        <v>107</v>
      </c>
      <c r="B7" s="139">
        <v>0.92400000000000004</v>
      </c>
      <c r="C7" s="139">
        <v>0.92800000000000005</v>
      </c>
      <c r="D7" s="139">
        <v>0.92700000000000005</v>
      </c>
      <c r="E7" s="139">
        <v>0.93100000000000005</v>
      </c>
      <c r="F7" s="139">
        <v>0.93200000000000005</v>
      </c>
      <c r="G7" s="139">
        <v>0.93500000000000005</v>
      </c>
      <c r="H7" s="139">
        <v>0.93400000000000005</v>
      </c>
      <c r="I7" s="139">
        <v>0.93700000000000006</v>
      </c>
      <c r="J7" s="139">
        <v>0.93899999999999995</v>
      </c>
      <c r="K7" s="139">
        <v>0.94199999999999995</v>
      </c>
      <c r="L7" s="139">
        <v>0.94099999999999995</v>
      </c>
      <c r="M7" s="139">
        <v>0.94399999999999995</v>
      </c>
      <c r="N7" s="139">
        <v>0.94699999999999995</v>
      </c>
      <c r="O7" s="139">
        <v>0.95099999999999996</v>
      </c>
      <c r="P7" s="139">
        <v>0.95199999999999996</v>
      </c>
      <c r="Q7" s="139">
        <v>0.95599999999999996</v>
      </c>
      <c r="R7" s="139">
        <v>0.95799999999999996</v>
      </c>
      <c r="S7" s="139">
        <v>0.96199999999999997</v>
      </c>
      <c r="T7" s="139">
        <v>0.96199999999999997</v>
      </c>
      <c r="U7" s="139">
        <v>0.96499999999999997</v>
      </c>
      <c r="V7" s="139">
        <v>0.96799999999999997</v>
      </c>
      <c r="W7" s="139">
        <v>0.97099999999999997</v>
      </c>
      <c r="X7" s="139">
        <v>0.97299999999999998</v>
      </c>
      <c r="Y7" s="139">
        <v>0.97499999999999998</v>
      </c>
      <c r="Z7" s="139">
        <v>0.97699999999999998</v>
      </c>
      <c r="AA7" s="139">
        <v>0.98099999999999998</v>
      </c>
      <c r="AB7" s="139">
        <v>0.98099999999999998</v>
      </c>
      <c r="AC7" s="139">
        <v>0.98599999999999999</v>
      </c>
      <c r="AD7" s="139">
        <v>0.98799999999999999</v>
      </c>
      <c r="AE7" s="139">
        <v>0.99099999999999999</v>
      </c>
      <c r="AF7" s="139">
        <v>0.99099999999999999</v>
      </c>
      <c r="AG7" s="139">
        <v>0.996</v>
      </c>
      <c r="AH7" s="139">
        <v>0.999</v>
      </c>
      <c r="AI7" s="139">
        <v>1.002</v>
      </c>
      <c r="AJ7" s="139">
        <v>1.0029999999999999</v>
      </c>
      <c r="AK7" s="139">
        <v>1.0089999999999999</v>
      </c>
      <c r="AL7" s="139">
        <v>1.012</v>
      </c>
      <c r="AM7" s="139">
        <v>1.0149999999999999</v>
      </c>
      <c r="AN7" s="139">
        <v>1.016</v>
      </c>
      <c r="AO7" s="139">
        <v>1.0209999999999999</v>
      </c>
      <c r="AP7" s="139">
        <v>1.026</v>
      </c>
      <c r="AQ7" s="139">
        <v>1.026</v>
      </c>
      <c r="AR7" s="139">
        <v>1.026</v>
      </c>
      <c r="AS7" s="139">
        <v>1.0309999999999999</v>
      </c>
      <c r="AT7" s="139">
        <v>1.0349999999999999</v>
      </c>
      <c r="AU7" s="139">
        <v>1.0369999999999999</v>
      </c>
      <c r="AV7" s="139">
        <v>1.0369999999999999</v>
      </c>
      <c r="AW7" s="139">
        <v>1.044</v>
      </c>
      <c r="AX7" s="139">
        <v>1.052</v>
      </c>
      <c r="AY7" s="139">
        <v>1.0589999999999999</v>
      </c>
      <c r="AZ7" s="139">
        <v>1.0640000000000001</v>
      </c>
      <c r="BA7" s="139">
        <v>1.075</v>
      </c>
      <c r="BB7" s="139">
        <v>1.0840000000000001</v>
      </c>
      <c r="BC7" s="139">
        <v>1.091</v>
      </c>
      <c r="BD7" s="139">
        <v>1.0960000000000001</v>
      </c>
      <c r="BE7" s="139">
        <v>1.1060000000000001</v>
      </c>
      <c r="BF7" s="139">
        <v>1.1140000000000001</v>
      </c>
      <c r="BG7" s="139">
        <v>1.121</v>
      </c>
      <c r="BH7" s="139">
        <v>1.125</v>
      </c>
      <c r="BI7" s="139">
        <v>1.135</v>
      </c>
      <c r="BJ7" s="139">
        <v>1.143</v>
      </c>
      <c r="BK7" s="139">
        <v>1.149</v>
      </c>
      <c r="BL7" s="139">
        <v>1.153</v>
      </c>
      <c r="BM7" s="139">
        <v>1.163</v>
      </c>
      <c r="BN7" s="139">
        <v>1.17</v>
      </c>
      <c r="BO7" s="139">
        <v>1.1759999999999999</v>
      </c>
      <c r="BP7" s="139">
        <v>1.18</v>
      </c>
      <c r="BQ7" s="139">
        <v>1.19</v>
      </c>
      <c r="BR7" s="139">
        <v>1.198</v>
      </c>
      <c r="BS7" s="139">
        <v>1.204</v>
      </c>
      <c r="BT7" s="139">
        <v>1.2090000000000001</v>
      </c>
      <c r="BU7" s="139">
        <v>1.2190000000000001</v>
      </c>
      <c r="BV7" s="139">
        <v>1.226</v>
      </c>
      <c r="BW7" s="139">
        <v>1.2330000000000001</v>
      </c>
      <c r="BX7" s="139">
        <v>1.2370000000000001</v>
      </c>
      <c r="BY7" s="139">
        <v>1.248</v>
      </c>
      <c r="BZ7" s="139">
        <v>1.2549999999999999</v>
      </c>
      <c r="CA7" s="139">
        <v>1.262</v>
      </c>
      <c r="CB7" s="139">
        <v>1.2669999999999999</v>
      </c>
      <c r="CC7" s="139">
        <v>1.2769999999999999</v>
      </c>
      <c r="CD7" s="139">
        <v>1.2849999999999999</v>
      </c>
      <c r="CE7" s="139">
        <v>1.2909999999999999</v>
      </c>
      <c r="CF7" s="139">
        <v>1.2969999999999999</v>
      </c>
      <c r="CG7" s="139">
        <v>1.3069999999999999</v>
      </c>
      <c r="CH7" s="139">
        <v>1.3149999999999999</v>
      </c>
      <c r="CI7" s="139">
        <v>1.321</v>
      </c>
      <c r="CJ7" s="139">
        <v>1.327</v>
      </c>
      <c r="CK7" s="139">
        <v>1.337</v>
      </c>
      <c r="CL7" s="139">
        <v>1.3440000000000001</v>
      </c>
      <c r="CM7" s="139">
        <v>1.351</v>
      </c>
      <c r="CN7" s="139">
        <v>1.357</v>
      </c>
      <c r="CO7" s="139">
        <v>1.367</v>
      </c>
      <c r="CP7" s="139">
        <v>1.3740000000000001</v>
      </c>
      <c r="CQ7" s="139">
        <v>1.38</v>
      </c>
      <c r="CR7" s="139">
        <v>1.3859999999999999</v>
      </c>
      <c r="CS7" s="140">
        <v>1.395</v>
      </c>
    </row>
    <row r="8" spans="1:97" s="132" customFormat="1" x14ac:dyDescent="0.25">
      <c r="A8" s="138" t="s">
        <v>108</v>
      </c>
      <c r="B8" s="141">
        <v>0.7</v>
      </c>
      <c r="C8" s="141">
        <v>0.7</v>
      </c>
      <c r="D8" s="141">
        <v>0.6</v>
      </c>
      <c r="E8" s="141">
        <v>0.6</v>
      </c>
      <c r="F8" s="141">
        <v>0.7</v>
      </c>
      <c r="G8" s="141">
        <v>0.7</v>
      </c>
      <c r="H8" s="141">
        <v>0.7</v>
      </c>
      <c r="I8" s="141">
        <v>0.8</v>
      </c>
      <c r="J8" s="141">
        <v>0.7</v>
      </c>
      <c r="K8" s="141">
        <v>0.7</v>
      </c>
      <c r="L8" s="141">
        <v>0.7</v>
      </c>
      <c r="M8" s="141">
        <v>0.8</v>
      </c>
      <c r="N8" s="141">
        <v>0.8</v>
      </c>
      <c r="O8" s="141">
        <v>0.8</v>
      </c>
      <c r="P8" s="141">
        <v>0.9</v>
      </c>
      <c r="Q8" s="141">
        <v>1</v>
      </c>
      <c r="R8" s="141">
        <v>1.1000000000000001</v>
      </c>
      <c r="S8" s="141">
        <v>1.2</v>
      </c>
      <c r="T8" s="141">
        <v>1.1000000000000001</v>
      </c>
      <c r="U8" s="141">
        <v>1.1000000000000001</v>
      </c>
      <c r="V8" s="141">
        <v>1.1000000000000001</v>
      </c>
      <c r="W8" s="141">
        <v>1</v>
      </c>
      <c r="X8" s="141">
        <v>1</v>
      </c>
      <c r="Y8" s="141">
        <v>1</v>
      </c>
      <c r="Z8" s="141">
        <v>1</v>
      </c>
      <c r="AA8" s="141">
        <v>1</v>
      </c>
      <c r="AB8" s="141">
        <v>1</v>
      </c>
      <c r="AC8" s="141">
        <v>1</v>
      </c>
      <c r="AD8" s="141">
        <v>1</v>
      </c>
      <c r="AE8" s="141">
        <v>1</v>
      </c>
      <c r="AF8" s="141">
        <v>1.1000000000000001</v>
      </c>
      <c r="AG8" s="141">
        <v>1.1000000000000001</v>
      </c>
      <c r="AH8" s="141">
        <v>1.1000000000000001</v>
      </c>
      <c r="AI8" s="141">
        <v>1.1000000000000001</v>
      </c>
      <c r="AJ8" s="141">
        <v>1.1000000000000001</v>
      </c>
      <c r="AK8" s="141">
        <v>1.2</v>
      </c>
      <c r="AL8" s="141">
        <v>1.3</v>
      </c>
      <c r="AM8" s="141">
        <v>1.3</v>
      </c>
      <c r="AN8" s="141">
        <v>1.3</v>
      </c>
      <c r="AO8" s="141">
        <v>1.3</v>
      </c>
      <c r="AP8" s="141">
        <v>1.3</v>
      </c>
      <c r="AQ8" s="141">
        <v>1.2</v>
      </c>
      <c r="AR8" s="141">
        <v>1.2</v>
      </c>
      <c r="AS8" s="141">
        <v>1.1000000000000001</v>
      </c>
      <c r="AT8" s="141">
        <v>1</v>
      </c>
      <c r="AU8" s="141">
        <v>0.9</v>
      </c>
      <c r="AV8" s="141">
        <v>1</v>
      </c>
      <c r="AW8" s="141">
        <v>1.1000000000000001</v>
      </c>
      <c r="AX8" s="141">
        <v>1.3</v>
      </c>
      <c r="AY8" s="141">
        <v>1.6</v>
      </c>
      <c r="AZ8" s="141">
        <v>2</v>
      </c>
      <c r="BA8" s="141">
        <v>2.4</v>
      </c>
      <c r="BB8" s="141">
        <v>2.7</v>
      </c>
      <c r="BC8" s="141">
        <v>2.9</v>
      </c>
      <c r="BD8" s="141">
        <v>3</v>
      </c>
      <c r="BE8" s="141">
        <v>3</v>
      </c>
      <c r="BF8" s="141">
        <v>2.9</v>
      </c>
      <c r="BG8" s="141">
        <v>2.8</v>
      </c>
      <c r="BH8" s="141">
        <v>2.8</v>
      </c>
      <c r="BI8" s="141">
        <v>2.7</v>
      </c>
      <c r="BJ8" s="141">
        <v>2.6</v>
      </c>
      <c r="BK8" s="141">
        <v>2.6</v>
      </c>
      <c r="BL8" s="141">
        <v>2.5</v>
      </c>
      <c r="BM8" s="141">
        <v>2.5</v>
      </c>
      <c r="BN8" s="141">
        <v>2.5</v>
      </c>
      <c r="BO8" s="141">
        <v>2.4</v>
      </c>
      <c r="BP8" s="141">
        <v>2.4</v>
      </c>
      <c r="BQ8" s="141">
        <v>2.4</v>
      </c>
      <c r="BR8" s="141">
        <v>2.4</v>
      </c>
      <c r="BS8" s="141">
        <v>2.4</v>
      </c>
      <c r="BT8" s="141">
        <v>2.4</v>
      </c>
      <c r="BU8" s="141">
        <v>2.4</v>
      </c>
      <c r="BV8" s="141">
        <v>2.4</v>
      </c>
      <c r="BW8" s="141">
        <v>2.4</v>
      </c>
      <c r="BX8" s="141">
        <v>2.4</v>
      </c>
      <c r="BY8" s="141">
        <v>2.4</v>
      </c>
      <c r="BZ8" s="141">
        <v>2.4</v>
      </c>
      <c r="CA8" s="141">
        <v>2.4</v>
      </c>
      <c r="CB8" s="141">
        <v>2.4</v>
      </c>
      <c r="CC8" s="141">
        <v>2.4</v>
      </c>
      <c r="CD8" s="141">
        <v>2.4</v>
      </c>
      <c r="CE8" s="141">
        <v>2.4</v>
      </c>
      <c r="CF8" s="141">
        <v>2.4</v>
      </c>
      <c r="CG8" s="141">
        <v>2.2999999999999998</v>
      </c>
      <c r="CH8" s="141">
        <v>2.2999999999999998</v>
      </c>
      <c r="CI8" s="141">
        <v>2.2999999999999998</v>
      </c>
      <c r="CJ8" s="141">
        <v>2.2999999999999998</v>
      </c>
      <c r="CK8" s="141">
        <v>2.2999999999999998</v>
      </c>
      <c r="CL8" s="141">
        <v>2.2999999999999998</v>
      </c>
      <c r="CM8" s="141">
        <v>2.2999999999999998</v>
      </c>
      <c r="CN8" s="141">
        <v>2.2999999999999998</v>
      </c>
      <c r="CO8" s="141">
        <v>2.2999999999999998</v>
      </c>
      <c r="CP8" s="141">
        <v>2.2000000000000002</v>
      </c>
      <c r="CQ8" s="141">
        <v>2.2000000000000002</v>
      </c>
      <c r="CR8" s="141">
        <v>2.2000000000000002</v>
      </c>
      <c r="CS8" s="142">
        <v>2.1</v>
      </c>
    </row>
    <row r="9" spans="1:97" s="132" customFormat="1" x14ac:dyDescent="0.25">
      <c r="A9" s="121" t="s">
        <v>171</v>
      </c>
      <c r="CS9" s="137"/>
    </row>
    <row r="10" spans="1:97" s="132" customFormat="1" x14ac:dyDescent="0.25">
      <c r="A10" s="138" t="s">
        <v>107</v>
      </c>
      <c r="B10" s="139">
        <v>0.85699999999999998</v>
      </c>
      <c r="C10" s="139">
        <v>0.86</v>
      </c>
      <c r="D10" s="139">
        <v>0.86299999999999999</v>
      </c>
      <c r="E10" s="139">
        <v>0.86499999999999999</v>
      </c>
      <c r="F10" s="139">
        <v>0.871</v>
      </c>
      <c r="G10" s="139">
        <v>0.878</v>
      </c>
      <c r="H10" s="139">
        <v>0.88100000000000001</v>
      </c>
      <c r="I10" s="139">
        <v>0.88100000000000001</v>
      </c>
      <c r="J10" s="139">
        <v>0.88700000000000001</v>
      </c>
      <c r="K10" s="139">
        <v>0.89</v>
      </c>
      <c r="L10" s="139">
        <v>0.89300000000000002</v>
      </c>
      <c r="M10" s="139">
        <v>0.89400000000000002</v>
      </c>
      <c r="N10" s="139">
        <v>0.9</v>
      </c>
      <c r="O10" s="139">
        <v>0.90400000000000003</v>
      </c>
      <c r="P10" s="139">
        <v>0.90500000000000003</v>
      </c>
      <c r="Q10" s="139">
        <v>0.90600000000000003</v>
      </c>
      <c r="R10" s="139">
        <v>0.91200000000000003</v>
      </c>
      <c r="S10" s="139">
        <v>0.91600000000000004</v>
      </c>
      <c r="T10" s="139">
        <v>0.92100000000000004</v>
      </c>
      <c r="U10" s="139">
        <v>0.92400000000000004</v>
      </c>
      <c r="V10" s="139">
        <v>0.92800000000000005</v>
      </c>
      <c r="W10" s="139">
        <v>0.93400000000000005</v>
      </c>
      <c r="X10" s="139">
        <v>0.94099999999999995</v>
      </c>
      <c r="Y10" s="139">
        <v>0.94199999999999995</v>
      </c>
      <c r="Z10" s="139">
        <v>0.94799999999999995</v>
      </c>
      <c r="AA10" s="139">
        <v>0.95399999999999996</v>
      </c>
      <c r="AB10" s="139">
        <v>0.96</v>
      </c>
      <c r="AC10" s="139">
        <v>0.96499999999999997</v>
      </c>
      <c r="AD10" s="139">
        <v>0.97199999999999998</v>
      </c>
      <c r="AE10" s="139">
        <v>0.97799999999999998</v>
      </c>
      <c r="AF10" s="139">
        <v>0.98399999999999999</v>
      </c>
      <c r="AG10" s="139">
        <v>0.98899999999999999</v>
      </c>
      <c r="AH10" s="139">
        <v>0.998</v>
      </c>
      <c r="AI10" s="139">
        <v>1.004</v>
      </c>
      <c r="AJ10" s="139">
        <v>1.0089999999999999</v>
      </c>
      <c r="AK10" s="139">
        <v>1.016</v>
      </c>
      <c r="AL10" s="139">
        <v>1.0209999999999999</v>
      </c>
      <c r="AM10" s="139">
        <v>1.0269999999999999</v>
      </c>
      <c r="AN10" s="139">
        <v>1.0309999999999999</v>
      </c>
      <c r="AO10" s="139">
        <v>1.0349999999999999</v>
      </c>
      <c r="AP10" s="139">
        <v>1.0429999999999999</v>
      </c>
      <c r="AQ10" s="139">
        <v>1.0489999999999999</v>
      </c>
      <c r="AR10" s="139">
        <v>1.0549999999999999</v>
      </c>
      <c r="AS10" s="139">
        <v>1.0620000000000001</v>
      </c>
      <c r="AT10" s="139">
        <v>1.075</v>
      </c>
      <c r="AU10" s="139">
        <v>1.0880000000000001</v>
      </c>
      <c r="AV10" s="139">
        <v>1.105</v>
      </c>
      <c r="AW10" s="139">
        <v>1.121</v>
      </c>
      <c r="AX10" s="139">
        <v>1.141</v>
      </c>
      <c r="AY10" s="139">
        <v>1.1619999999999999</v>
      </c>
      <c r="AZ10" s="139">
        <v>1.1819999999999999</v>
      </c>
      <c r="BA10" s="139">
        <v>1.1950000000000001</v>
      </c>
      <c r="BB10" s="139">
        <v>1.21</v>
      </c>
      <c r="BC10" s="139">
        <v>1.222</v>
      </c>
      <c r="BD10" s="139">
        <v>1.2370000000000001</v>
      </c>
      <c r="BE10" s="139">
        <v>1.2450000000000001</v>
      </c>
      <c r="BF10" s="139">
        <v>1.2569999999999999</v>
      </c>
      <c r="BG10" s="139">
        <v>1.2669999999999999</v>
      </c>
      <c r="BH10" s="139">
        <v>1.2749999999999999</v>
      </c>
      <c r="BI10" s="139">
        <v>1.282</v>
      </c>
      <c r="BJ10" s="139">
        <v>1.294</v>
      </c>
      <c r="BK10" s="139">
        <v>1.302</v>
      </c>
      <c r="BL10" s="139">
        <v>1.3109999999999999</v>
      </c>
      <c r="BM10" s="139">
        <v>1.3180000000000001</v>
      </c>
      <c r="BN10" s="139">
        <v>1.329</v>
      </c>
      <c r="BO10" s="139">
        <v>1.3380000000000001</v>
      </c>
      <c r="BP10" s="139">
        <v>1.3460000000000001</v>
      </c>
      <c r="BQ10" s="139">
        <v>1.353</v>
      </c>
      <c r="BR10" s="139">
        <v>1.365</v>
      </c>
      <c r="BS10" s="139">
        <v>1.373</v>
      </c>
      <c r="BT10" s="139">
        <v>1.3819999999999999</v>
      </c>
      <c r="BU10" s="139">
        <v>1.3879999999999999</v>
      </c>
      <c r="BV10" s="139">
        <v>1.4</v>
      </c>
      <c r="BW10" s="139">
        <v>1.409</v>
      </c>
      <c r="BX10" s="139">
        <v>1.4179999999999999</v>
      </c>
      <c r="BY10" s="139">
        <v>1.425</v>
      </c>
      <c r="BZ10" s="139">
        <v>1.4379999999999999</v>
      </c>
      <c r="CA10" s="139">
        <v>1.4470000000000001</v>
      </c>
      <c r="CB10" s="139">
        <v>1.456</v>
      </c>
      <c r="CC10" s="139">
        <v>1.4630000000000001</v>
      </c>
      <c r="CD10" s="139">
        <v>1.4770000000000001</v>
      </c>
      <c r="CE10" s="139">
        <v>1.4850000000000001</v>
      </c>
      <c r="CF10" s="139">
        <v>1.4950000000000001</v>
      </c>
      <c r="CG10" s="139">
        <v>1.502</v>
      </c>
      <c r="CH10" s="139">
        <v>1.516</v>
      </c>
      <c r="CI10" s="139">
        <v>1.5249999999999999</v>
      </c>
      <c r="CJ10" s="139">
        <v>1.5349999999999999</v>
      </c>
      <c r="CK10" s="139">
        <v>1.542</v>
      </c>
      <c r="CL10" s="139">
        <v>1.556</v>
      </c>
      <c r="CM10" s="139">
        <v>1.5649999999999999</v>
      </c>
      <c r="CN10" s="139">
        <v>1.575</v>
      </c>
      <c r="CO10" s="139">
        <v>1.5820000000000001</v>
      </c>
      <c r="CP10" s="139">
        <v>1.5960000000000001</v>
      </c>
      <c r="CQ10" s="139">
        <v>1.605</v>
      </c>
      <c r="CR10" s="139">
        <v>1.615</v>
      </c>
      <c r="CS10" s="140">
        <v>1.623</v>
      </c>
    </row>
    <row r="11" spans="1:97" s="132" customFormat="1" x14ac:dyDescent="0.25">
      <c r="A11" s="138" t="s">
        <v>108</v>
      </c>
      <c r="B11" s="141">
        <v>1.6</v>
      </c>
      <c r="C11" s="141">
        <v>1.6</v>
      </c>
      <c r="D11" s="141">
        <v>1.7</v>
      </c>
      <c r="E11" s="141">
        <v>1.7</v>
      </c>
      <c r="F11" s="141">
        <v>1.7</v>
      </c>
      <c r="G11" s="141">
        <v>1.8</v>
      </c>
      <c r="H11" s="141">
        <v>1.8</v>
      </c>
      <c r="I11" s="141">
        <v>1.9</v>
      </c>
      <c r="J11" s="141">
        <v>1.9</v>
      </c>
      <c r="K11" s="141">
        <v>1.8</v>
      </c>
      <c r="L11" s="141">
        <v>1.6</v>
      </c>
      <c r="M11" s="141">
        <v>1.5</v>
      </c>
      <c r="N11" s="141">
        <v>1.4</v>
      </c>
      <c r="O11" s="141">
        <v>1.5</v>
      </c>
      <c r="P11" s="141">
        <v>1.5</v>
      </c>
      <c r="Q11" s="141">
        <v>1.4</v>
      </c>
      <c r="R11" s="141">
        <v>1.4</v>
      </c>
      <c r="S11" s="141">
        <v>1.4</v>
      </c>
      <c r="T11" s="141">
        <v>1.5</v>
      </c>
      <c r="U11" s="141">
        <v>1.7</v>
      </c>
      <c r="V11" s="141">
        <v>1.8</v>
      </c>
      <c r="W11" s="141">
        <v>1.9</v>
      </c>
      <c r="X11" s="141">
        <v>2</v>
      </c>
      <c r="Y11" s="141">
        <v>2</v>
      </c>
      <c r="Z11" s="141">
        <v>2</v>
      </c>
      <c r="AA11" s="141">
        <v>2.1</v>
      </c>
      <c r="AB11" s="141">
        <v>2</v>
      </c>
      <c r="AC11" s="141">
        <v>2.2000000000000002</v>
      </c>
      <c r="AD11" s="141">
        <v>2.2999999999999998</v>
      </c>
      <c r="AE11" s="141">
        <v>2.4</v>
      </c>
      <c r="AF11" s="141">
        <v>2.5</v>
      </c>
      <c r="AG11" s="141">
        <v>2.5</v>
      </c>
      <c r="AH11" s="141">
        <v>2.6</v>
      </c>
      <c r="AI11" s="141">
        <v>2.6</v>
      </c>
      <c r="AJ11" s="141">
        <v>2.6</v>
      </c>
      <c r="AK11" s="141">
        <v>2.7</v>
      </c>
      <c r="AL11" s="141">
        <v>2.6</v>
      </c>
      <c r="AM11" s="141">
        <v>2.5</v>
      </c>
      <c r="AN11" s="141">
        <v>2.4</v>
      </c>
      <c r="AO11" s="141">
        <v>2.2000000000000002</v>
      </c>
      <c r="AP11" s="141">
        <v>2.1</v>
      </c>
      <c r="AQ11" s="141">
        <v>2.1</v>
      </c>
      <c r="AR11" s="141">
        <v>2.1</v>
      </c>
      <c r="AS11" s="141">
        <v>2.2999999999999998</v>
      </c>
      <c r="AT11" s="141">
        <v>2.5</v>
      </c>
      <c r="AU11" s="141">
        <v>2.9</v>
      </c>
      <c r="AV11" s="141">
        <v>3.6</v>
      </c>
      <c r="AW11" s="141">
        <v>4.3</v>
      </c>
      <c r="AX11" s="141">
        <v>5</v>
      </c>
      <c r="AY11" s="141">
        <v>5.8</v>
      </c>
      <c r="AZ11" s="141">
        <v>6.3</v>
      </c>
      <c r="BA11" s="141">
        <v>6.6</v>
      </c>
      <c r="BB11" s="141">
        <v>6.6</v>
      </c>
      <c r="BC11" s="141">
        <v>6.2</v>
      </c>
      <c r="BD11" s="141">
        <v>5.6</v>
      </c>
      <c r="BE11" s="141">
        <v>5</v>
      </c>
      <c r="BF11" s="141">
        <v>4.5</v>
      </c>
      <c r="BG11" s="141">
        <v>4.0999999999999996</v>
      </c>
      <c r="BH11" s="141">
        <v>3.7</v>
      </c>
      <c r="BI11" s="141">
        <v>3.4</v>
      </c>
      <c r="BJ11" s="141">
        <v>3.2</v>
      </c>
      <c r="BK11" s="141">
        <v>2.9</v>
      </c>
      <c r="BL11" s="141">
        <v>2.9</v>
      </c>
      <c r="BM11" s="141">
        <v>2.8</v>
      </c>
      <c r="BN11" s="141">
        <v>2.8</v>
      </c>
      <c r="BO11" s="141">
        <v>2.8</v>
      </c>
      <c r="BP11" s="141">
        <v>2.7</v>
      </c>
      <c r="BQ11" s="141">
        <v>2.7</v>
      </c>
      <c r="BR11" s="141">
        <v>2.7</v>
      </c>
      <c r="BS11" s="141">
        <v>2.7</v>
      </c>
      <c r="BT11" s="141">
        <v>2.7</v>
      </c>
      <c r="BU11" s="141">
        <v>2.6</v>
      </c>
      <c r="BV11" s="141">
        <v>2.6</v>
      </c>
      <c r="BW11" s="141">
        <v>2.6</v>
      </c>
      <c r="BX11" s="141">
        <v>2.6</v>
      </c>
      <c r="BY11" s="141">
        <v>2.6</v>
      </c>
      <c r="BZ11" s="141">
        <v>2.6</v>
      </c>
      <c r="CA11" s="141">
        <v>2.7</v>
      </c>
      <c r="CB11" s="141">
        <v>2.7</v>
      </c>
      <c r="CC11" s="141">
        <v>2.7</v>
      </c>
      <c r="CD11" s="141">
        <v>2.7</v>
      </c>
      <c r="CE11" s="141">
        <v>2.7</v>
      </c>
      <c r="CF11" s="141">
        <v>2.7</v>
      </c>
      <c r="CG11" s="141">
        <v>2.7</v>
      </c>
      <c r="CH11" s="141">
        <v>2.7</v>
      </c>
      <c r="CI11" s="141">
        <v>2.7</v>
      </c>
      <c r="CJ11" s="141">
        <v>2.7</v>
      </c>
      <c r="CK11" s="141">
        <v>2.6</v>
      </c>
      <c r="CL11" s="141">
        <v>2.6</v>
      </c>
      <c r="CM11" s="141">
        <v>2.6</v>
      </c>
      <c r="CN11" s="141">
        <v>2.6</v>
      </c>
      <c r="CO11" s="141">
        <v>2.6</v>
      </c>
      <c r="CP11" s="141">
        <v>2.6</v>
      </c>
      <c r="CQ11" s="141">
        <v>2.6</v>
      </c>
      <c r="CR11" s="141">
        <v>2.6</v>
      </c>
      <c r="CS11" s="142">
        <v>2.6</v>
      </c>
    </row>
    <row r="12" spans="1:97" s="132" customFormat="1" x14ac:dyDescent="0.25">
      <c r="A12" s="121" t="s">
        <v>275</v>
      </c>
      <c r="CS12" s="137"/>
    </row>
    <row r="13" spans="1:97" s="132" customFormat="1" x14ac:dyDescent="0.25">
      <c r="A13" s="138" t="s">
        <v>107</v>
      </c>
      <c r="B13" s="139">
        <v>0.78900000000000003</v>
      </c>
      <c r="C13" s="139">
        <v>0.79200000000000004</v>
      </c>
      <c r="D13" s="139">
        <v>0.79600000000000004</v>
      </c>
      <c r="E13" s="139">
        <v>0.79800000000000004</v>
      </c>
      <c r="F13" s="139">
        <v>0.80300000000000005</v>
      </c>
      <c r="G13" s="139">
        <v>0.80800000000000005</v>
      </c>
      <c r="H13" s="139">
        <v>0.81200000000000006</v>
      </c>
      <c r="I13" s="139">
        <v>0.81299999999999994</v>
      </c>
      <c r="J13" s="139">
        <v>0.81899999999999995</v>
      </c>
      <c r="K13" s="139">
        <v>0.82299999999999995</v>
      </c>
      <c r="L13" s="139">
        <v>0.82499999999999996</v>
      </c>
      <c r="M13" s="139">
        <v>0.82699999999999996</v>
      </c>
      <c r="N13" s="139">
        <v>0.83199999999999996</v>
      </c>
      <c r="O13" s="139">
        <v>0.83599999999999997</v>
      </c>
      <c r="P13" s="139">
        <v>0.83899999999999997</v>
      </c>
      <c r="Q13" s="139">
        <v>0.84099999999999997</v>
      </c>
      <c r="R13" s="139">
        <v>0.84499999999999997</v>
      </c>
      <c r="S13" s="139">
        <v>0.85</v>
      </c>
      <c r="T13" s="139">
        <v>0.85299999999999998</v>
      </c>
      <c r="U13" s="139">
        <v>0.85499999999999998</v>
      </c>
      <c r="V13" s="139">
        <v>0.85799999999999998</v>
      </c>
      <c r="W13" s="139">
        <v>0.86199999999999999</v>
      </c>
      <c r="X13" s="139">
        <v>0.86599999999999999</v>
      </c>
      <c r="Y13" s="139">
        <v>0.86699999999999999</v>
      </c>
      <c r="Z13" s="139">
        <v>0.872</v>
      </c>
      <c r="AA13" s="139">
        <v>0.877</v>
      </c>
      <c r="AB13" s="139">
        <v>0.88200000000000001</v>
      </c>
      <c r="AC13" s="139">
        <v>0.88500000000000001</v>
      </c>
      <c r="AD13" s="139">
        <v>0.89100000000000001</v>
      </c>
      <c r="AE13" s="139">
        <v>0.89600000000000002</v>
      </c>
      <c r="AF13" s="139">
        <v>0.9</v>
      </c>
      <c r="AG13" s="139">
        <v>0.90400000000000003</v>
      </c>
      <c r="AH13" s="139">
        <v>0.91200000000000003</v>
      </c>
      <c r="AI13" s="139">
        <v>0.91800000000000004</v>
      </c>
      <c r="AJ13" s="139">
        <v>0.92400000000000004</v>
      </c>
      <c r="AK13" s="139">
        <v>0.93</v>
      </c>
      <c r="AL13" s="139">
        <v>0.93500000000000005</v>
      </c>
      <c r="AM13" s="139">
        <v>0.94099999999999995</v>
      </c>
      <c r="AN13" s="139">
        <v>0.94599999999999995</v>
      </c>
      <c r="AO13" s="139">
        <v>0.95099999999999996</v>
      </c>
      <c r="AP13" s="139">
        <v>0.95799999999999996</v>
      </c>
      <c r="AQ13" s="139">
        <v>0.95699999999999996</v>
      </c>
      <c r="AR13" s="139">
        <v>0.96499999999999997</v>
      </c>
      <c r="AS13" s="139">
        <v>0.97</v>
      </c>
      <c r="AT13" s="139">
        <v>0.98</v>
      </c>
      <c r="AU13" s="139">
        <v>0.99199999999999999</v>
      </c>
      <c r="AV13" s="139">
        <v>1.006</v>
      </c>
      <c r="AW13" s="139">
        <v>1.022</v>
      </c>
      <c r="AX13" s="139">
        <v>1.0389999999999999</v>
      </c>
      <c r="AY13" s="139">
        <v>1.0549999999999999</v>
      </c>
      <c r="AZ13" s="139">
        <v>1.07</v>
      </c>
      <c r="BA13" s="139">
        <v>1.0820000000000001</v>
      </c>
      <c r="BB13" s="139">
        <v>1.0960000000000001</v>
      </c>
      <c r="BC13" s="139">
        <v>1.1060000000000001</v>
      </c>
      <c r="BD13" s="139">
        <v>1.119</v>
      </c>
      <c r="BE13" s="139">
        <v>1.1259999999999999</v>
      </c>
      <c r="BF13" s="139">
        <v>1.1359999999999999</v>
      </c>
      <c r="BG13" s="139">
        <v>1.1459999999999999</v>
      </c>
      <c r="BH13" s="139">
        <v>1.1559999999999999</v>
      </c>
      <c r="BI13" s="139">
        <v>1.161</v>
      </c>
      <c r="BJ13" s="139">
        <v>1.171</v>
      </c>
      <c r="BK13" s="139">
        <v>1.18</v>
      </c>
      <c r="BL13" s="139">
        <v>1.1890000000000001</v>
      </c>
      <c r="BM13" s="139">
        <v>1.194</v>
      </c>
      <c r="BN13" s="139">
        <v>1.2050000000000001</v>
      </c>
      <c r="BO13" s="139">
        <v>1.214</v>
      </c>
      <c r="BP13" s="139">
        <v>1.2230000000000001</v>
      </c>
      <c r="BQ13" s="139">
        <v>1.2290000000000001</v>
      </c>
      <c r="BR13" s="139">
        <v>1.2390000000000001</v>
      </c>
      <c r="BS13" s="139">
        <v>1.248</v>
      </c>
      <c r="BT13" s="139">
        <v>1.258</v>
      </c>
      <c r="BU13" s="139">
        <v>1.2629999999999999</v>
      </c>
      <c r="BV13" s="139">
        <v>1.2729999999999999</v>
      </c>
      <c r="BW13" s="139">
        <v>1.2829999999999999</v>
      </c>
      <c r="BX13" s="139">
        <v>1.292</v>
      </c>
      <c r="BY13" s="139">
        <v>1.298</v>
      </c>
      <c r="BZ13" s="139">
        <v>1.3089999999999999</v>
      </c>
      <c r="CA13" s="139">
        <v>1.319</v>
      </c>
      <c r="CB13" s="139">
        <v>1.3280000000000001</v>
      </c>
      <c r="CC13" s="139">
        <v>1.3340000000000001</v>
      </c>
      <c r="CD13" s="139">
        <v>1.345</v>
      </c>
      <c r="CE13" s="139">
        <v>1.355</v>
      </c>
      <c r="CF13" s="139">
        <v>1.365</v>
      </c>
      <c r="CG13" s="139">
        <v>1.37</v>
      </c>
      <c r="CH13" s="139">
        <v>1.381</v>
      </c>
      <c r="CI13" s="139">
        <v>1.3919999999999999</v>
      </c>
      <c r="CJ13" s="139">
        <v>1.4019999999999999</v>
      </c>
      <c r="CK13" s="139">
        <v>1.4079999999999999</v>
      </c>
      <c r="CL13" s="139">
        <v>1.419</v>
      </c>
      <c r="CM13" s="139">
        <v>1.43</v>
      </c>
      <c r="CN13" s="139">
        <v>1.44</v>
      </c>
      <c r="CO13" s="139">
        <v>1.446</v>
      </c>
      <c r="CP13" s="139">
        <v>1.458</v>
      </c>
      <c r="CQ13" s="139">
        <v>1.4690000000000001</v>
      </c>
      <c r="CR13" s="139">
        <v>1.4790000000000001</v>
      </c>
      <c r="CS13" s="140">
        <v>1.4850000000000001</v>
      </c>
    </row>
    <row r="14" spans="1:97" s="132" customFormat="1" x14ac:dyDescent="0.25">
      <c r="A14" s="138" t="s">
        <v>108</v>
      </c>
      <c r="B14" s="141">
        <v>1.6</v>
      </c>
      <c r="C14" s="141">
        <v>1.6</v>
      </c>
      <c r="D14" s="141">
        <v>1.7</v>
      </c>
      <c r="E14" s="141">
        <v>1.8</v>
      </c>
      <c r="F14" s="141">
        <v>1.8</v>
      </c>
      <c r="G14" s="141">
        <v>1.8</v>
      </c>
      <c r="H14" s="141">
        <v>1.9</v>
      </c>
      <c r="I14" s="141">
        <v>1.9</v>
      </c>
      <c r="J14" s="141">
        <v>2</v>
      </c>
      <c r="K14" s="141">
        <v>1.9</v>
      </c>
      <c r="L14" s="141">
        <v>1.8</v>
      </c>
      <c r="M14" s="141">
        <v>1.8</v>
      </c>
      <c r="N14" s="141">
        <v>1.7</v>
      </c>
      <c r="O14" s="141">
        <v>1.6</v>
      </c>
      <c r="P14" s="141">
        <v>1.6</v>
      </c>
      <c r="Q14" s="141">
        <v>1.6</v>
      </c>
      <c r="R14" s="141">
        <v>1.6</v>
      </c>
      <c r="S14" s="141">
        <v>1.7</v>
      </c>
      <c r="T14" s="141">
        <v>1.6</v>
      </c>
      <c r="U14" s="141">
        <v>1.6</v>
      </c>
      <c r="V14" s="141">
        <v>1.6</v>
      </c>
      <c r="W14" s="141">
        <v>1.6</v>
      </c>
      <c r="X14" s="141">
        <v>1.5</v>
      </c>
      <c r="Y14" s="141">
        <v>1.5</v>
      </c>
      <c r="Z14" s="141">
        <v>1.5</v>
      </c>
      <c r="AA14" s="141">
        <v>1.6</v>
      </c>
      <c r="AB14" s="141">
        <v>1.7</v>
      </c>
      <c r="AC14" s="141">
        <v>1.8</v>
      </c>
      <c r="AD14" s="141">
        <v>2</v>
      </c>
      <c r="AE14" s="141">
        <v>2.1</v>
      </c>
      <c r="AF14" s="141">
        <v>2.1</v>
      </c>
      <c r="AG14" s="141">
        <v>2.2000000000000002</v>
      </c>
      <c r="AH14" s="141">
        <v>2.2000000000000002</v>
      </c>
      <c r="AI14" s="141">
        <v>2.2999999999999998</v>
      </c>
      <c r="AJ14" s="141">
        <v>2.4</v>
      </c>
      <c r="AK14" s="141">
        <v>2.6</v>
      </c>
      <c r="AL14" s="141">
        <v>2.6</v>
      </c>
      <c r="AM14" s="141">
        <v>2.6</v>
      </c>
      <c r="AN14" s="141">
        <v>2.5</v>
      </c>
      <c r="AO14" s="141">
        <v>2.4</v>
      </c>
      <c r="AP14" s="141">
        <v>2.4</v>
      </c>
      <c r="AQ14" s="141">
        <v>2.2000000000000002</v>
      </c>
      <c r="AR14" s="141">
        <v>2.1</v>
      </c>
      <c r="AS14" s="141">
        <v>2.1</v>
      </c>
      <c r="AT14" s="141">
        <v>2</v>
      </c>
      <c r="AU14" s="141">
        <v>2.5</v>
      </c>
      <c r="AV14" s="141">
        <v>3.1</v>
      </c>
      <c r="AW14" s="141">
        <v>3.9</v>
      </c>
      <c r="AX14" s="141">
        <v>4.8</v>
      </c>
      <c r="AY14" s="141">
        <v>5.5</v>
      </c>
      <c r="AZ14" s="141">
        <v>6</v>
      </c>
      <c r="BA14" s="141">
        <v>6.2</v>
      </c>
      <c r="BB14" s="141">
        <v>6</v>
      </c>
      <c r="BC14" s="141">
        <v>5.6</v>
      </c>
      <c r="BD14" s="141">
        <v>5.2</v>
      </c>
      <c r="BE14" s="141">
        <v>4.7</v>
      </c>
      <c r="BF14" s="141">
        <v>4.3</v>
      </c>
      <c r="BG14" s="141">
        <v>4</v>
      </c>
      <c r="BH14" s="141">
        <v>3.7</v>
      </c>
      <c r="BI14" s="141">
        <v>3.4</v>
      </c>
      <c r="BJ14" s="141">
        <v>3.3</v>
      </c>
      <c r="BK14" s="141">
        <v>3.1</v>
      </c>
      <c r="BL14" s="141">
        <v>3</v>
      </c>
      <c r="BM14" s="141">
        <v>3</v>
      </c>
      <c r="BN14" s="141">
        <v>2.9</v>
      </c>
      <c r="BO14" s="141">
        <v>2.9</v>
      </c>
      <c r="BP14" s="141">
        <v>2.9</v>
      </c>
      <c r="BQ14" s="141">
        <v>2.9</v>
      </c>
      <c r="BR14" s="141">
        <v>2.9</v>
      </c>
      <c r="BS14" s="141">
        <v>2.9</v>
      </c>
      <c r="BT14" s="141">
        <v>2.8</v>
      </c>
      <c r="BU14" s="141">
        <v>2.8</v>
      </c>
      <c r="BV14" s="141">
        <v>2.8</v>
      </c>
      <c r="BW14" s="141">
        <v>2.8</v>
      </c>
      <c r="BX14" s="141">
        <v>2.8</v>
      </c>
      <c r="BY14" s="141">
        <v>2.8</v>
      </c>
      <c r="BZ14" s="141">
        <v>2.8</v>
      </c>
      <c r="CA14" s="141">
        <v>2.8</v>
      </c>
      <c r="CB14" s="141">
        <v>2.8</v>
      </c>
      <c r="CC14" s="141">
        <v>2.8</v>
      </c>
      <c r="CD14" s="141">
        <v>2.8</v>
      </c>
      <c r="CE14" s="141">
        <v>2.8</v>
      </c>
      <c r="CF14" s="141">
        <v>2.8</v>
      </c>
      <c r="CG14" s="141">
        <v>2.7</v>
      </c>
      <c r="CH14" s="141">
        <v>2.7</v>
      </c>
      <c r="CI14" s="141">
        <v>2.7</v>
      </c>
      <c r="CJ14" s="141">
        <v>2.7</v>
      </c>
      <c r="CK14" s="141">
        <v>2.7</v>
      </c>
      <c r="CL14" s="141">
        <v>2.7</v>
      </c>
      <c r="CM14" s="141">
        <v>2.7</v>
      </c>
      <c r="CN14" s="141">
        <v>2.7</v>
      </c>
      <c r="CO14" s="141">
        <v>2.7</v>
      </c>
      <c r="CP14" s="141">
        <v>2.7</v>
      </c>
      <c r="CQ14" s="141">
        <v>2.7</v>
      </c>
      <c r="CR14" s="141">
        <v>2.7</v>
      </c>
      <c r="CS14" s="142">
        <v>2.7</v>
      </c>
    </row>
    <row r="15" spans="1:97" s="132" customFormat="1" x14ac:dyDescent="0.25">
      <c r="A15" s="129" t="s">
        <v>276</v>
      </c>
      <c r="CS15" s="137"/>
    </row>
    <row r="16" spans="1:97" s="132" customFormat="1" x14ac:dyDescent="0.25">
      <c r="A16" s="138" t="s">
        <v>107</v>
      </c>
      <c r="B16" s="139">
        <v>0.79700000000000004</v>
      </c>
      <c r="C16" s="139">
        <v>0.80100000000000005</v>
      </c>
      <c r="D16" s="139">
        <v>0.80500000000000005</v>
      </c>
      <c r="E16" s="139">
        <v>0.80800000000000005</v>
      </c>
      <c r="F16" s="139">
        <v>0.81399999999999995</v>
      </c>
      <c r="G16" s="139">
        <v>0.81899999999999995</v>
      </c>
      <c r="H16" s="139">
        <v>0.82299999999999995</v>
      </c>
      <c r="I16" s="139">
        <v>0.82399999999999995</v>
      </c>
      <c r="J16" s="139">
        <v>0.83</v>
      </c>
      <c r="K16" s="139">
        <v>0.83299999999999996</v>
      </c>
      <c r="L16" s="139">
        <v>0.83599999999999997</v>
      </c>
      <c r="M16" s="139">
        <v>0.83899999999999997</v>
      </c>
      <c r="N16" s="139">
        <v>0.84399999999999997</v>
      </c>
      <c r="O16" s="139">
        <v>0.84799999999999998</v>
      </c>
      <c r="P16" s="139">
        <v>0.85199999999999998</v>
      </c>
      <c r="Q16" s="139">
        <v>0.85299999999999998</v>
      </c>
      <c r="R16" s="139">
        <v>0.85799999999999998</v>
      </c>
      <c r="S16" s="139">
        <v>0.86299999999999999</v>
      </c>
      <c r="T16" s="139">
        <v>0.86599999999999999</v>
      </c>
      <c r="U16" s="139">
        <v>0.86799999999999999</v>
      </c>
      <c r="V16" s="139">
        <v>0.871</v>
      </c>
      <c r="W16" s="139">
        <v>0.876</v>
      </c>
      <c r="X16" s="139">
        <v>0.88</v>
      </c>
      <c r="Y16" s="139">
        <v>0.88200000000000001</v>
      </c>
      <c r="Z16" s="139">
        <v>0.88700000000000001</v>
      </c>
      <c r="AA16" s="139">
        <v>0.89300000000000002</v>
      </c>
      <c r="AB16" s="139">
        <v>0.89700000000000002</v>
      </c>
      <c r="AC16" s="139">
        <v>0.90200000000000002</v>
      </c>
      <c r="AD16" s="139">
        <v>0.90900000000000003</v>
      </c>
      <c r="AE16" s="139">
        <v>0.91300000000000003</v>
      </c>
      <c r="AF16" s="139">
        <v>0.91800000000000004</v>
      </c>
      <c r="AG16" s="139">
        <v>0.92200000000000004</v>
      </c>
      <c r="AH16" s="139">
        <v>0.92900000000000005</v>
      </c>
      <c r="AI16" s="139">
        <v>0.93500000000000005</v>
      </c>
      <c r="AJ16" s="139">
        <v>0.93899999999999995</v>
      </c>
      <c r="AK16" s="139">
        <v>0.94499999999999995</v>
      </c>
      <c r="AL16" s="139">
        <v>0.95099999999999996</v>
      </c>
      <c r="AM16" s="139">
        <v>0.95599999999999996</v>
      </c>
      <c r="AN16" s="139">
        <v>0.96099999999999997</v>
      </c>
      <c r="AO16" s="139">
        <v>0.96599999999999997</v>
      </c>
      <c r="AP16" s="139">
        <v>0.97199999999999998</v>
      </c>
      <c r="AQ16" s="139">
        <v>0.97499999999999998</v>
      </c>
      <c r="AR16" s="139">
        <v>0.98</v>
      </c>
      <c r="AS16" s="139">
        <v>0.98399999999999999</v>
      </c>
      <c r="AT16" s="139">
        <v>0.995</v>
      </c>
      <c r="AU16" s="139">
        <v>1.004</v>
      </c>
      <c r="AV16" s="139">
        <v>1.016</v>
      </c>
      <c r="AW16" s="139">
        <v>1.03</v>
      </c>
      <c r="AX16" s="139">
        <v>1.046</v>
      </c>
      <c r="AY16" s="139">
        <v>1.0609999999999999</v>
      </c>
      <c r="AZ16" s="139">
        <v>1.075</v>
      </c>
      <c r="BA16" s="139">
        <v>1.0860000000000001</v>
      </c>
      <c r="BB16" s="139">
        <v>1.1000000000000001</v>
      </c>
      <c r="BC16" s="139">
        <v>1.109</v>
      </c>
      <c r="BD16" s="139">
        <v>1.121</v>
      </c>
      <c r="BE16" s="139">
        <v>1.1299999999999999</v>
      </c>
      <c r="BF16" s="139">
        <v>1.141</v>
      </c>
      <c r="BG16" s="139">
        <v>1.1499999999999999</v>
      </c>
      <c r="BH16" s="139">
        <v>1.161</v>
      </c>
      <c r="BI16" s="139">
        <v>1.1679999999999999</v>
      </c>
      <c r="BJ16" s="139">
        <v>1.179</v>
      </c>
      <c r="BK16" s="139">
        <v>1.1859999999999999</v>
      </c>
      <c r="BL16" s="139">
        <v>1.1950000000000001</v>
      </c>
      <c r="BM16" s="139">
        <v>1.2010000000000001</v>
      </c>
      <c r="BN16" s="139">
        <v>1.212</v>
      </c>
      <c r="BO16" s="139">
        <v>1.22</v>
      </c>
      <c r="BP16" s="139">
        <v>1.2290000000000001</v>
      </c>
      <c r="BQ16" s="139">
        <v>1.236</v>
      </c>
      <c r="BR16" s="139">
        <v>1.2470000000000001</v>
      </c>
      <c r="BS16" s="139">
        <v>1.2549999999999999</v>
      </c>
      <c r="BT16" s="139">
        <v>1.264</v>
      </c>
      <c r="BU16" s="139">
        <v>1.2709999999999999</v>
      </c>
      <c r="BV16" s="139">
        <v>1.282</v>
      </c>
      <c r="BW16" s="139">
        <v>1.2909999999999999</v>
      </c>
      <c r="BX16" s="139">
        <v>1.3</v>
      </c>
      <c r="BY16" s="139">
        <v>1.3069999999999999</v>
      </c>
      <c r="BZ16" s="139">
        <v>1.319</v>
      </c>
      <c r="CA16" s="139">
        <v>1.327</v>
      </c>
      <c r="CB16" s="139">
        <v>1.337</v>
      </c>
      <c r="CC16" s="139">
        <v>1.3440000000000001</v>
      </c>
      <c r="CD16" s="139">
        <v>1.3560000000000001</v>
      </c>
      <c r="CE16" s="139">
        <v>1.365</v>
      </c>
      <c r="CF16" s="139">
        <v>1.375</v>
      </c>
      <c r="CG16" s="139">
        <v>1.381</v>
      </c>
      <c r="CH16" s="139">
        <v>1.3939999999999999</v>
      </c>
      <c r="CI16" s="139">
        <v>1.403</v>
      </c>
      <c r="CJ16" s="139">
        <v>1.413</v>
      </c>
      <c r="CK16" s="139">
        <v>1.42</v>
      </c>
      <c r="CL16" s="139">
        <v>1.4330000000000001</v>
      </c>
      <c r="CM16" s="139">
        <v>1.4410000000000001</v>
      </c>
      <c r="CN16" s="139">
        <v>1.452</v>
      </c>
      <c r="CO16" s="139">
        <v>1.4590000000000001</v>
      </c>
      <c r="CP16" s="139">
        <v>1.472</v>
      </c>
      <c r="CQ16" s="139">
        <v>1.4810000000000001</v>
      </c>
      <c r="CR16" s="139">
        <v>1.492</v>
      </c>
      <c r="CS16" s="140">
        <v>1.4990000000000001</v>
      </c>
    </row>
    <row r="17" spans="1:97" s="132" customFormat="1" x14ac:dyDescent="0.25">
      <c r="A17" s="138" t="s">
        <v>108</v>
      </c>
      <c r="B17" s="141">
        <v>1.8</v>
      </c>
      <c r="C17" s="141">
        <v>1.9</v>
      </c>
      <c r="D17" s="141">
        <v>2</v>
      </c>
      <c r="E17" s="141">
        <v>2</v>
      </c>
      <c r="F17" s="141">
        <v>2.1</v>
      </c>
      <c r="G17" s="141">
        <v>2.1</v>
      </c>
      <c r="H17" s="141">
        <v>2.2000000000000002</v>
      </c>
      <c r="I17" s="141">
        <v>2.1</v>
      </c>
      <c r="J17" s="141">
        <v>2.1</v>
      </c>
      <c r="K17" s="141">
        <v>1.9</v>
      </c>
      <c r="L17" s="141">
        <v>1.8</v>
      </c>
      <c r="M17" s="141">
        <v>1.8</v>
      </c>
      <c r="N17" s="141">
        <v>1.7</v>
      </c>
      <c r="O17" s="141">
        <v>1.7</v>
      </c>
      <c r="P17" s="141">
        <v>1.8</v>
      </c>
      <c r="Q17" s="141">
        <v>1.8</v>
      </c>
      <c r="R17" s="141">
        <v>1.8</v>
      </c>
      <c r="S17" s="141">
        <v>1.7</v>
      </c>
      <c r="T17" s="141">
        <v>1.7</v>
      </c>
      <c r="U17" s="141">
        <v>1.7</v>
      </c>
      <c r="V17" s="141">
        <v>1.7</v>
      </c>
      <c r="W17" s="141">
        <v>1.6</v>
      </c>
      <c r="X17" s="141">
        <v>1.6</v>
      </c>
      <c r="Y17" s="141">
        <v>1.6</v>
      </c>
      <c r="Z17" s="141">
        <v>1.6</v>
      </c>
      <c r="AA17" s="141">
        <v>1.7</v>
      </c>
      <c r="AB17" s="141">
        <v>1.8</v>
      </c>
      <c r="AC17" s="141">
        <v>2</v>
      </c>
      <c r="AD17" s="141">
        <v>2.2000000000000002</v>
      </c>
      <c r="AE17" s="141">
        <v>2.2999999999999998</v>
      </c>
      <c r="AF17" s="141">
        <v>2.2999999999999998</v>
      </c>
      <c r="AG17" s="141">
        <v>2.2999999999999998</v>
      </c>
      <c r="AH17" s="141">
        <v>2.2999999999999998</v>
      </c>
      <c r="AI17" s="141">
        <v>2.2999999999999998</v>
      </c>
      <c r="AJ17" s="141">
        <v>2.2999999999999998</v>
      </c>
      <c r="AK17" s="141">
        <v>2.4</v>
      </c>
      <c r="AL17" s="141">
        <v>2.4</v>
      </c>
      <c r="AM17" s="141">
        <v>2.4</v>
      </c>
      <c r="AN17" s="141">
        <v>2.4</v>
      </c>
      <c r="AO17" s="141">
        <v>2.2999999999999998</v>
      </c>
      <c r="AP17" s="141">
        <v>2.2000000000000002</v>
      </c>
      <c r="AQ17" s="141">
        <v>2.2000000000000002</v>
      </c>
      <c r="AR17" s="141">
        <v>2.1</v>
      </c>
      <c r="AS17" s="141">
        <v>2</v>
      </c>
      <c r="AT17" s="141">
        <v>2.1</v>
      </c>
      <c r="AU17" s="141">
        <v>2.2999999999999998</v>
      </c>
      <c r="AV17" s="141">
        <v>2.8</v>
      </c>
      <c r="AW17" s="141">
        <v>3.4</v>
      </c>
      <c r="AX17" s="141">
        <v>4.0999999999999996</v>
      </c>
      <c r="AY17" s="141">
        <v>4.8</v>
      </c>
      <c r="AZ17" s="141">
        <v>5.3</v>
      </c>
      <c r="BA17" s="141">
        <v>5.5</v>
      </c>
      <c r="BB17" s="141">
        <v>5.5</v>
      </c>
      <c r="BC17" s="141">
        <v>5.2</v>
      </c>
      <c r="BD17" s="141">
        <v>4.8</v>
      </c>
      <c r="BE17" s="141">
        <v>4.5</v>
      </c>
      <c r="BF17" s="141">
        <v>4.0999999999999996</v>
      </c>
      <c r="BG17" s="141">
        <v>3.9</v>
      </c>
      <c r="BH17" s="141">
        <v>3.8</v>
      </c>
      <c r="BI17" s="141">
        <v>3.6</v>
      </c>
      <c r="BJ17" s="141">
        <v>3.5</v>
      </c>
      <c r="BK17" s="141">
        <v>3.3</v>
      </c>
      <c r="BL17" s="141">
        <v>3.2</v>
      </c>
      <c r="BM17" s="141">
        <v>3.1</v>
      </c>
      <c r="BN17" s="141">
        <v>3</v>
      </c>
      <c r="BO17" s="141">
        <v>2.9</v>
      </c>
      <c r="BP17" s="141">
        <v>2.9</v>
      </c>
      <c r="BQ17" s="141">
        <v>2.8</v>
      </c>
      <c r="BR17" s="141">
        <v>2.8</v>
      </c>
      <c r="BS17" s="141">
        <v>2.8</v>
      </c>
      <c r="BT17" s="141">
        <v>2.9</v>
      </c>
      <c r="BU17" s="141">
        <v>2.9</v>
      </c>
      <c r="BV17" s="141">
        <v>2.9</v>
      </c>
      <c r="BW17" s="141">
        <v>2.9</v>
      </c>
      <c r="BX17" s="141">
        <v>2.9</v>
      </c>
      <c r="BY17" s="141">
        <v>2.9</v>
      </c>
      <c r="BZ17" s="141">
        <v>2.9</v>
      </c>
      <c r="CA17" s="141">
        <v>2.8</v>
      </c>
      <c r="CB17" s="141">
        <v>2.8</v>
      </c>
      <c r="CC17" s="141">
        <v>2.8</v>
      </c>
      <c r="CD17" s="141">
        <v>2.8</v>
      </c>
      <c r="CE17" s="141">
        <v>2.8</v>
      </c>
      <c r="CF17" s="141">
        <v>2.8</v>
      </c>
      <c r="CG17" s="141">
        <v>2.8</v>
      </c>
      <c r="CH17" s="141">
        <v>2.8</v>
      </c>
      <c r="CI17" s="141">
        <v>2.8</v>
      </c>
      <c r="CJ17" s="141">
        <v>2.8</v>
      </c>
      <c r="CK17" s="141">
        <v>2.8</v>
      </c>
      <c r="CL17" s="141">
        <v>2.8</v>
      </c>
      <c r="CM17" s="141">
        <v>2.8</v>
      </c>
      <c r="CN17" s="141">
        <v>2.8</v>
      </c>
      <c r="CO17" s="141">
        <v>2.8</v>
      </c>
      <c r="CP17" s="141">
        <v>2.8</v>
      </c>
      <c r="CQ17" s="141">
        <v>2.8</v>
      </c>
      <c r="CR17" s="141">
        <v>2.8</v>
      </c>
      <c r="CS17" s="142">
        <v>2.8</v>
      </c>
    </row>
    <row r="18" spans="1:97" s="132" customFormat="1" x14ac:dyDescent="0.25">
      <c r="A18" s="129" t="s">
        <v>277</v>
      </c>
      <c r="CS18" s="137"/>
    </row>
    <row r="19" spans="1:97" s="132" customFormat="1" x14ac:dyDescent="0.25">
      <c r="A19" s="138" t="s">
        <v>107</v>
      </c>
      <c r="B19" s="139">
        <v>0.79500000000000004</v>
      </c>
      <c r="C19" s="139">
        <v>0.79900000000000004</v>
      </c>
      <c r="D19" s="139">
        <v>0.80200000000000005</v>
      </c>
      <c r="E19" s="139">
        <v>0.80500000000000005</v>
      </c>
      <c r="F19" s="139">
        <v>0.81200000000000006</v>
      </c>
      <c r="G19" s="139">
        <v>0.81599999999999995</v>
      </c>
      <c r="H19" s="139">
        <v>0.81899999999999995</v>
      </c>
      <c r="I19" s="139">
        <v>0.82099999999999995</v>
      </c>
      <c r="J19" s="139">
        <v>0.82699999999999996</v>
      </c>
      <c r="K19" s="139">
        <v>0.83099999999999996</v>
      </c>
      <c r="L19" s="139">
        <v>0.83399999999999996</v>
      </c>
      <c r="M19" s="139">
        <v>0.83599999999999997</v>
      </c>
      <c r="N19" s="139">
        <v>0.84099999999999997</v>
      </c>
      <c r="O19" s="139">
        <v>0.84499999999999997</v>
      </c>
      <c r="P19" s="139">
        <v>0.84899999999999998</v>
      </c>
      <c r="Q19" s="139">
        <v>0.85</v>
      </c>
      <c r="R19" s="139">
        <v>0.85499999999999998</v>
      </c>
      <c r="S19" s="139">
        <v>0.86</v>
      </c>
      <c r="T19" s="139">
        <v>0.86399999999999999</v>
      </c>
      <c r="U19" s="139">
        <v>0.86599999999999999</v>
      </c>
      <c r="V19" s="139">
        <v>0.87</v>
      </c>
      <c r="W19" s="139">
        <v>0.874</v>
      </c>
      <c r="X19" s="139">
        <v>0.878</v>
      </c>
      <c r="Y19" s="139">
        <v>0.88</v>
      </c>
      <c r="Z19" s="139">
        <v>0.88500000000000001</v>
      </c>
      <c r="AA19" s="139">
        <v>0.89</v>
      </c>
      <c r="AB19" s="139">
        <v>0.89500000000000002</v>
      </c>
      <c r="AC19" s="139">
        <v>0.89900000000000002</v>
      </c>
      <c r="AD19" s="139">
        <v>0.90600000000000003</v>
      </c>
      <c r="AE19" s="139">
        <v>0.91100000000000003</v>
      </c>
      <c r="AF19" s="139">
        <v>0.91500000000000004</v>
      </c>
      <c r="AG19" s="139">
        <v>0.91900000000000004</v>
      </c>
      <c r="AH19" s="139">
        <v>0.92800000000000005</v>
      </c>
      <c r="AI19" s="139">
        <v>0.93300000000000005</v>
      </c>
      <c r="AJ19" s="139">
        <v>0.93899999999999995</v>
      </c>
      <c r="AK19" s="139">
        <v>0.94399999999999995</v>
      </c>
      <c r="AL19" s="139">
        <v>0.95</v>
      </c>
      <c r="AM19" s="139">
        <v>0.95599999999999996</v>
      </c>
      <c r="AN19" s="139">
        <v>0.96099999999999997</v>
      </c>
      <c r="AO19" s="139">
        <v>0.96499999999999997</v>
      </c>
      <c r="AP19" s="139">
        <v>0.97199999999999998</v>
      </c>
      <c r="AQ19" s="139">
        <v>0.97299999999999998</v>
      </c>
      <c r="AR19" s="139">
        <v>0.98</v>
      </c>
      <c r="AS19" s="139">
        <v>0.98499999999999999</v>
      </c>
      <c r="AT19" s="139">
        <v>0.995</v>
      </c>
      <c r="AU19" s="139">
        <v>1.004</v>
      </c>
      <c r="AV19" s="139">
        <v>1.0169999999999999</v>
      </c>
      <c r="AW19" s="139">
        <v>1.0289999999999999</v>
      </c>
      <c r="AX19" s="139">
        <v>1.046</v>
      </c>
      <c r="AY19" s="139">
        <v>1.0620000000000001</v>
      </c>
      <c r="AZ19" s="139">
        <v>1.075</v>
      </c>
      <c r="BA19" s="139">
        <v>1.085</v>
      </c>
      <c r="BB19" s="139">
        <v>1.099</v>
      </c>
      <c r="BC19" s="139">
        <v>1.1080000000000001</v>
      </c>
      <c r="BD19" s="139">
        <v>1.1200000000000001</v>
      </c>
      <c r="BE19" s="139">
        <v>1.1279999999999999</v>
      </c>
      <c r="BF19" s="139">
        <v>1.1399999999999999</v>
      </c>
      <c r="BG19" s="139">
        <v>1.149</v>
      </c>
      <c r="BH19" s="139">
        <v>1.1579999999999999</v>
      </c>
      <c r="BI19" s="139">
        <v>1.165</v>
      </c>
      <c r="BJ19" s="139">
        <v>1.1759999999999999</v>
      </c>
      <c r="BK19" s="139">
        <v>1.1839999999999999</v>
      </c>
      <c r="BL19" s="139">
        <v>1.1919999999999999</v>
      </c>
      <c r="BM19" s="139">
        <v>1.198</v>
      </c>
      <c r="BN19" s="139">
        <v>1.21</v>
      </c>
      <c r="BO19" s="139">
        <v>1.218</v>
      </c>
      <c r="BP19" s="139">
        <v>1.2270000000000001</v>
      </c>
      <c r="BQ19" s="139">
        <v>1.2330000000000001</v>
      </c>
      <c r="BR19" s="139">
        <v>1.2450000000000001</v>
      </c>
      <c r="BS19" s="139">
        <v>1.2529999999999999</v>
      </c>
      <c r="BT19" s="139">
        <v>1.262</v>
      </c>
      <c r="BU19" s="139">
        <v>1.268</v>
      </c>
      <c r="BV19" s="139">
        <v>1.28</v>
      </c>
      <c r="BW19" s="139">
        <v>1.288</v>
      </c>
      <c r="BX19" s="139">
        <v>1.2969999999999999</v>
      </c>
      <c r="BY19" s="139">
        <v>1.304</v>
      </c>
      <c r="BZ19" s="139">
        <v>1.3160000000000001</v>
      </c>
      <c r="CA19" s="139">
        <v>1.325</v>
      </c>
      <c r="CB19" s="139">
        <v>1.3340000000000001</v>
      </c>
      <c r="CC19" s="139">
        <v>1.341</v>
      </c>
      <c r="CD19" s="139">
        <v>1.353</v>
      </c>
      <c r="CE19" s="139">
        <v>1.3620000000000001</v>
      </c>
      <c r="CF19" s="139">
        <v>1.371</v>
      </c>
      <c r="CG19" s="139">
        <v>1.3779999999999999</v>
      </c>
      <c r="CH19" s="139">
        <v>1.391</v>
      </c>
      <c r="CI19" s="139">
        <v>1.4</v>
      </c>
      <c r="CJ19" s="139">
        <v>1.409</v>
      </c>
      <c r="CK19" s="139">
        <v>1.4159999999999999</v>
      </c>
      <c r="CL19" s="139">
        <v>1.429</v>
      </c>
      <c r="CM19" s="139">
        <v>1.4379999999999999</v>
      </c>
      <c r="CN19" s="139">
        <v>1.448</v>
      </c>
      <c r="CO19" s="139">
        <v>1.4550000000000001</v>
      </c>
      <c r="CP19" s="139">
        <v>1.4690000000000001</v>
      </c>
      <c r="CQ19" s="139">
        <v>1.478</v>
      </c>
      <c r="CR19" s="139">
        <v>1.488</v>
      </c>
      <c r="CS19" s="140">
        <v>1.496</v>
      </c>
    </row>
    <row r="20" spans="1:97" s="132" customFormat="1" x14ac:dyDescent="0.25">
      <c r="A20" s="138" t="s">
        <v>108</v>
      </c>
      <c r="B20" s="141">
        <v>1.6</v>
      </c>
      <c r="C20" s="141">
        <v>1.7</v>
      </c>
      <c r="D20" s="141">
        <v>1.8</v>
      </c>
      <c r="E20" s="141">
        <v>1.9</v>
      </c>
      <c r="F20" s="141">
        <v>1.9</v>
      </c>
      <c r="G20" s="141">
        <v>2</v>
      </c>
      <c r="H20" s="141">
        <v>2</v>
      </c>
      <c r="I20" s="141">
        <v>2</v>
      </c>
      <c r="J20" s="141">
        <v>2</v>
      </c>
      <c r="K20" s="141">
        <v>1.9</v>
      </c>
      <c r="L20" s="141">
        <v>1.8</v>
      </c>
      <c r="M20" s="141">
        <v>1.8</v>
      </c>
      <c r="N20" s="141">
        <v>1.8</v>
      </c>
      <c r="O20" s="141">
        <v>1.8</v>
      </c>
      <c r="P20" s="141">
        <v>1.8</v>
      </c>
      <c r="Q20" s="141">
        <v>1.8</v>
      </c>
      <c r="R20" s="141">
        <v>1.7</v>
      </c>
      <c r="S20" s="141">
        <v>1.7</v>
      </c>
      <c r="T20" s="141">
        <v>1.7</v>
      </c>
      <c r="U20" s="141">
        <v>1.7</v>
      </c>
      <c r="V20" s="141">
        <v>1.8</v>
      </c>
      <c r="W20" s="141">
        <v>1.7</v>
      </c>
      <c r="X20" s="141">
        <v>1.7</v>
      </c>
      <c r="Y20" s="141">
        <v>1.6</v>
      </c>
      <c r="Z20" s="141">
        <v>1.6</v>
      </c>
      <c r="AA20" s="141">
        <v>1.7</v>
      </c>
      <c r="AB20" s="141">
        <v>1.8</v>
      </c>
      <c r="AC20" s="141">
        <v>1.9</v>
      </c>
      <c r="AD20" s="141">
        <v>2.1</v>
      </c>
      <c r="AE20" s="141">
        <v>2.2000000000000002</v>
      </c>
      <c r="AF20" s="141">
        <v>2.2999999999999998</v>
      </c>
      <c r="AG20" s="141">
        <v>2.2999999999999998</v>
      </c>
      <c r="AH20" s="141">
        <v>2.2999999999999998</v>
      </c>
      <c r="AI20" s="141">
        <v>2.4</v>
      </c>
      <c r="AJ20" s="141">
        <v>2.4</v>
      </c>
      <c r="AK20" s="141">
        <v>2.6</v>
      </c>
      <c r="AL20" s="141">
        <v>2.5</v>
      </c>
      <c r="AM20" s="141">
        <v>2.5</v>
      </c>
      <c r="AN20" s="141">
        <v>2.4</v>
      </c>
      <c r="AO20" s="141">
        <v>2.2999999999999998</v>
      </c>
      <c r="AP20" s="141">
        <v>2.2999999999999998</v>
      </c>
      <c r="AQ20" s="141">
        <v>2.2000000000000002</v>
      </c>
      <c r="AR20" s="141">
        <v>2.1</v>
      </c>
      <c r="AS20" s="141">
        <v>2.1</v>
      </c>
      <c r="AT20" s="141">
        <v>2.1</v>
      </c>
      <c r="AU20" s="141">
        <v>2.4</v>
      </c>
      <c r="AV20" s="141">
        <v>2.8</v>
      </c>
      <c r="AW20" s="141">
        <v>3.5</v>
      </c>
      <c r="AX20" s="141">
        <v>4.0999999999999996</v>
      </c>
      <c r="AY20" s="141">
        <v>4.8</v>
      </c>
      <c r="AZ20" s="141">
        <v>5.3</v>
      </c>
      <c r="BA20" s="141">
        <v>5.5</v>
      </c>
      <c r="BB20" s="141">
        <v>5.5</v>
      </c>
      <c r="BC20" s="141">
        <v>5.0999999999999996</v>
      </c>
      <c r="BD20" s="141">
        <v>4.8</v>
      </c>
      <c r="BE20" s="141">
        <v>4.4000000000000004</v>
      </c>
      <c r="BF20" s="141">
        <v>4.0999999999999996</v>
      </c>
      <c r="BG20" s="141">
        <v>3.9</v>
      </c>
      <c r="BH20" s="141">
        <v>3.7</v>
      </c>
      <c r="BI20" s="141">
        <v>3.5</v>
      </c>
      <c r="BJ20" s="141">
        <v>3.3</v>
      </c>
      <c r="BK20" s="141">
        <v>3.2</v>
      </c>
      <c r="BL20" s="141">
        <v>3.1</v>
      </c>
      <c r="BM20" s="141">
        <v>3</v>
      </c>
      <c r="BN20" s="141">
        <v>2.9</v>
      </c>
      <c r="BO20" s="141">
        <v>2.9</v>
      </c>
      <c r="BP20" s="141">
        <v>2.9</v>
      </c>
      <c r="BQ20" s="141">
        <v>2.9</v>
      </c>
      <c r="BR20" s="141">
        <v>2.9</v>
      </c>
      <c r="BS20" s="141">
        <v>2.9</v>
      </c>
      <c r="BT20" s="141">
        <v>2.9</v>
      </c>
      <c r="BU20" s="141">
        <v>2.9</v>
      </c>
      <c r="BV20" s="141">
        <v>2.9</v>
      </c>
      <c r="BW20" s="141">
        <v>2.8</v>
      </c>
      <c r="BX20" s="141">
        <v>2.8</v>
      </c>
      <c r="BY20" s="141">
        <v>2.8</v>
      </c>
      <c r="BZ20" s="141">
        <v>2.8</v>
      </c>
      <c r="CA20" s="141">
        <v>2.8</v>
      </c>
      <c r="CB20" s="141">
        <v>2.8</v>
      </c>
      <c r="CC20" s="141">
        <v>2.8</v>
      </c>
      <c r="CD20" s="141">
        <v>2.8</v>
      </c>
      <c r="CE20" s="141">
        <v>2.8</v>
      </c>
      <c r="CF20" s="141">
        <v>2.8</v>
      </c>
      <c r="CG20" s="141">
        <v>2.8</v>
      </c>
      <c r="CH20" s="141">
        <v>2.8</v>
      </c>
      <c r="CI20" s="141">
        <v>2.8</v>
      </c>
      <c r="CJ20" s="141">
        <v>2.8</v>
      </c>
      <c r="CK20" s="141">
        <v>2.8</v>
      </c>
      <c r="CL20" s="141">
        <v>2.8</v>
      </c>
      <c r="CM20" s="141">
        <v>2.8</v>
      </c>
      <c r="CN20" s="141">
        <v>2.8</v>
      </c>
      <c r="CO20" s="141">
        <v>2.8</v>
      </c>
      <c r="CP20" s="141">
        <v>2.8</v>
      </c>
      <c r="CQ20" s="141">
        <v>2.8</v>
      </c>
      <c r="CR20" s="141">
        <v>2.8</v>
      </c>
      <c r="CS20" s="142">
        <v>2.8</v>
      </c>
    </row>
    <row r="21" spans="1:97" s="132" customFormat="1" x14ac:dyDescent="0.25">
      <c r="A21" s="121" t="s">
        <v>278</v>
      </c>
      <c r="CS21" s="137"/>
    </row>
    <row r="22" spans="1:97" s="132" customFormat="1" x14ac:dyDescent="0.25">
      <c r="A22" s="138" t="s">
        <v>107</v>
      </c>
      <c r="B22" s="139">
        <v>0.875</v>
      </c>
      <c r="C22" s="139">
        <v>0.879</v>
      </c>
      <c r="D22" s="139">
        <v>0.88300000000000001</v>
      </c>
      <c r="E22" s="139">
        <v>0.88600000000000001</v>
      </c>
      <c r="F22" s="139">
        <v>0.89400000000000002</v>
      </c>
      <c r="G22" s="139">
        <v>0.9</v>
      </c>
      <c r="H22" s="139">
        <v>0.90300000000000002</v>
      </c>
      <c r="I22" s="139">
        <v>0.90500000000000003</v>
      </c>
      <c r="J22" s="139">
        <v>0.91100000000000003</v>
      </c>
      <c r="K22" s="139">
        <v>0.91500000000000004</v>
      </c>
      <c r="L22" s="139">
        <v>0.91800000000000004</v>
      </c>
      <c r="M22" s="139">
        <v>0.92100000000000004</v>
      </c>
      <c r="N22" s="139">
        <v>0.92700000000000005</v>
      </c>
      <c r="O22" s="139">
        <v>0.93200000000000005</v>
      </c>
      <c r="P22" s="139">
        <v>0.93500000000000005</v>
      </c>
      <c r="Q22" s="139">
        <v>0.93600000000000005</v>
      </c>
      <c r="R22" s="139">
        <v>0.94199999999999995</v>
      </c>
      <c r="S22" s="139">
        <v>0.94799999999999995</v>
      </c>
      <c r="T22" s="139">
        <v>0.95099999999999996</v>
      </c>
      <c r="U22" s="139">
        <v>0.95299999999999996</v>
      </c>
      <c r="V22" s="139">
        <v>0.95599999999999996</v>
      </c>
      <c r="W22" s="139">
        <v>0.96199999999999997</v>
      </c>
      <c r="X22" s="139">
        <v>0.96599999999999997</v>
      </c>
      <c r="Y22" s="139">
        <v>0.96699999999999997</v>
      </c>
      <c r="Z22" s="139">
        <v>0.97299999999999998</v>
      </c>
      <c r="AA22" s="139">
        <v>0.98</v>
      </c>
      <c r="AB22" s="139">
        <v>0.98499999999999999</v>
      </c>
      <c r="AC22" s="139">
        <v>0.99</v>
      </c>
      <c r="AD22" s="139">
        <v>0.998</v>
      </c>
      <c r="AE22" s="139">
        <v>1.0029999999999999</v>
      </c>
      <c r="AF22" s="139">
        <v>1.0089999999999999</v>
      </c>
      <c r="AG22" s="139">
        <v>1.0129999999999999</v>
      </c>
      <c r="AH22" s="139">
        <v>1.022</v>
      </c>
      <c r="AI22" s="139">
        <v>1.028</v>
      </c>
      <c r="AJ22" s="139">
        <v>1.0329999999999999</v>
      </c>
      <c r="AK22" s="139">
        <v>1.0389999999999999</v>
      </c>
      <c r="AL22" s="139">
        <v>1.0449999999999999</v>
      </c>
      <c r="AM22" s="139">
        <v>1.05</v>
      </c>
      <c r="AN22" s="139">
        <v>1.0549999999999999</v>
      </c>
      <c r="AO22" s="139">
        <v>1.06</v>
      </c>
      <c r="AP22" s="139">
        <v>1.0669999999999999</v>
      </c>
      <c r="AQ22" s="139">
        <v>1.07</v>
      </c>
      <c r="AR22" s="139">
        <v>1.075</v>
      </c>
      <c r="AS22" s="139">
        <v>1.08</v>
      </c>
      <c r="AT22" s="139">
        <v>1.0920000000000001</v>
      </c>
      <c r="AU22" s="139">
        <v>1.103</v>
      </c>
      <c r="AV22" s="139">
        <v>1.1160000000000001</v>
      </c>
      <c r="AW22" s="139">
        <v>1.131</v>
      </c>
      <c r="AX22" s="139">
        <v>1.1499999999999999</v>
      </c>
      <c r="AY22" s="139">
        <v>1.1679999999999999</v>
      </c>
      <c r="AZ22" s="139">
        <v>1.1819999999999999</v>
      </c>
      <c r="BA22" s="139">
        <v>1.194</v>
      </c>
      <c r="BB22" s="139">
        <v>1.21</v>
      </c>
      <c r="BC22" s="139">
        <v>1.2190000000000001</v>
      </c>
      <c r="BD22" s="139">
        <v>1.232</v>
      </c>
      <c r="BE22" s="139">
        <v>1.2410000000000001</v>
      </c>
      <c r="BF22" s="139">
        <v>1.2529999999999999</v>
      </c>
      <c r="BG22" s="139">
        <v>1.2629999999999999</v>
      </c>
      <c r="BH22" s="139">
        <v>1.274</v>
      </c>
      <c r="BI22" s="139">
        <v>1.2809999999999999</v>
      </c>
      <c r="BJ22" s="139">
        <v>1.2929999999999999</v>
      </c>
      <c r="BK22" s="139">
        <v>1.302</v>
      </c>
      <c r="BL22" s="139">
        <v>1.3109999999999999</v>
      </c>
      <c r="BM22" s="139">
        <v>1.3180000000000001</v>
      </c>
      <c r="BN22" s="139">
        <v>1.329</v>
      </c>
      <c r="BO22" s="139">
        <v>1.3380000000000001</v>
      </c>
      <c r="BP22" s="139">
        <v>1.3480000000000001</v>
      </c>
      <c r="BQ22" s="139">
        <v>1.355</v>
      </c>
      <c r="BR22" s="139">
        <v>1.367</v>
      </c>
      <c r="BS22" s="139">
        <v>1.3759999999999999</v>
      </c>
      <c r="BT22" s="139">
        <v>1.3859999999999999</v>
      </c>
      <c r="BU22" s="139">
        <v>1.393</v>
      </c>
      <c r="BV22" s="139">
        <v>1.4059999999999999</v>
      </c>
      <c r="BW22" s="139">
        <v>1.415</v>
      </c>
      <c r="BX22" s="139">
        <v>1.4259999999999999</v>
      </c>
      <c r="BY22" s="139">
        <v>1.4330000000000001</v>
      </c>
      <c r="BZ22" s="139">
        <v>1.446</v>
      </c>
      <c r="CA22" s="139">
        <v>1.4550000000000001</v>
      </c>
      <c r="CB22" s="139">
        <v>1.466</v>
      </c>
      <c r="CC22" s="139">
        <v>1.4730000000000001</v>
      </c>
      <c r="CD22" s="139">
        <v>1.4870000000000001</v>
      </c>
      <c r="CE22" s="139">
        <v>1.496</v>
      </c>
      <c r="CF22" s="139">
        <v>1.508</v>
      </c>
      <c r="CG22" s="139">
        <v>1.5149999999999999</v>
      </c>
      <c r="CH22" s="139">
        <v>1.528</v>
      </c>
      <c r="CI22" s="139">
        <v>1.538</v>
      </c>
      <c r="CJ22" s="139">
        <v>1.5489999999999999</v>
      </c>
      <c r="CK22" s="139">
        <v>1.5569999999999999</v>
      </c>
      <c r="CL22" s="139">
        <v>1.571</v>
      </c>
      <c r="CM22" s="139">
        <v>1.581</v>
      </c>
      <c r="CN22" s="139">
        <v>1.5920000000000001</v>
      </c>
      <c r="CO22" s="139">
        <v>1.6</v>
      </c>
      <c r="CP22" s="139">
        <v>1.6140000000000001</v>
      </c>
      <c r="CQ22" s="139">
        <v>1.625</v>
      </c>
      <c r="CR22" s="139">
        <v>1.6359999999999999</v>
      </c>
      <c r="CS22" s="140">
        <v>1.6439999999999999</v>
      </c>
    </row>
    <row r="23" spans="1:97" s="132" customFormat="1" x14ac:dyDescent="0.25">
      <c r="A23" s="138" t="s">
        <v>108</v>
      </c>
      <c r="B23" s="141">
        <v>1.7</v>
      </c>
      <c r="C23" s="141">
        <v>1.8</v>
      </c>
      <c r="D23" s="141">
        <v>2</v>
      </c>
      <c r="E23" s="141">
        <v>2.1</v>
      </c>
      <c r="F23" s="141">
        <v>2.1</v>
      </c>
      <c r="G23" s="141">
        <v>2.1</v>
      </c>
      <c r="H23" s="141">
        <v>2.2000000000000002</v>
      </c>
      <c r="I23" s="141">
        <v>2.2000000000000002</v>
      </c>
      <c r="J23" s="141">
        <v>2.2000000000000002</v>
      </c>
      <c r="K23" s="141">
        <v>2</v>
      </c>
      <c r="L23" s="141">
        <v>1.8</v>
      </c>
      <c r="M23" s="141">
        <v>1.8</v>
      </c>
      <c r="N23" s="141">
        <v>1.7</v>
      </c>
      <c r="O23" s="141">
        <v>1.8</v>
      </c>
      <c r="P23" s="141">
        <v>1.8</v>
      </c>
      <c r="Q23" s="141">
        <v>1.8</v>
      </c>
      <c r="R23" s="141">
        <v>1.7</v>
      </c>
      <c r="S23" s="141">
        <v>1.7</v>
      </c>
      <c r="T23" s="141">
        <v>1.7</v>
      </c>
      <c r="U23" s="141">
        <v>1.7</v>
      </c>
      <c r="V23" s="141">
        <v>1.7</v>
      </c>
      <c r="W23" s="141">
        <v>1.6</v>
      </c>
      <c r="X23" s="141">
        <v>1.6</v>
      </c>
      <c r="Y23" s="141">
        <v>1.5</v>
      </c>
      <c r="Z23" s="141">
        <v>1.6</v>
      </c>
      <c r="AA23" s="141">
        <v>1.7</v>
      </c>
      <c r="AB23" s="141">
        <v>1.8</v>
      </c>
      <c r="AC23" s="141">
        <v>2</v>
      </c>
      <c r="AD23" s="141">
        <v>2.2000000000000002</v>
      </c>
      <c r="AE23" s="141">
        <v>2.2999999999999998</v>
      </c>
      <c r="AF23" s="141">
        <v>2.4</v>
      </c>
      <c r="AG23" s="141">
        <v>2.4</v>
      </c>
      <c r="AH23" s="141">
        <v>2.4</v>
      </c>
      <c r="AI23" s="141">
        <v>2.4</v>
      </c>
      <c r="AJ23" s="141">
        <v>2.4</v>
      </c>
      <c r="AK23" s="141">
        <v>2.4</v>
      </c>
      <c r="AL23" s="141">
        <v>2.4</v>
      </c>
      <c r="AM23" s="141">
        <v>2.2999999999999998</v>
      </c>
      <c r="AN23" s="141">
        <v>2.2999999999999998</v>
      </c>
      <c r="AO23" s="141">
        <v>2.2000000000000002</v>
      </c>
      <c r="AP23" s="141">
        <v>2.1</v>
      </c>
      <c r="AQ23" s="141">
        <v>2</v>
      </c>
      <c r="AR23" s="141">
        <v>2</v>
      </c>
      <c r="AS23" s="141">
        <v>1.9</v>
      </c>
      <c r="AT23" s="141">
        <v>2</v>
      </c>
      <c r="AU23" s="141">
        <v>2.2999999999999998</v>
      </c>
      <c r="AV23" s="141">
        <v>2.8</v>
      </c>
      <c r="AW23" s="141">
        <v>3.5</v>
      </c>
      <c r="AX23" s="141">
        <v>4.2</v>
      </c>
      <c r="AY23" s="141">
        <v>4.9000000000000004</v>
      </c>
      <c r="AZ23" s="141">
        <v>5.5</v>
      </c>
      <c r="BA23" s="141">
        <v>5.7</v>
      </c>
      <c r="BB23" s="141">
        <v>5.7</v>
      </c>
      <c r="BC23" s="141">
        <v>5.3</v>
      </c>
      <c r="BD23" s="141">
        <v>4.8</v>
      </c>
      <c r="BE23" s="141">
        <v>4.5</v>
      </c>
      <c r="BF23" s="141">
        <v>4</v>
      </c>
      <c r="BG23" s="141">
        <v>3.9</v>
      </c>
      <c r="BH23" s="141">
        <v>3.7</v>
      </c>
      <c r="BI23" s="141">
        <v>3.5</v>
      </c>
      <c r="BJ23" s="141">
        <v>3.4</v>
      </c>
      <c r="BK23" s="141">
        <v>3.2</v>
      </c>
      <c r="BL23" s="141">
        <v>3.1</v>
      </c>
      <c r="BM23" s="141">
        <v>3</v>
      </c>
      <c r="BN23" s="141">
        <v>2.9</v>
      </c>
      <c r="BO23" s="141">
        <v>2.8</v>
      </c>
      <c r="BP23" s="141">
        <v>2.8</v>
      </c>
      <c r="BQ23" s="141">
        <v>2.8</v>
      </c>
      <c r="BR23" s="141">
        <v>2.8</v>
      </c>
      <c r="BS23" s="141">
        <v>2.8</v>
      </c>
      <c r="BT23" s="141">
        <v>2.8</v>
      </c>
      <c r="BU23" s="141">
        <v>2.8</v>
      </c>
      <c r="BV23" s="141">
        <v>2.8</v>
      </c>
      <c r="BW23" s="141">
        <v>2.9</v>
      </c>
      <c r="BX23" s="141">
        <v>2.9</v>
      </c>
      <c r="BY23" s="141">
        <v>2.9</v>
      </c>
      <c r="BZ23" s="141">
        <v>2.8</v>
      </c>
      <c r="CA23" s="141">
        <v>2.8</v>
      </c>
      <c r="CB23" s="141">
        <v>2.8</v>
      </c>
      <c r="CC23" s="141">
        <v>2.8</v>
      </c>
      <c r="CD23" s="141">
        <v>2.8</v>
      </c>
      <c r="CE23" s="141">
        <v>2.8</v>
      </c>
      <c r="CF23" s="141">
        <v>2.8</v>
      </c>
      <c r="CG23" s="141">
        <v>2.8</v>
      </c>
      <c r="CH23" s="141">
        <v>2.8</v>
      </c>
      <c r="CI23" s="141">
        <v>2.8</v>
      </c>
      <c r="CJ23" s="141">
        <v>2.8</v>
      </c>
      <c r="CK23" s="141">
        <v>2.8</v>
      </c>
      <c r="CL23" s="141">
        <v>2.8</v>
      </c>
      <c r="CM23" s="141">
        <v>2.8</v>
      </c>
      <c r="CN23" s="141">
        <v>2.8</v>
      </c>
      <c r="CO23" s="141">
        <v>2.8</v>
      </c>
      <c r="CP23" s="141">
        <v>2.8</v>
      </c>
      <c r="CQ23" s="141">
        <v>2.8</v>
      </c>
      <c r="CR23" s="141">
        <v>2.8</v>
      </c>
      <c r="CS23" s="142">
        <v>2.8</v>
      </c>
    </row>
    <row r="24" spans="1:97" s="132" customFormat="1" x14ac:dyDescent="0.25">
      <c r="A24" s="129" t="s">
        <v>246</v>
      </c>
      <c r="CS24" s="137"/>
    </row>
    <row r="25" spans="1:97" s="132" customFormat="1" x14ac:dyDescent="0.25">
      <c r="A25" s="138" t="s">
        <v>107</v>
      </c>
      <c r="B25" s="139">
        <v>0.83399999999999996</v>
      </c>
      <c r="C25" s="139">
        <v>0.83799999999999997</v>
      </c>
      <c r="D25" s="139">
        <v>0.84099999999999997</v>
      </c>
      <c r="E25" s="139">
        <v>0.84299999999999997</v>
      </c>
      <c r="F25" s="139">
        <v>0.84699999999999998</v>
      </c>
      <c r="G25" s="139">
        <v>0.85</v>
      </c>
      <c r="H25" s="139">
        <v>0.85399999999999998</v>
      </c>
      <c r="I25" s="139">
        <v>0.85599999999999998</v>
      </c>
      <c r="J25" s="139">
        <v>0.86099999999999999</v>
      </c>
      <c r="K25" s="139">
        <v>0.86299999999999999</v>
      </c>
      <c r="L25" s="139">
        <v>0.86599999999999999</v>
      </c>
      <c r="M25" s="139">
        <v>0.86799999999999999</v>
      </c>
      <c r="N25" s="139">
        <v>0.872</v>
      </c>
      <c r="O25" s="139">
        <v>0.876</v>
      </c>
      <c r="P25" s="139">
        <v>0.879</v>
      </c>
      <c r="Q25" s="139">
        <v>0.88100000000000001</v>
      </c>
      <c r="R25" s="139">
        <v>0.88500000000000001</v>
      </c>
      <c r="S25" s="139">
        <v>0.88900000000000001</v>
      </c>
      <c r="T25" s="139">
        <v>0.89300000000000002</v>
      </c>
      <c r="U25" s="139">
        <v>0.89600000000000002</v>
      </c>
      <c r="V25" s="139">
        <v>0.90300000000000002</v>
      </c>
      <c r="W25" s="139">
        <v>0.90700000000000003</v>
      </c>
      <c r="X25" s="139">
        <v>0.91100000000000003</v>
      </c>
      <c r="Y25" s="139">
        <v>0.91300000000000003</v>
      </c>
      <c r="Z25" s="139">
        <v>0.92</v>
      </c>
      <c r="AA25" s="139">
        <v>0.92500000000000004</v>
      </c>
      <c r="AB25" s="139">
        <v>0.92800000000000005</v>
      </c>
      <c r="AC25" s="139">
        <v>0.93200000000000005</v>
      </c>
      <c r="AD25" s="139">
        <v>0.93799999999999994</v>
      </c>
      <c r="AE25" s="139">
        <v>0.94</v>
      </c>
      <c r="AF25" s="139">
        <v>0.94299999999999995</v>
      </c>
      <c r="AG25" s="139">
        <v>0.94699999999999995</v>
      </c>
      <c r="AH25" s="139">
        <v>0.95299999999999996</v>
      </c>
      <c r="AI25" s="139">
        <v>0.95599999999999996</v>
      </c>
      <c r="AJ25" s="139">
        <v>0.96199999999999997</v>
      </c>
      <c r="AK25" s="139">
        <v>0.96699999999999997</v>
      </c>
      <c r="AL25" s="139">
        <v>0.97499999999999998</v>
      </c>
      <c r="AM25" s="139">
        <v>0.97799999999999998</v>
      </c>
      <c r="AN25" s="139">
        <v>0.98399999999999999</v>
      </c>
      <c r="AO25" s="139">
        <v>0.98699999999999999</v>
      </c>
      <c r="AP25" s="139">
        <v>0.99399999999999999</v>
      </c>
      <c r="AQ25" s="139">
        <v>0.996</v>
      </c>
      <c r="AR25" s="139">
        <v>1.0029999999999999</v>
      </c>
      <c r="AS25" s="139">
        <v>1.0069999999999999</v>
      </c>
      <c r="AT25" s="139">
        <v>1.0149999999999999</v>
      </c>
      <c r="AU25" s="139">
        <v>1.0229999999999999</v>
      </c>
      <c r="AV25" s="139">
        <v>1.0349999999999999</v>
      </c>
      <c r="AW25" s="139">
        <v>1.0449999999999999</v>
      </c>
      <c r="AX25" s="139">
        <v>1.0620000000000001</v>
      </c>
      <c r="AY25" s="139">
        <v>1.075</v>
      </c>
      <c r="AZ25" s="139">
        <v>1.0900000000000001</v>
      </c>
      <c r="BA25" s="139">
        <v>1.1000000000000001</v>
      </c>
      <c r="BB25" s="139">
        <v>1.113</v>
      </c>
      <c r="BC25" s="139">
        <v>1.1200000000000001</v>
      </c>
      <c r="BD25" s="139">
        <v>1.133</v>
      </c>
      <c r="BE25" s="139">
        <v>1.1379999999999999</v>
      </c>
      <c r="BF25" s="139">
        <v>1.147</v>
      </c>
      <c r="BG25" s="139">
        <v>1.153</v>
      </c>
      <c r="BH25" s="139">
        <v>1.1599999999999999</v>
      </c>
      <c r="BI25" s="139">
        <v>1.165</v>
      </c>
      <c r="BJ25" s="139">
        <v>1.173</v>
      </c>
      <c r="BK25" s="139">
        <v>1.1779999999999999</v>
      </c>
      <c r="BL25" s="139">
        <v>1.1839999999999999</v>
      </c>
      <c r="BM25" s="139">
        <v>1.1879999999999999</v>
      </c>
      <c r="BN25" s="139">
        <v>1.1970000000000001</v>
      </c>
      <c r="BO25" s="139">
        <v>1.2030000000000001</v>
      </c>
      <c r="BP25" s="139">
        <v>1.21</v>
      </c>
      <c r="BQ25" s="139">
        <v>1.2150000000000001</v>
      </c>
      <c r="BR25" s="139">
        <v>1.224</v>
      </c>
      <c r="BS25" s="139">
        <v>1.23</v>
      </c>
      <c r="BT25" s="139">
        <v>1.238</v>
      </c>
      <c r="BU25" s="139">
        <v>1.2430000000000001</v>
      </c>
      <c r="BV25" s="139">
        <v>1.252</v>
      </c>
      <c r="BW25" s="139">
        <v>1.258</v>
      </c>
      <c r="BX25" s="139">
        <v>1.266</v>
      </c>
      <c r="BY25" s="139">
        <v>1.2709999999999999</v>
      </c>
      <c r="BZ25" s="139">
        <v>1.28</v>
      </c>
      <c r="CA25" s="139">
        <v>1.2869999999999999</v>
      </c>
      <c r="CB25" s="139">
        <v>1.294</v>
      </c>
      <c r="CC25" s="139">
        <v>1.3</v>
      </c>
      <c r="CD25" s="139">
        <v>1.3089999999999999</v>
      </c>
      <c r="CE25" s="139">
        <v>1.3160000000000001</v>
      </c>
      <c r="CF25" s="139">
        <v>1.3240000000000001</v>
      </c>
      <c r="CG25" s="139">
        <v>1.329</v>
      </c>
      <c r="CH25" s="139">
        <v>1.339</v>
      </c>
      <c r="CI25" s="139">
        <v>1.3460000000000001</v>
      </c>
      <c r="CJ25" s="139">
        <v>1.3540000000000001</v>
      </c>
      <c r="CK25" s="139">
        <v>1.36</v>
      </c>
      <c r="CL25" s="139">
        <v>1.37</v>
      </c>
      <c r="CM25" s="139">
        <v>1.377</v>
      </c>
      <c r="CN25" s="139">
        <v>1.385</v>
      </c>
      <c r="CO25" s="139">
        <v>1.391</v>
      </c>
      <c r="CP25" s="139">
        <v>1.401</v>
      </c>
      <c r="CQ25" s="139">
        <v>1.409</v>
      </c>
      <c r="CR25" s="139">
        <v>1.4179999999999999</v>
      </c>
      <c r="CS25" s="140">
        <v>1.4239999999999999</v>
      </c>
    </row>
    <row r="26" spans="1:97" s="132" customFormat="1" x14ac:dyDescent="0.25">
      <c r="A26" s="138" t="s">
        <v>108</v>
      </c>
      <c r="B26" s="141" t="s">
        <v>235</v>
      </c>
      <c r="C26" s="141" t="s">
        <v>235</v>
      </c>
      <c r="D26" s="141" t="s">
        <v>235</v>
      </c>
      <c r="E26" s="141" t="s">
        <v>235</v>
      </c>
      <c r="F26" s="141" t="s">
        <v>235</v>
      </c>
      <c r="G26" s="141">
        <v>1.5</v>
      </c>
      <c r="H26" s="141">
        <v>1.5</v>
      </c>
      <c r="I26" s="141">
        <v>1.5</v>
      </c>
      <c r="J26" s="141">
        <v>1.5</v>
      </c>
      <c r="K26" s="141">
        <v>1.6</v>
      </c>
      <c r="L26" s="141">
        <v>1.5</v>
      </c>
      <c r="M26" s="141">
        <v>1.5</v>
      </c>
      <c r="N26" s="141">
        <v>1.4</v>
      </c>
      <c r="O26" s="141">
        <v>1.4</v>
      </c>
      <c r="P26" s="141">
        <v>1.4</v>
      </c>
      <c r="Q26" s="141">
        <v>1.5</v>
      </c>
      <c r="R26" s="141">
        <v>1.5</v>
      </c>
      <c r="S26" s="141">
        <v>1.5</v>
      </c>
      <c r="T26" s="141">
        <v>1.5</v>
      </c>
      <c r="U26" s="141">
        <v>1.6</v>
      </c>
      <c r="V26" s="141">
        <v>1.7</v>
      </c>
      <c r="W26" s="141">
        <v>1.9</v>
      </c>
      <c r="X26" s="141">
        <v>2</v>
      </c>
      <c r="Y26" s="141">
        <v>2</v>
      </c>
      <c r="Z26" s="141">
        <v>2</v>
      </c>
      <c r="AA26" s="141">
        <v>2</v>
      </c>
      <c r="AB26" s="141">
        <v>1.9</v>
      </c>
      <c r="AC26" s="141">
        <v>1.9</v>
      </c>
      <c r="AD26" s="141">
        <v>2</v>
      </c>
      <c r="AE26" s="141">
        <v>1.8</v>
      </c>
      <c r="AF26" s="141">
        <v>1.8</v>
      </c>
      <c r="AG26" s="141">
        <v>1.7</v>
      </c>
      <c r="AH26" s="141">
        <v>1.6</v>
      </c>
      <c r="AI26" s="141">
        <v>1.6</v>
      </c>
      <c r="AJ26" s="141">
        <v>1.7</v>
      </c>
      <c r="AK26" s="141">
        <v>1.9</v>
      </c>
      <c r="AL26" s="141">
        <v>2</v>
      </c>
      <c r="AM26" s="141">
        <v>2.2000000000000002</v>
      </c>
      <c r="AN26" s="141">
        <v>2.2999999999999998</v>
      </c>
      <c r="AO26" s="141">
        <v>2.2000000000000002</v>
      </c>
      <c r="AP26" s="141">
        <v>2.2000000000000002</v>
      </c>
      <c r="AQ26" s="141">
        <v>2.1</v>
      </c>
      <c r="AR26" s="141">
        <v>2</v>
      </c>
      <c r="AS26" s="141">
        <v>1.9</v>
      </c>
      <c r="AT26" s="141">
        <v>2</v>
      </c>
      <c r="AU26" s="141">
        <v>2.1</v>
      </c>
      <c r="AV26" s="141">
        <v>2.5</v>
      </c>
      <c r="AW26" s="141">
        <v>2.9</v>
      </c>
      <c r="AX26" s="141">
        <v>3.6</v>
      </c>
      <c r="AY26" s="141">
        <v>4.2</v>
      </c>
      <c r="AZ26" s="141">
        <v>4.7</v>
      </c>
      <c r="BA26" s="141">
        <v>5.0999999999999996</v>
      </c>
      <c r="BB26" s="141">
        <v>5.0999999999999996</v>
      </c>
      <c r="BC26" s="141">
        <v>4.9000000000000004</v>
      </c>
      <c r="BD26" s="141">
        <v>4.5999999999999996</v>
      </c>
      <c r="BE26" s="141">
        <v>4.0999999999999996</v>
      </c>
      <c r="BF26" s="141">
        <v>3.6</v>
      </c>
      <c r="BG26" s="141">
        <v>3.3</v>
      </c>
      <c r="BH26" s="141">
        <v>2.9</v>
      </c>
      <c r="BI26" s="141">
        <v>2.7</v>
      </c>
      <c r="BJ26" s="141">
        <v>2.5</v>
      </c>
      <c r="BK26" s="141">
        <v>2.2999999999999998</v>
      </c>
      <c r="BL26" s="141">
        <v>2.2000000000000002</v>
      </c>
      <c r="BM26" s="141">
        <v>2.1</v>
      </c>
      <c r="BN26" s="141">
        <v>2.1</v>
      </c>
      <c r="BO26" s="141">
        <v>2.1</v>
      </c>
      <c r="BP26" s="141">
        <v>2.1</v>
      </c>
      <c r="BQ26" s="141">
        <v>2.2000000000000002</v>
      </c>
      <c r="BR26" s="141">
        <v>2.2000000000000002</v>
      </c>
      <c r="BS26" s="141">
        <v>2.2000000000000002</v>
      </c>
      <c r="BT26" s="141">
        <v>2.2999999999999998</v>
      </c>
      <c r="BU26" s="141">
        <v>2.2999999999999998</v>
      </c>
      <c r="BV26" s="141">
        <v>2.2999999999999998</v>
      </c>
      <c r="BW26" s="141">
        <v>2.2999999999999998</v>
      </c>
      <c r="BX26" s="141">
        <v>2.2999999999999998</v>
      </c>
      <c r="BY26" s="141">
        <v>2.2999999999999998</v>
      </c>
      <c r="BZ26" s="141">
        <v>2.2999999999999998</v>
      </c>
      <c r="CA26" s="141">
        <v>2.2999999999999998</v>
      </c>
      <c r="CB26" s="141">
        <v>2.2999999999999998</v>
      </c>
      <c r="CC26" s="141">
        <v>2.2999999999999998</v>
      </c>
      <c r="CD26" s="141">
        <v>2.2999999999999998</v>
      </c>
      <c r="CE26" s="141">
        <v>2.2999999999999998</v>
      </c>
      <c r="CF26" s="141">
        <v>2.2999999999999998</v>
      </c>
      <c r="CG26" s="141">
        <v>2.2999999999999998</v>
      </c>
      <c r="CH26" s="141">
        <v>2.2999999999999998</v>
      </c>
      <c r="CI26" s="141">
        <v>2.2999999999999998</v>
      </c>
      <c r="CJ26" s="141">
        <v>2.2999999999999998</v>
      </c>
      <c r="CK26" s="141">
        <v>2.2999999999999998</v>
      </c>
      <c r="CL26" s="141">
        <v>2.2999999999999998</v>
      </c>
      <c r="CM26" s="141">
        <v>2.2999999999999998</v>
      </c>
      <c r="CN26" s="141">
        <v>2.2999999999999998</v>
      </c>
      <c r="CO26" s="141">
        <v>2.2999999999999998</v>
      </c>
      <c r="CP26" s="141">
        <v>2.2999999999999998</v>
      </c>
      <c r="CQ26" s="141">
        <v>2.2999999999999998</v>
      </c>
      <c r="CR26" s="141">
        <v>2.2999999999999998</v>
      </c>
      <c r="CS26" s="142">
        <v>2.2999999999999998</v>
      </c>
    </row>
    <row r="27" spans="1:97" s="132" customFormat="1" x14ac:dyDescent="0.25">
      <c r="A27" s="121" t="s">
        <v>172</v>
      </c>
      <c r="CS27" s="137"/>
    </row>
    <row r="28" spans="1:97" s="132" customFormat="1" x14ac:dyDescent="0.25">
      <c r="A28" s="138" t="s">
        <v>107</v>
      </c>
      <c r="B28" s="139">
        <v>0.86499999999999999</v>
      </c>
      <c r="C28" s="139">
        <v>0.86799999999999999</v>
      </c>
      <c r="D28" s="139">
        <v>0.873</v>
      </c>
      <c r="E28" s="139">
        <v>0.875</v>
      </c>
      <c r="F28" s="139">
        <v>0.88200000000000001</v>
      </c>
      <c r="G28" s="139">
        <v>0.88600000000000001</v>
      </c>
      <c r="H28" s="139">
        <v>0.88900000000000001</v>
      </c>
      <c r="I28" s="139">
        <v>0.89200000000000002</v>
      </c>
      <c r="J28" s="139">
        <v>0.89900000000000002</v>
      </c>
      <c r="K28" s="139">
        <v>0.90200000000000002</v>
      </c>
      <c r="L28" s="139">
        <v>0.90600000000000003</v>
      </c>
      <c r="M28" s="139">
        <v>0.90900000000000003</v>
      </c>
      <c r="N28" s="139">
        <v>0.91500000000000004</v>
      </c>
      <c r="O28" s="139">
        <v>0.92</v>
      </c>
      <c r="P28" s="139">
        <v>0.92300000000000004</v>
      </c>
      <c r="Q28" s="139">
        <v>0.92600000000000005</v>
      </c>
      <c r="R28" s="139">
        <v>0.93</v>
      </c>
      <c r="S28" s="139">
        <v>0.93700000000000006</v>
      </c>
      <c r="T28" s="139">
        <v>0.94099999999999995</v>
      </c>
      <c r="U28" s="139">
        <v>0.94499999999999995</v>
      </c>
      <c r="V28" s="139">
        <v>0.95199999999999996</v>
      </c>
      <c r="W28" s="139">
        <v>0.95499999999999996</v>
      </c>
      <c r="X28" s="139">
        <v>0.95899999999999996</v>
      </c>
      <c r="Y28" s="139">
        <v>0.96299999999999997</v>
      </c>
      <c r="Z28" s="139">
        <v>0.97199999999999998</v>
      </c>
      <c r="AA28" s="139">
        <v>0.97599999999999998</v>
      </c>
      <c r="AB28" s="139">
        <v>0.98</v>
      </c>
      <c r="AC28" s="139">
        <v>0.98399999999999999</v>
      </c>
      <c r="AD28" s="139">
        <v>0.99299999999999999</v>
      </c>
      <c r="AE28" s="139">
        <v>0.998</v>
      </c>
      <c r="AF28" s="139">
        <v>1.002</v>
      </c>
      <c r="AG28" s="139">
        <v>1.0069999999999999</v>
      </c>
      <c r="AH28" s="139">
        <v>1.0169999999999999</v>
      </c>
      <c r="AI28" s="139">
        <v>1.0229999999999999</v>
      </c>
      <c r="AJ28" s="139">
        <v>1.03</v>
      </c>
      <c r="AK28" s="139">
        <v>1.036</v>
      </c>
      <c r="AL28" s="139">
        <v>1.044</v>
      </c>
      <c r="AM28" s="139">
        <v>1.05</v>
      </c>
      <c r="AN28" s="139">
        <v>1.0569999999999999</v>
      </c>
      <c r="AO28" s="139">
        <v>1.06</v>
      </c>
      <c r="AP28" s="139">
        <v>1.07</v>
      </c>
      <c r="AQ28" s="139">
        <v>1.071</v>
      </c>
      <c r="AR28" s="139">
        <v>1.079</v>
      </c>
      <c r="AS28" s="139">
        <v>1.0840000000000001</v>
      </c>
      <c r="AT28" s="139">
        <v>1.093</v>
      </c>
      <c r="AU28" s="139">
        <v>1.101</v>
      </c>
      <c r="AV28" s="139">
        <v>1.115</v>
      </c>
      <c r="AW28" s="139">
        <v>1.1259999999999999</v>
      </c>
      <c r="AX28" s="139">
        <v>1.1439999999999999</v>
      </c>
      <c r="AY28" s="139">
        <v>1.159</v>
      </c>
      <c r="AZ28" s="139">
        <v>1.1739999999999999</v>
      </c>
      <c r="BA28" s="139">
        <v>1.1859999999999999</v>
      </c>
      <c r="BB28" s="139">
        <v>1.202</v>
      </c>
      <c r="BC28" s="139">
        <v>1.214</v>
      </c>
      <c r="BD28" s="139">
        <v>1.2270000000000001</v>
      </c>
      <c r="BE28" s="139">
        <v>1.234</v>
      </c>
      <c r="BF28" s="139">
        <v>1.248</v>
      </c>
      <c r="BG28" s="139">
        <v>1.258</v>
      </c>
      <c r="BH28" s="139">
        <v>1.268</v>
      </c>
      <c r="BI28" s="139">
        <v>1.274</v>
      </c>
      <c r="BJ28" s="139">
        <v>1.2869999999999999</v>
      </c>
      <c r="BK28" s="139">
        <v>1.296</v>
      </c>
      <c r="BL28" s="139">
        <v>1.3049999999999999</v>
      </c>
      <c r="BM28" s="139">
        <v>1.31</v>
      </c>
      <c r="BN28" s="139">
        <v>1.323</v>
      </c>
      <c r="BO28" s="139">
        <v>1.3320000000000001</v>
      </c>
      <c r="BP28" s="139">
        <v>1.341</v>
      </c>
      <c r="BQ28" s="139">
        <v>1.3480000000000001</v>
      </c>
      <c r="BR28" s="139">
        <v>1.36</v>
      </c>
      <c r="BS28" s="139">
        <v>1.369</v>
      </c>
      <c r="BT28" s="139">
        <v>1.3779999999999999</v>
      </c>
      <c r="BU28" s="139">
        <v>1.385</v>
      </c>
      <c r="BV28" s="139">
        <v>1.3979999999999999</v>
      </c>
      <c r="BW28" s="139">
        <v>1.407</v>
      </c>
      <c r="BX28" s="139">
        <v>1.4159999999999999</v>
      </c>
      <c r="BY28" s="139">
        <v>1.423</v>
      </c>
      <c r="BZ28" s="139">
        <v>1.4359999999999999</v>
      </c>
      <c r="CA28" s="139">
        <v>1.446</v>
      </c>
      <c r="CB28" s="139">
        <v>1.4550000000000001</v>
      </c>
      <c r="CC28" s="139">
        <v>1.462</v>
      </c>
      <c r="CD28" s="139">
        <v>1.476</v>
      </c>
      <c r="CE28" s="139">
        <v>1.4850000000000001</v>
      </c>
      <c r="CF28" s="139">
        <v>1.4950000000000001</v>
      </c>
      <c r="CG28" s="139">
        <v>1.502</v>
      </c>
      <c r="CH28" s="139">
        <v>1.516</v>
      </c>
      <c r="CI28" s="139">
        <v>1.526</v>
      </c>
      <c r="CJ28" s="139">
        <v>1.536</v>
      </c>
      <c r="CK28" s="139">
        <v>1.5429999999999999</v>
      </c>
      <c r="CL28" s="139">
        <v>1.5569999999999999</v>
      </c>
      <c r="CM28" s="139">
        <v>1.5669999999999999</v>
      </c>
      <c r="CN28" s="139">
        <v>1.577</v>
      </c>
      <c r="CO28" s="139">
        <v>1.5840000000000001</v>
      </c>
      <c r="CP28" s="139">
        <v>1.599</v>
      </c>
      <c r="CQ28" s="139">
        <v>1.61</v>
      </c>
      <c r="CR28" s="139">
        <v>1.62</v>
      </c>
      <c r="CS28" s="140">
        <v>1.6279999999999999</v>
      </c>
    </row>
    <row r="29" spans="1:97" s="132" customFormat="1" x14ac:dyDescent="0.25">
      <c r="A29" s="138" t="s">
        <v>108</v>
      </c>
      <c r="B29" s="141">
        <v>1.6</v>
      </c>
      <c r="C29" s="141">
        <v>1.4</v>
      </c>
      <c r="D29" s="141">
        <v>1.5</v>
      </c>
      <c r="E29" s="141">
        <v>1.6</v>
      </c>
      <c r="F29" s="141">
        <v>1.7</v>
      </c>
      <c r="G29" s="141">
        <v>1.9</v>
      </c>
      <c r="H29" s="141">
        <v>1.9</v>
      </c>
      <c r="I29" s="141">
        <v>1.9</v>
      </c>
      <c r="J29" s="141">
        <v>1.9</v>
      </c>
      <c r="K29" s="141">
        <v>1.9</v>
      </c>
      <c r="L29" s="141">
        <v>1.9</v>
      </c>
      <c r="M29" s="141">
        <v>1.9</v>
      </c>
      <c r="N29" s="141">
        <v>1.9</v>
      </c>
      <c r="O29" s="141">
        <v>1.9</v>
      </c>
      <c r="P29" s="141">
        <v>1.9</v>
      </c>
      <c r="Q29" s="141">
        <v>1.9</v>
      </c>
      <c r="R29" s="141">
        <v>1.9</v>
      </c>
      <c r="S29" s="141">
        <v>1.8</v>
      </c>
      <c r="T29" s="141">
        <v>1.8</v>
      </c>
      <c r="U29" s="141">
        <v>1.9</v>
      </c>
      <c r="V29" s="141">
        <v>2.1</v>
      </c>
      <c r="W29" s="141">
        <v>2.1</v>
      </c>
      <c r="X29" s="141">
        <v>2.1</v>
      </c>
      <c r="Y29" s="141">
        <v>2.1</v>
      </c>
      <c r="Z29" s="141">
        <v>2</v>
      </c>
      <c r="AA29" s="141">
        <v>2</v>
      </c>
      <c r="AB29" s="141">
        <v>2.1</v>
      </c>
      <c r="AC29" s="141">
        <v>2.1</v>
      </c>
      <c r="AD29" s="141">
        <v>2.2000000000000002</v>
      </c>
      <c r="AE29" s="141">
        <v>2.2000000000000002</v>
      </c>
      <c r="AF29" s="141">
        <v>2.2000000000000002</v>
      </c>
      <c r="AG29" s="141">
        <v>2.2000000000000002</v>
      </c>
      <c r="AH29" s="141">
        <v>2.2999999999999998</v>
      </c>
      <c r="AI29" s="141">
        <v>2.4</v>
      </c>
      <c r="AJ29" s="141">
        <v>2.5</v>
      </c>
      <c r="AK29" s="141">
        <v>2.7</v>
      </c>
      <c r="AL29" s="141">
        <v>2.7</v>
      </c>
      <c r="AM29" s="141">
        <v>2.7</v>
      </c>
      <c r="AN29" s="141">
        <v>2.7</v>
      </c>
      <c r="AO29" s="141">
        <v>2.5</v>
      </c>
      <c r="AP29" s="141">
        <v>2.5</v>
      </c>
      <c r="AQ29" s="141">
        <v>2.4</v>
      </c>
      <c r="AR29" s="141">
        <v>2.2999999999999998</v>
      </c>
      <c r="AS29" s="141">
        <v>2.2000000000000002</v>
      </c>
      <c r="AT29" s="141">
        <v>2.1</v>
      </c>
      <c r="AU29" s="141">
        <v>2.2999999999999998</v>
      </c>
      <c r="AV29" s="141">
        <v>2.6</v>
      </c>
      <c r="AW29" s="141">
        <v>3</v>
      </c>
      <c r="AX29" s="141">
        <v>3.7</v>
      </c>
      <c r="AY29" s="141">
        <v>4.3</v>
      </c>
      <c r="AZ29" s="141">
        <v>4.8</v>
      </c>
      <c r="BA29" s="141">
        <v>5.0999999999999996</v>
      </c>
      <c r="BB29" s="141">
        <v>5.2</v>
      </c>
      <c r="BC29" s="141">
        <v>5.0999999999999996</v>
      </c>
      <c r="BD29" s="141">
        <v>4.9000000000000004</v>
      </c>
      <c r="BE29" s="141">
        <v>4.5999999999999996</v>
      </c>
      <c r="BF29" s="141">
        <v>4.2</v>
      </c>
      <c r="BG29" s="141">
        <v>4</v>
      </c>
      <c r="BH29" s="141">
        <v>3.7</v>
      </c>
      <c r="BI29" s="141">
        <v>3.5</v>
      </c>
      <c r="BJ29" s="141">
        <v>3.3</v>
      </c>
      <c r="BK29" s="141">
        <v>3.2</v>
      </c>
      <c r="BL29" s="141">
        <v>3.1</v>
      </c>
      <c r="BM29" s="141">
        <v>3</v>
      </c>
      <c r="BN29" s="141">
        <v>2.9</v>
      </c>
      <c r="BO29" s="141">
        <v>2.8</v>
      </c>
      <c r="BP29" s="141">
        <v>2.8</v>
      </c>
      <c r="BQ29" s="141">
        <v>2.8</v>
      </c>
      <c r="BR29" s="141">
        <v>2.8</v>
      </c>
      <c r="BS29" s="141">
        <v>2.8</v>
      </c>
      <c r="BT29" s="141">
        <v>2.8</v>
      </c>
      <c r="BU29" s="141">
        <v>2.8</v>
      </c>
      <c r="BV29" s="141">
        <v>2.8</v>
      </c>
      <c r="BW29" s="141">
        <v>2.8</v>
      </c>
      <c r="BX29" s="141">
        <v>2.8</v>
      </c>
      <c r="BY29" s="141">
        <v>2.8</v>
      </c>
      <c r="BZ29" s="141">
        <v>2.8</v>
      </c>
      <c r="CA29" s="141">
        <v>2.8</v>
      </c>
      <c r="CB29" s="141">
        <v>2.8</v>
      </c>
      <c r="CC29" s="141">
        <v>2.8</v>
      </c>
      <c r="CD29" s="141">
        <v>2.8</v>
      </c>
      <c r="CE29" s="141">
        <v>2.7</v>
      </c>
      <c r="CF29" s="141">
        <v>2.7</v>
      </c>
      <c r="CG29" s="141">
        <v>2.7</v>
      </c>
      <c r="CH29" s="141">
        <v>2.7</v>
      </c>
      <c r="CI29" s="141">
        <v>2.7</v>
      </c>
      <c r="CJ29" s="141">
        <v>2.7</v>
      </c>
      <c r="CK29" s="141">
        <v>2.7</v>
      </c>
      <c r="CL29" s="141">
        <v>2.7</v>
      </c>
      <c r="CM29" s="141">
        <v>2.7</v>
      </c>
      <c r="CN29" s="141">
        <v>2.7</v>
      </c>
      <c r="CO29" s="141">
        <v>2.7</v>
      </c>
      <c r="CP29" s="141">
        <v>2.7</v>
      </c>
      <c r="CQ29" s="141">
        <v>2.7</v>
      </c>
      <c r="CR29" s="141">
        <v>2.7</v>
      </c>
      <c r="CS29" s="142">
        <v>2.7</v>
      </c>
    </row>
    <row r="30" spans="1:97" s="132" customFormat="1" x14ac:dyDescent="0.25">
      <c r="A30" s="129" t="s">
        <v>247</v>
      </c>
      <c r="CS30" s="137"/>
    </row>
    <row r="31" spans="1:97" s="132" customFormat="1" x14ac:dyDescent="0.25">
      <c r="A31" s="138" t="s">
        <v>107</v>
      </c>
      <c r="B31" s="139">
        <v>0.876</v>
      </c>
      <c r="C31" s="139">
        <v>0.879</v>
      </c>
      <c r="D31" s="139">
        <v>0.88400000000000001</v>
      </c>
      <c r="E31" s="139">
        <v>0.88600000000000001</v>
      </c>
      <c r="F31" s="139">
        <v>0.89200000000000002</v>
      </c>
      <c r="G31" s="139">
        <v>0.89600000000000002</v>
      </c>
      <c r="H31" s="139">
        <v>0.89900000000000002</v>
      </c>
      <c r="I31" s="139">
        <v>0.90100000000000002</v>
      </c>
      <c r="J31" s="139">
        <v>0.90700000000000003</v>
      </c>
      <c r="K31" s="139">
        <v>0.91100000000000003</v>
      </c>
      <c r="L31" s="139">
        <v>0.91400000000000003</v>
      </c>
      <c r="M31" s="139">
        <v>0.91700000000000004</v>
      </c>
      <c r="N31" s="139">
        <v>0.92200000000000004</v>
      </c>
      <c r="O31" s="139">
        <v>0.92700000000000005</v>
      </c>
      <c r="P31" s="139">
        <v>0.93100000000000005</v>
      </c>
      <c r="Q31" s="139">
        <v>0.93400000000000005</v>
      </c>
      <c r="R31" s="139">
        <v>0.93700000000000006</v>
      </c>
      <c r="S31" s="139">
        <v>0.94299999999999995</v>
      </c>
      <c r="T31" s="139">
        <v>0.94699999999999995</v>
      </c>
      <c r="U31" s="139">
        <v>0.95099999999999996</v>
      </c>
      <c r="V31" s="139">
        <v>0.95699999999999996</v>
      </c>
      <c r="W31" s="139">
        <v>0.96</v>
      </c>
      <c r="X31" s="139">
        <v>0.96399999999999997</v>
      </c>
      <c r="Y31" s="139">
        <v>0.96699999999999997</v>
      </c>
      <c r="Z31" s="139">
        <v>0.97399999999999998</v>
      </c>
      <c r="AA31" s="139">
        <v>0.97799999999999998</v>
      </c>
      <c r="AB31" s="139">
        <v>0.98199999999999998</v>
      </c>
      <c r="AC31" s="139">
        <v>0.98499999999999999</v>
      </c>
      <c r="AD31" s="139">
        <v>0.99299999999999999</v>
      </c>
      <c r="AE31" s="139">
        <v>0.999</v>
      </c>
      <c r="AF31" s="139">
        <v>1.002</v>
      </c>
      <c r="AG31" s="139">
        <v>1.0069999999999999</v>
      </c>
      <c r="AH31" s="139">
        <v>1.0149999999999999</v>
      </c>
      <c r="AI31" s="139">
        <v>1.02</v>
      </c>
      <c r="AJ31" s="139">
        <v>1.0269999999999999</v>
      </c>
      <c r="AK31" s="139">
        <v>1.0329999999999999</v>
      </c>
      <c r="AL31" s="139">
        <v>1.04</v>
      </c>
      <c r="AM31" s="139">
        <v>1.0449999999999999</v>
      </c>
      <c r="AN31" s="139">
        <v>1.052</v>
      </c>
      <c r="AO31" s="139">
        <v>1.056</v>
      </c>
      <c r="AP31" s="139">
        <v>1.0660000000000001</v>
      </c>
      <c r="AQ31" s="139">
        <v>1.0669999999999999</v>
      </c>
      <c r="AR31" s="139">
        <v>1.075</v>
      </c>
      <c r="AS31" s="139">
        <v>1.08</v>
      </c>
      <c r="AT31" s="139">
        <v>1.089</v>
      </c>
      <c r="AU31" s="139">
        <v>1.097</v>
      </c>
      <c r="AV31" s="139">
        <v>1.1120000000000001</v>
      </c>
      <c r="AW31" s="139">
        <v>1.123</v>
      </c>
      <c r="AX31" s="139">
        <v>1.1399999999999999</v>
      </c>
      <c r="AY31" s="139">
        <v>1.1539999999999999</v>
      </c>
      <c r="AZ31" s="139">
        <v>1.1679999999999999</v>
      </c>
      <c r="BA31" s="139">
        <v>1.18</v>
      </c>
      <c r="BB31" s="139">
        <v>1.1970000000000001</v>
      </c>
      <c r="BC31" s="139">
        <v>1.208</v>
      </c>
      <c r="BD31" s="139">
        <v>1.2210000000000001</v>
      </c>
      <c r="BE31" s="139">
        <v>1.228</v>
      </c>
      <c r="BF31" s="139">
        <v>1.242</v>
      </c>
      <c r="BG31" s="139">
        <v>1.252</v>
      </c>
      <c r="BH31" s="139">
        <v>1.262</v>
      </c>
      <c r="BI31" s="139">
        <v>1.268</v>
      </c>
      <c r="BJ31" s="139">
        <v>1.2809999999999999</v>
      </c>
      <c r="BK31" s="139">
        <v>1.2889999999999999</v>
      </c>
      <c r="BL31" s="139">
        <v>1.298</v>
      </c>
      <c r="BM31" s="139">
        <v>1.304</v>
      </c>
      <c r="BN31" s="139">
        <v>1.3160000000000001</v>
      </c>
      <c r="BO31" s="139">
        <v>1.3240000000000001</v>
      </c>
      <c r="BP31" s="139">
        <v>1.3340000000000001</v>
      </c>
      <c r="BQ31" s="139">
        <v>1.34</v>
      </c>
      <c r="BR31" s="139">
        <v>1.3520000000000001</v>
      </c>
      <c r="BS31" s="139">
        <v>1.361</v>
      </c>
      <c r="BT31" s="139">
        <v>1.37</v>
      </c>
      <c r="BU31" s="139">
        <v>1.3759999999999999</v>
      </c>
      <c r="BV31" s="139">
        <v>1.389</v>
      </c>
      <c r="BW31" s="139">
        <v>1.397</v>
      </c>
      <c r="BX31" s="139">
        <v>1.407</v>
      </c>
      <c r="BY31" s="139">
        <v>1.413</v>
      </c>
      <c r="BZ31" s="139">
        <v>1.4259999999999999</v>
      </c>
      <c r="CA31" s="139">
        <v>1.4350000000000001</v>
      </c>
      <c r="CB31" s="139">
        <v>1.4450000000000001</v>
      </c>
      <c r="CC31" s="139">
        <v>1.4510000000000001</v>
      </c>
      <c r="CD31" s="139">
        <v>1.4650000000000001</v>
      </c>
      <c r="CE31" s="139">
        <v>1.474</v>
      </c>
      <c r="CF31" s="139">
        <v>1.4830000000000001</v>
      </c>
      <c r="CG31" s="139">
        <v>1.49</v>
      </c>
      <c r="CH31" s="139">
        <v>1.504</v>
      </c>
      <c r="CI31" s="139">
        <v>1.5129999999999999</v>
      </c>
      <c r="CJ31" s="139">
        <v>1.5229999999999999</v>
      </c>
      <c r="CK31" s="139">
        <v>1.53</v>
      </c>
      <c r="CL31" s="139">
        <v>1.544</v>
      </c>
      <c r="CM31" s="139">
        <v>1.5529999999999999</v>
      </c>
      <c r="CN31" s="139">
        <v>1.5629999999999999</v>
      </c>
      <c r="CO31" s="139">
        <v>1.571</v>
      </c>
      <c r="CP31" s="139">
        <v>1.585</v>
      </c>
      <c r="CQ31" s="139">
        <v>1.595</v>
      </c>
      <c r="CR31" s="139">
        <v>1.605</v>
      </c>
      <c r="CS31" s="140">
        <v>1.613</v>
      </c>
    </row>
    <row r="32" spans="1:97" s="132" customFormat="1" x14ac:dyDescent="0.25">
      <c r="A32" s="143" t="s">
        <v>173</v>
      </c>
      <c r="B32" s="144">
        <v>0.4</v>
      </c>
      <c r="C32" s="144">
        <v>0.29999999999999993</v>
      </c>
      <c r="D32" s="144">
        <v>0.19999999999999996</v>
      </c>
      <c r="E32" s="144">
        <v>0.39999999999999991</v>
      </c>
      <c r="F32" s="144">
        <v>0.60000000000000009</v>
      </c>
      <c r="G32" s="144">
        <v>0.59999999999999987</v>
      </c>
      <c r="H32" s="144">
        <v>0.59999999999999987</v>
      </c>
      <c r="I32" s="144">
        <v>0.59999999999999987</v>
      </c>
      <c r="J32" s="144">
        <v>0.7</v>
      </c>
      <c r="K32" s="144">
        <v>0.7</v>
      </c>
      <c r="L32" s="144">
        <v>0.79999999999999993</v>
      </c>
      <c r="M32" s="144">
        <v>0.79999999999999993</v>
      </c>
      <c r="N32" s="144">
        <v>0.79999999999999993</v>
      </c>
      <c r="O32" s="144">
        <v>0.79999999999999993</v>
      </c>
      <c r="P32" s="144">
        <v>0.9</v>
      </c>
      <c r="Q32" s="144">
        <v>1</v>
      </c>
      <c r="R32" s="144">
        <v>1</v>
      </c>
      <c r="S32" s="144">
        <v>1.1000000000000001</v>
      </c>
      <c r="T32" s="144">
        <v>1.1000000000000001</v>
      </c>
      <c r="U32" s="144">
        <v>1.1000000000000001</v>
      </c>
      <c r="V32" s="144">
        <v>1.2999999999999998</v>
      </c>
      <c r="W32" s="144">
        <v>1.4</v>
      </c>
      <c r="X32" s="144">
        <v>1.4</v>
      </c>
      <c r="Y32" s="144">
        <v>1.4</v>
      </c>
      <c r="Z32" s="144">
        <v>1.3</v>
      </c>
      <c r="AA32" s="144">
        <v>1.3</v>
      </c>
      <c r="AB32" s="144">
        <v>1.3</v>
      </c>
      <c r="AC32" s="144">
        <v>1.5</v>
      </c>
      <c r="AD32" s="144">
        <v>1.5</v>
      </c>
      <c r="AE32" s="144">
        <v>1.5</v>
      </c>
      <c r="AF32" s="144">
        <v>1.6</v>
      </c>
      <c r="AG32" s="144">
        <v>1.5</v>
      </c>
      <c r="AH32" s="144">
        <v>1.6</v>
      </c>
      <c r="AI32" s="144">
        <v>1.7000000000000002</v>
      </c>
      <c r="AJ32" s="144">
        <v>1.7999999999999998</v>
      </c>
      <c r="AK32" s="144">
        <v>1.9</v>
      </c>
      <c r="AL32" s="144">
        <v>1.7999999999999998</v>
      </c>
      <c r="AM32" s="144">
        <v>1.9</v>
      </c>
      <c r="AN32" s="144">
        <v>1.8</v>
      </c>
      <c r="AO32" s="144">
        <v>1.7</v>
      </c>
      <c r="AP32" s="144">
        <v>1.5999999999999999</v>
      </c>
      <c r="AQ32" s="144">
        <v>1.5999999999999999</v>
      </c>
      <c r="AR32" s="144">
        <v>1.6999999999999997</v>
      </c>
      <c r="AS32" s="144">
        <v>1.7999999999999998</v>
      </c>
      <c r="AT32" s="144">
        <v>1.8000000000000003</v>
      </c>
      <c r="AU32" s="144">
        <v>1.9</v>
      </c>
      <c r="AV32" s="144">
        <v>2.2000000000000002</v>
      </c>
      <c r="AW32" s="144">
        <v>2.5</v>
      </c>
      <c r="AX32" s="144">
        <v>3.1</v>
      </c>
      <c r="AY32" s="144">
        <v>3.5</v>
      </c>
      <c r="AZ32" s="144">
        <v>3.9000000000000004</v>
      </c>
      <c r="BA32" s="144">
        <v>4.3</v>
      </c>
      <c r="BB32" s="144">
        <v>4.5</v>
      </c>
      <c r="BC32" s="144">
        <v>4.5</v>
      </c>
      <c r="BD32" s="144">
        <v>4.3</v>
      </c>
      <c r="BE32" s="144">
        <v>4.0999999999999996</v>
      </c>
      <c r="BF32" s="144">
        <v>3.8</v>
      </c>
      <c r="BG32" s="144">
        <v>3.5</v>
      </c>
      <c r="BH32" s="144">
        <v>3.1</v>
      </c>
      <c r="BI32" s="144">
        <v>3</v>
      </c>
      <c r="BJ32" s="144">
        <v>2.8</v>
      </c>
      <c r="BK32" s="144">
        <v>2.8000000000000003</v>
      </c>
      <c r="BL32" s="144">
        <v>2.7</v>
      </c>
      <c r="BM32" s="144">
        <v>2.6</v>
      </c>
      <c r="BN32" s="144">
        <v>2.5</v>
      </c>
      <c r="BO32" s="144">
        <v>2.4</v>
      </c>
      <c r="BP32" s="144">
        <v>2.4</v>
      </c>
      <c r="BQ32" s="144">
        <v>2.3000000000000003</v>
      </c>
      <c r="BR32" s="144">
        <v>2.2000000000000002</v>
      </c>
      <c r="BS32" s="144">
        <v>2.2999999999999998</v>
      </c>
      <c r="BT32" s="144">
        <v>2.2999999999999998</v>
      </c>
      <c r="BU32" s="144">
        <v>2.2000000000000002</v>
      </c>
      <c r="BV32" s="144">
        <v>2.2000000000000002</v>
      </c>
      <c r="BW32" s="144">
        <v>2.2000000000000002</v>
      </c>
      <c r="BX32" s="144">
        <v>2.3000000000000003</v>
      </c>
      <c r="BY32" s="144">
        <v>2.3000000000000003</v>
      </c>
      <c r="BZ32" s="144">
        <v>2.3000000000000003</v>
      </c>
      <c r="CA32" s="144">
        <v>2.3000000000000003</v>
      </c>
      <c r="CB32" s="144">
        <v>2.3000000000000003</v>
      </c>
      <c r="CC32" s="144">
        <v>2.3000000000000003</v>
      </c>
      <c r="CD32" s="144">
        <v>2.3000000000000003</v>
      </c>
      <c r="CE32" s="144">
        <v>2.3000000000000003</v>
      </c>
      <c r="CF32" s="144">
        <v>2.2000000000000002</v>
      </c>
      <c r="CG32" s="144">
        <v>2.2000000000000002</v>
      </c>
      <c r="CH32" s="144">
        <v>2.2000000000000002</v>
      </c>
      <c r="CI32" s="144">
        <v>2.2000000000000002</v>
      </c>
      <c r="CJ32" s="144">
        <v>2.3000000000000003</v>
      </c>
      <c r="CK32" s="144">
        <v>2.3000000000000003</v>
      </c>
      <c r="CL32" s="144">
        <v>2.4000000000000004</v>
      </c>
      <c r="CM32" s="144">
        <v>2.5</v>
      </c>
      <c r="CN32" s="144">
        <v>2.5</v>
      </c>
      <c r="CO32" s="144">
        <v>2.4000000000000004</v>
      </c>
      <c r="CP32" s="144">
        <v>2.3000000000000003</v>
      </c>
      <c r="CQ32" s="144">
        <v>2.3000000000000003</v>
      </c>
      <c r="CR32" s="144">
        <v>2.2000000000000002</v>
      </c>
      <c r="CS32" s="145">
        <v>2.2000000000000002</v>
      </c>
    </row>
    <row r="33" spans="1:78" s="132" customFormat="1" x14ac:dyDescent="0.25">
      <c r="A33" s="130" t="s">
        <v>279</v>
      </c>
    </row>
    <row r="34" spans="1:78" s="132" customFormat="1" x14ac:dyDescent="0.25">
      <c r="A34" s="130" t="s">
        <v>174</v>
      </c>
    </row>
    <row r="35" spans="1:78" s="132" customFormat="1" x14ac:dyDescent="0.25">
      <c r="A35" s="132" t="s">
        <v>280</v>
      </c>
    </row>
    <row r="36" spans="1:78" s="132" customFormat="1" x14ac:dyDescent="0.25">
      <c r="A36" s="132" t="s">
        <v>281</v>
      </c>
    </row>
    <row r="37" spans="1:78" s="132" customFormat="1" x14ac:dyDescent="0.25">
      <c r="A37" s="132" t="s">
        <v>116</v>
      </c>
    </row>
    <row r="38" spans="1:78" s="132" customFormat="1" x14ac:dyDescent="0.25">
      <c r="A38" s="132" t="s">
        <v>282</v>
      </c>
    </row>
    <row r="40" spans="1:78" x14ac:dyDescent="0.25">
      <c r="A40" s="124"/>
    </row>
    <row r="45" spans="1:78" x14ac:dyDescent="0.25">
      <c r="BS45" s="123" t="s">
        <v>236</v>
      </c>
    </row>
    <row r="46" spans="1:78" x14ac:dyDescent="0.25">
      <c r="BS46" s="131" t="s">
        <v>256</v>
      </c>
      <c r="BW46" s="131" t="s">
        <v>259</v>
      </c>
      <c r="BX46" s="127">
        <f>BA4</f>
        <v>1.1719999999999999</v>
      </c>
      <c r="BY46" s="126">
        <f>BX47/BX46</f>
        <v>1.0708191126279862</v>
      </c>
      <c r="BZ46" s="123" t="s">
        <v>93</v>
      </c>
    </row>
    <row r="47" spans="1:78" x14ac:dyDescent="0.25">
      <c r="BW47" s="131" t="s">
        <v>260</v>
      </c>
      <c r="BX47" s="125">
        <f>BI4</f>
        <v>1.2549999999999999</v>
      </c>
    </row>
    <row r="49" spans="71:78" x14ac:dyDescent="0.25">
      <c r="BS49" s="131" t="s">
        <v>257</v>
      </c>
      <c r="BW49" s="131" t="s">
        <v>261</v>
      </c>
      <c r="BX49" s="127">
        <f>BB4</f>
        <v>1.1879999999999999</v>
      </c>
      <c r="BY49" s="126">
        <f>BX50/BX49</f>
        <v>1.0563973063973064</v>
      </c>
      <c r="BZ49" s="123" t="s">
        <v>238</v>
      </c>
    </row>
    <row r="50" spans="71:78" x14ac:dyDescent="0.25">
      <c r="BW50" s="131" t="s">
        <v>260</v>
      </c>
      <c r="BX50" s="125">
        <f>BI4</f>
        <v>1.2549999999999999</v>
      </c>
    </row>
    <row r="52" spans="71:78" x14ac:dyDescent="0.25">
      <c r="BS52" s="131" t="s">
        <v>258</v>
      </c>
      <c r="BW52" s="131" t="s">
        <v>262</v>
      </c>
      <c r="BX52" s="127">
        <f>BC4</f>
        <v>1.196</v>
      </c>
      <c r="BY52" s="126">
        <f>BX53/BX52</f>
        <v>1.0493311036789297</v>
      </c>
      <c r="BZ52" s="123" t="s">
        <v>237</v>
      </c>
    </row>
    <row r="53" spans="71:78" x14ac:dyDescent="0.25">
      <c r="BW53" s="131" t="s">
        <v>260</v>
      </c>
      <c r="BX53" s="125">
        <f>BI4</f>
        <v>1.2549999999999999</v>
      </c>
    </row>
  </sheetData>
  <pageMargins left="0.7" right="0.7" top="0.75" bottom="0.75" header="0.3" footer="0.3"/>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7"/>
  <sheetViews>
    <sheetView workbookViewId="0">
      <selection activeCell="J22" sqref="J22"/>
    </sheetView>
  </sheetViews>
  <sheetFormatPr defaultRowHeight="15" x14ac:dyDescent="0.25"/>
  <sheetData>
    <row r="1" spans="1:1" x14ac:dyDescent="0.25">
      <c r="A1" s="107" t="s">
        <v>283</v>
      </c>
    </row>
    <row r="3" spans="1:1" x14ac:dyDescent="0.25">
      <c r="A3" s="107" t="s">
        <v>101</v>
      </c>
    </row>
    <row r="34" spans="1:2" x14ac:dyDescent="0.25">
      <c r="A34" s="107" t="s">
        <v>109</v>
      </c>
      <c r="B34" s="107" t="s">
        <v>102</v>
      </c>
    </row>
    <row r="67" spans="1:1" x14ac:dyDescent="0.25">
      <c r="A67" s="107" t="s">
        <v>110</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SFY25_GMEsummary</vt:lpstr>
      <vt:lpstr>SFY25_GME</vt:lpstr>
      <vt:lpstr>Days_25GME</vt:lpstr>
      <vt:lpstr>Market Basket MID</vt:lpstr>
      <vt:lpstr>Queries</vt:lpstr>
      <vt:lpstr>Days_25GME!Print_Area</vt:lpstr>
      <vt:lpstr>SFY25_GME!Print_Area</vt:lpstr>
      <vt:lpstr>SFY25_GMEsummary!Print_Area</vt:lpstr>
      <vt:lpstr>'Market Basket MID'!Print_Titles</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dc:creator>
  <cp:lastModifiedBy>Claudomir, Roland</cp:lastModifiedBy>
  <cp:lastPrinted>2022-06-23T19:47:01Z</cp:lastPrinted>
  <dcterms:created xsi:type="dcterms:W3CDTF">2015-09-21T13:32:29Z</dcterms:created>
  <dcterms:modified xsi:type="dcterms:W3CDTF">2024-07-10T12:50:03Z</dcterms:modified>
</cp:coreProperties>
</file>