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252" windowWidth="18192" windowHeight="11568"/>
  </bookViews>
  <sheets>
    <sheet name="150.19M" sheetId="4" r:id="rId1"/>
    <sheet name="SmallPool" sheetId="5" r:id="rId2"/>
  </sheets>
  <externalReferences>
    <externalReference r:id="rId3"/>
  </externalReferences>
  <definedNames>
    <definedName name="\p" localSheetId="0">#REF!</definedName>
    <definedName name="\p">#REF!</definedName>
    <definedName name="\s" localSheetId="0">#REF!</definedName>
    <definedName name="\s">#REF!</definedName>
    <definedName name="_Fill" localSheetId="0" hidden="1">#REF!</definedName>
    <definedName name="_Fill" hidden="1">#REF!</definedName>
    <definedName name="A" localSheetId="0">#REF!</definedName>
    <definedName name="A" localSheetId="1">#REF!</definedName>
    <definedName name="A">#REF!</definedName>
    <definedName name="codes" localSheetId="0">#REF!</definedName>
    <definedName name="codes">#REF!</definedName>
    <definedName name="COPIES" localSheetId="0">#REF!</definedName>
    <definedName name="COPIES">#REF!</definedName>
    <definedName name="COUNTER" localSheetId="0">#REF!</definedName>
    <definedName name="COUNTER">#REF!</definedName>
    <definedName name="FFY05_DSH_Query" localSheetId="0">#REF!</definedName>
    <definedName name="FFY05_DSH_Query">#REF!</definedName>
    <definedName name="FFY05_DSH_QUERY_1" localSheetId="0">#REF!</definedName>
    <definedName name="FFY05_DSH_QUERY_1">#REF!</definedName>
    <definedName name="hart." localSheetId="0" hidden="1">#REF!</definedName>
    <definedName name="hart." hidden="1">#REF!</definedName>
    <definedName name="LN_1D2">[1]Report500!$D$119</definedName>
    <definedName name="LN_IA1">[1]Report500!$D$15</definedName>
    <definedName name="LN_IA11">[1]Report500!$D$27</definedName>
    <definedName name="LN_IA12">[1]Report500!$D$28</definedName>
    <definedName name="LN_IA14">[1]Report500!$D$30</definedName>
    <definedName name="LN_IA15">[1]Report500!$D$31</definedName>
    <definedName name="LN_IA16">[1]Report500!$D$32</definedName>
    <definedName name="LN_IA17">[1]Report500!$D$35</definedName>
    <definedName name="LN_IA18">[1]Report500!$D$36</definedName>
    <definedName name="LN_IA2">[1]Report500!$D$16</definedName>
    <definedName name="LN_IA4">[1]Report500!$D$18</definedName>
    <definedName name="LN_IA5">[1]Report500!$D$19</definedName>
    <definedName name="LN_IA6">[1]Report500!$D$20</definedName>
    <definedName name="LN_IA7">[1]Report500!$D$21</definedName>
    <definedName name="LN_IA8">[1]Report500!$D$22</definedName>
    <definedName name="LN_IB1">[1]Report500!$D$42</definedName>
    <definedName name="LN_IB10">[1]Report500!$D$51</definedName>
    <definedName name="LN_IB13">[1]Report500!$D$56</definedName>
    <definedName name="LN_IB14">[1]Report500!$D$57</definedName>
    <definedName name="LN_IB16">[1]Report500!$D$59</definedName>
    <definedName name="LN_IB17">[1]Report500!$D$60</definedName>
    <definedName name="LN_IB18">[1]Report500!$D$61</definedName>
    <definedName name="LN_IB19">[1]Report500!$D$62</definedName>
    <definedName name="LN_IB2">[1]Report500!$D$43</definedName>
    <definedName name="LN_IB20">[1]Report500!$D$63</definedName>
    <definedName name="LN_IB21">[1]Report500!$D$66</definedName>
    <definedName name="LN_IB22">[1]Report500!$D$67</definedName>
    <definedName name="LN_IB32">[1]Report500!$D$73</definedName>
    <definedName name="LN_IB33">[1]Report500!$D$74</definedName>
    <definedName name="LN_IB34">[1]Report500!$D$76</definedName>
    <definedName name="LN_IB4">[1]Report500!$D$45</definedName>
    <definedName name="LN_IB5">[1]Report500!$D$46</definedName>
    <definedName name="LN_IB6">[1]Report500!$D$47</definedName>
    <definedName name="LN_IB7">[1]Report500!$D$48</definedName>
    <definedName name="LN_IB8">[1]Report500!$D$49</definedName>
    <definedName name="LN_IB9">[1]Report500!$D$50</definedName>
    <definedName name="LN_IC1">[1]Report500!$D$83</definedName>
    <definedName name="LN_IC10">[1]Report500!$D$92</definedName>
    <definedName name="LN_IC11">[1]Report500!$D$93</definedName>
    <definedName name="LN_IC14">[1]Report500!$D$98</definedName>
    <definedName name="LN_IC15">[1]Report500!$D$99</definedName>
    <definedName name="LN_IC17">[1]Report500!$D$101</definedName>
    <definedName name="LN_IC18">[1]Report500!$D$102</definedName>
    <definedName name="LN_IC19">[1]Report500!$D$103</definedName>
    <definedName name="LN_IC2">[1]Report500!$D$84</definedName>
    <definedName name="LN_IC21">[1]Report500!$D$105</definedName>
    <definedName name="LN_IC22">[1]Report500!$D$106</definedName>
    <definedName name="LN_IC23">[1]Report500!$D$109</definedName>
    <definedName name="LN_IC24">[1]Report500!$D$110</definedName>
    <definedName name="LN_IC4">[1]Report500!$D$86</definedName>
    <definedName name="LN_IC5">[1]Report500!$D$87</definedName>
    <definedName name="LN_IC6">[1]Report500!$D$88</definedName>
    <definedName name="LN_IC7">[1]Report500!$D$89</definedName>
    <definedName name="LN_IC9">[1]Report500!$D$91</definedName>
    <definedName name="LN_ID1">[1]Report500!$D$118</definedName>
    <definedName name="LN_ID10">[1]Report500!$D$127</definedName>
    <definedName name="LN_ID11">[1]Report500!$D$128</definedName>
    <definedName name="LN_ID14">[1]Report500!$D$133</definedName>
    <definedName name="LN_ID15">[1]Report500!$D$134</definedName>
    <definedName name="LN_ID17">[1]Report500!$D$136</definedName>
    <definedName name="LN_ID18">[1]Report500!$D$137</definedName>
    <definedName name="LN_ID19">[1]Report500!$D$138</definedName>
    <definedName name="LN_ID21">[1]Report500!$D$140</definedName>
    <definedName name="LN_ID22">[1]Report500!$D$141</definedName>
    <definedName name="LN_ID23">[1]Report500!$D$144</definedName>
    <definedName name="LN_ID24">[1]Report500!$D$145</definedName>
    <definedName name="LN_ID4">[1]Report500!$D$121</definedName>
    <definedName name="LN_ID5">[1]Report500!$D$122</definedName>
    <definedName name="LN_ID6">[1]Report500!$D$123</definedName>
    <definedName name="LN_ID7">[1]Report500!$D$124</definedName>
    <definedName name="LN_ID9">[1]Report500!$D$126</definedName>
    <definedName name="LN_IE1">[1]Report500!$D$153</definedName>
    <definedName name="LN_IE10">[1]Report500!$D$162</definedName>
    <definedName name="LN_IE11">[1]Report500!$D$163</definedName>
    <definedName name="LN_IE14">[1]Report500!$D$168</definedName>
    <definedName name="LN_IE15">[1]Report500!$D$169</definedName>
    <definedName name="LN_IE17">[1]Report500!$D$171</definedName>
    <definedName name="LN_IE18">[1]Report500!$D$172</definedName>
    <definedName name="LN_IE19">[1]Report500!$D$173</definedName>
    <definedName name="LN_IE2">[1]Report500!$D$154</definedName>
    <definedName name="LN_IE21">[1]Report500!$D$175</definedName>
    <definedName name="LN_IE22">[1]Report500!$D$176</definedName>
    <definedName name="LN_IE23">[1]Report500!$D$179</definedName>
    <definedName name="LN_IE24">[1]Report500!$D$180</definedName>
    <definedName name="LN_IE4">[1]Report500!$D$156</definedName>
    <definedName name="LN_IE5">[1]Report500!$D$157</definedName>
    <definedName name="LN_IE6">[1]Report500!$D$158</definedName>
    <definedName name="LN_IE7">[1]Report500!$D$159</definedName>
    <definedName name="LN_IE9">[1]Report500!$D$161</definedName>
    <definedName name="LN_IF1">[1]Report500!$D$188</definedName>
    <definedName name="LN_IF11">[1]Report500!$D$198</definedName>
    <definedName name="LN_IF14">[1]Report500!$D$203</definedName>
    <definedName name="LN_IF15">[1]Report500!$D$204</definedName>
    <definedName name="LN_IF18">[1]Report500!$D$207</definedName>
    <definedName name="LN_IF19">[1]Report500!$D$208</definedName>
    <definedName name="LN_IF2">[1]Report500!$D$189</definedName>
    <definedName name="LN_IF21">[1]Report500!$D$210</definedName>
    <definedName name="LN_IF23">[1]Report500!$D$214</definedName>
    <definedName name="LN_IF24">[1]Report500!$D$215</definedName>
    <definedName name="LN_IF4">[1]Report500!$D$191</definedName>
    <definedName name="LN_IF5">[1]Report500!$D$192</definedName>
    <definedName name="LN_IF6">[1]Report500!$D$193</definedName>
    <definedName name="LN_IF7">[1]Report500!$D$194</definedName>
    <definedName name="LN_IF9">[1]Report500!$D$196</definedName>
    <definedName name="LN_IG1">[1]Report500!$D$221</definedName>
    <definedName name="LN_IG10">[1]Report500!$D$234</definedName>
    <definedName name="LN_IG13">[1]Report500!$D$237</definedName>
    <definedName name="LN_IG14">[1]Report500!$D$238</definedName>
    <definedName name="LN_IG2">[1]Report500!$D$222</definedName>
    <definedName name="LN_IG3">[1]Report500!$D$224</definedName>
    <definedName name="LN_IG4">[1]Report500!$D$225</definedName>
    <definedName name="LN_IG5">[1]Report500!$D$226</definedName>
    <definedName name="LN_IG6">[1]Report500!$D$228</definedName>
    <definedName name="LN_IG9">[1]Report500!$D$233</definedName>
    <definedName name="LN_IH10">[1]Report500!$D$256</definedName>
    <definedName name="LN_IH3">[1]Report500!$D$245</definedName>
    <definedName name="LN_IH4">[1]Report500!$D$248</definedName>
    <definedName name="LN_IH5">[1]Report500!$D$249</definedName>
    <definedName name="LN_IH6">[1]Report500!$D$250</definedName>
    <definedName name="LN_IH8">[1]Report500!$D$254</definedName>
    <definedName name="LN_IH9">[1]Report500!$D$255</definedName>
    <definedName name="LN_IIA1">[1]Report500!$D$261</definedName>
    <definedName name="LN_IIA11">[1]Report500!$D$271</definedName>
    <definedName name="LN_IIA12">[1]Report500!$D$272</definedName>
    <definedName name="LN_IIA14">[1]Report500!$D$274</definedName>
    <definedName name="LN_IIA2">[1]Report500!$D$262</definedName>
    <definedName name="LN_IIA4">[1]Report500!$D$264</definedName>
    <definedName name="LN_IIA6">[1]Report500!$D$266</definedName>
    <definedName name="LN_IIA7">[1]Report500!$D$267</definedName>
    <definedName name="LN_IIA9">[1]Report500!$D$269</definedName>
    <definedName name="LN_IIB11">[1]Report500!$D$287</definedName>
    <definedName name="LN_IIB12">[1]Report500!$D$288</definedName>
    <definedName name="LN_IIB14">[1]Report500!$D$291</definedName>
    <definedName name="LN_IIB2">[1]Report500!$D$278</definedName>
    <definedName name="LN_IIB4">[1]Report500!$D$280</definedName>
    <definedName name="LN_IIB6">[1]Report500!$D$282</definedName>
    <definedName name="LN_IIB7">[1]Report500!$D$283</definedName>
    <definedName name="LN_IIB9">[1]Report500!$D$285</definedName>
    <definedName name="LN_III1">[1]Report500!$D$304</definedName>
    <definedName name="LN_III10">[1]Report500!$D$313</definedName>
    <definedName name="LN_III2">[1]Report500!$D$305</definedName>
    <definedName name="LN_III3">[1]Report500!$D$307</definedName>
    <definedName name="LN_III4">[1]Report500!$D$308</definedName>
    <definedName name="LN_III5">[1]Report500!$D$306</definedName>
    <definedName name="LN_III6">[1]Report500!$D$309</definedName>
    <definedName name="LN_III7">[1]Report500!$D$310</definedName>
    <definedName name="LN_III8">[1]Report500!$D$311</definedName>
    <definedName name="LN_III9">[1]Report500!$D$312</definedName>
    <definedName name="LN_IV1">[1]Report500!$D$324</definedName>
    <definedName name="LN_IV2">[1]Report500!$D$322</definedName>
    <definedName name="LN_IV3">[1]Report500!$D$323</definedName>
    <definedName name="LN_IV4">[1]Report500!$D$325</definedName>
    <definedName name="PRINT" localSheetId="0">#REF!</definedName>
    <definedName name="PRINT" localSheetId="1">#REF!</definedName>
    <definedName name="PRINT">#REF!</definedName>
    <definedName name="_xlnm.Print_Area" localSheetId="0">'150.19M'!$A$1:$M$39</definedName>
    <definedName name="_xlnm.Print_Area" localSheetId="1">SmallPool!$A$1:$K$21</definedName>
    <definedName name="_xlnm.Print_Area">#REF!</definedName>
    <definedName name="PRINT_AREA_MI" localSheetId="0">#REF!</definedName>
    <definedName name="PRINT_AREA_MI" localSheetId="1">#REF!</definedName>
    <definedName name="PRINT_AREA_MI">#REF!</definedName>
    <definedName name="_xlnm.Print_Titles">#REF!</definedName>
    <definedName name="PRINT_TITLES_MI" localSheetId="0">#REF!</definedName>
    <definedName name="PRINT_TITLES_MI" localSheetId="1">#REF!</definedName>
    <definedName name="PRINT_TITLES_MI">#REF!</definedName>
    <definedName name="rate" localSheetId="0">#REF!</definedName>
    <definedName name="rate" localSheetId="1">#REF!</definedName>
    <definedName name="rate">#REF!</definedName>
    <definedName name="TblStep_1" localSheetId="0">#REF!</definedName>
    <definedName name="TblStep_1">#REF!</definedName>
  </definedNames>
  <calcPr calcId="145621"/>
</workbook>
</file>

<file path=xl/calcChain.xml><?xml version="1.0" encoding="utf-8"?>
<calcChain xmlns="http://schemas.openxmlformats.org/spreadsheetml/2006/main">
  <c r="H13" i="5" l="1"/>
  <c r="H12" i="5"/>
  <c r="G12" i="5"/>
  <c r="G13" i="5"/>
  <c r="H10" i="5" l="1"/>
  <c r="H11" i="5"/>
  <c r="H14" i="5"/>
  <c r="I14" i="5" s="1"/>
  <c r="H9" i="5"/>
  <c r="G10" i="5"/>
  <c r="G11" i="5"/>
  <c r="G14" i="5"/>
  <c r="G9" i="5"/>
  <c r="F10" i="5"/>
  <c r="I10" i="5" s="1"/>
  <c r="F11" i="5"/>
  <c r="F12" i="5"/>
  <c r="F13" i="5"/>
  <c r="F14" i="5"/>
  <c r="F9" i="5"/>
  <c r="J10" i="5"/>
  <c r="J11" i="5"/>
  <c r="J12" i="5"/>
  <c r="J13" i="5"/>
  <c r="J14" i="5"/>
  <c r="J9" i="5"/>
  <c r="I12" i="5"/>
  <c r="I13" i="5"/>
  <c r="I11" i="5" l="1"/>
  <c r="I9" i="5"/>
  <c r="B15" i="5" l="1"/>
  <c r="C14" i="5" s="1"/>
  <c r="D14" i="5" l="1"/>
  <c r="C9" i="5"/>
  <c r="D9" i="5" s="1"/>
  <c r="C11" i="5"/>
  <c r="D11" i="5" s="1"/>
  <c r="C13" i="5"/>
  <c r="C10" i="5"/>
  <c r="C12" i="5"/>
  <c r="D13" i="5" l="1"/>
  <c r="D12" i="5"/>
  <c r="C15" i="5"/>
  <c r="D10" i="5"/>
  <c r="B37" i="4"/>
  <c r="C35" i="4" s="1"/>
  <c r="D36" i="4"/>
  <c r="D35" i="4"/>
  <c r="D34" i="4"/>
  <c r="D33" i="4"/>
  <c r="D32" i="4"/>
  <c r="D31" i="4"/>
  <c r="D30" i="4"/>
  <c r="D29" i="4"/>
  <c r="D28" i="4"/>
  <c r="D27" i="4"/>
  <c r="C27" i="4"/>
  <c r="D26" i="4"/>
  <c r="D25" i="4"/>
  <c r="D24" i="4"/>
  <c r="D23" i="4"/>
  <c r="C23" i="4"/>
  <c r="D22" i="4"/>
  <c r="D21" i="4"/>
  <c r="D20" i="4"/>
  <c r="D19" i="4"/>
  <c r="C19" i="4"/>
  <c r="D18" i="4"/>
  <c r="D17" i="4"/>
  <c r="D16" i="4"/>
  <c r="D15" i="4"/>
  <c r="C15" i="4"/>
  <c r="D14" i="4"/>
  <c r="D13" i="4"/>
  <c r="D12" i="4"/>
  <c r="D11" i="4"/>
  <c r="C11" i="4"/>
  <c r="D10" i="4"/>
  <c r="E8" i="4"/>
  <c r="C8" i="4"/>
  <c r="D7" i="4"/>
  <c r="E7" i="4" s="1"/>
  <c r="C7" i="4"/>
  <c r="D6" i="4"/>
  <c r="E6" i="4" s="1"/>
  <c r="C6" i="4"/>
  <c r="D5" i="4"/>
  <c r="E5" i="4" s="1"/>
  <c r="C5" i="4"/>
  <c r="D4" i="4"/>
  <c r="E4" i="4" s="1"/>
  <c r="C4" i="4"/>
  <c r="K10" i="5" l="1"/>
  <c r="K13" i="5"/>
  <c r="E17" i="4"/>
  <c r="F17" i="4" s="1"/>
  <c r="D37" i="4"/>
  <c r="C13" i="4"/>
  <c r="E15" i="4"/>
  <c r="F15" i="4" s="1"/>
  <c r="C21" i="4"/>
  <c r="C29" i="4"/>
  <c r="E13" i="4"/>
  <c r="F13" i="4" s="1"/>
  <c r="E11" i="4"/>
  <c r="F11" i="4" s="1"/>
  <c r="C17" i="4"/>
  <c r="C25" i="4"/>
  <c r="D15" i="5"/>
  <c r="C10" i="4"/>
  <c r="C12" i="4"/>
  <c r="C14" i="4"/>
  <c r="C16" i="4"/>
  <c r="C18" i="4"/>
  <c r="C20" i="4"/>
  <c r="C22" i="4"/>
  <c r="C24" i="4"/>
  <c r="C26" i="4"/>
  <c r="C28" i="4"/>
  <c r="C30" i="4"/>
  <c r="C32" i="4"/>
  <c r="C34" i="4"/>
  <c r="C36" i="4"/>
  <c r="C31" i="4"/>
  <c r="C33" i="4"/>
  <c r="E19" i="4"/>
  <c r="F19" i="4" s="1"/>
  <c r="E21" i="4"/>
  <c r="F21" i="4" s="1"/>
  <c r="E23" i="4"/>
  <c r="F23" i="4" s="1"/>
  <c r="E25" i="4"/>
  <c r="F25" i="4" s="1"/>
  <c r="E27" i="4"/>
  <c r="F27" i="4" s="1"/>
  <c r="E29" i="4"/>
  <c r="F29" i="4" s="1"/>
  <c r="E31" i="4"/>
  <c r="F31" i="4" s="1"/>
  <c r="E33" i="4"/>
  <c r="F33" i="4" s="1"/>
  <c r="E35" i="4"/>
  <c r="F35" i="4" s="1"/>
  <c r="E36" i="4"/>
  <c r="F36" i="4" s="1"/>
  <c r="E34" i="4"/>
  <c r="F34" i="4" s="1"/>
  <c r="E30" i="4"/>
  <c r="F30" i="4" s="1"/>
  <c r="E26" i="4"/>
  <c r="F26" i="4" s="1"/>
  <c r="E22" i="4"/>
  <c r="F22" i="4" s="1"/>
  <c r="E18" i="4"/>
  <c r="F18" i="4" s="1"/>
  <c r="E14" i="4"/>
  <c r="F14" i="4" s="1"/>
  <c r="E10" i="4"/>
  <c r="F10" i="4" s="1"/>
  <c r="E12" i="4"/>
  <c r="F12" i="4" s="1"/>
  <c r="E16" i="4"/>
  <c r="F16" i="4" s="1"/>
  <c r="E20" i="4"/>
  <c r="F20" i="4" s="1"/>
  <c r="E24" i="4"/>
  <c r="F24" i="4" s="1"/>
  <c r="E28" i="4"/>
  <c r="F28" i="4" s="1"/>
  <c r="E32" i="4"/>
  <c r="F32" i="4" s="1"/>
  <c r="L18" i="4" l="1"/>
  <c r="H18" i="4"/>
  <c r="H31" i="4"/>
  <c r="L31" i="4"/>
  <c r="H23" i="4"/>
  <c r="L23" i="4"/>
  <c r="L28" i="4"/>
  <c r="H28" i="4"/>
  <c r="L12" i="4"/>
  <c r="H12" i="4"/>
  <c r="H22" i="4"/>
  <c r="L22" i="4"/>
  <c r="H36" i="4"/>
  <c r="L36" i="4"/>
  <c r="L29" i="4"/>
  <c r="H29" i="4"/>
  <c r="L21" i="4"/>
  <c r="H21" i="4"/>
  <c r="L17" i="4"/>
  <c r="H17" i="4"/>
  <c r="L32" i="4"/>
  <c r="H32" i="4"/>
  <c r="L16" i="4"/>
  <c r="H16" i="4"/>
  <c r="L34" i="4"/>
  <c r="H34" i="4"/>
  <c r="L24" i="4"/>
  <c r="H24" i="4"/>
  <c r="L10" i="4"/>
  <c r="H10" i="4"/>
  <c r="L26" i="4"/>
  <c r="H26" i="4"/>
  <c r="H35" i="4"/>
  <c r="L35" i="4"/>
  <c r="H27" i="4"/>
  <c r="L27" i="4"/>
  <c r="H19" i="4"/>
  <c r="L19" i="4"/>
  <c r="H11" i="4"/>
  <c r="L11" i="4"/>
  <c r="H15" i="4"/>
  <c r="L15" i="4"/>
  <c r="L20" i="4"/>
  <c r="H20" i="4"/>
  <c r="L14" i="4"/>
  <c r="H14" i="4"/>
  <c r="H30" i="4"/>
  <c r="L30" i="4"/>
  <c r="L33" i="4"/>
  <c r="H33" i="4"/>
  <c r="L25" i="4"/>
  <c r="H25" i="4"/>
  <c r="L13" i="4"/>
  <c r="H13" i="4"/>
  <c r="J15" i="5"/>
  <c r="F15" i="5"/>
  <c r="K12" i="5"/>
  <c r="K11" i="5"/>
  <c r="C37" i="4"/>
  <c r="F37" i="4"/>
  <c r="E37" i="4"/>
  <c r="I25" i="4" l="1"/>
  <c r="J25" i="4" s="1"/>
  <c r="K25" i="4" s="1"/>
  <c r="M25" i="4" s="1"/>
  <c r="I20" i="4"/>
  <c r="J20" i="4" s="1"/>
  <c r="K20" i="4" s="1"/>
  <c r="M20" i="4" s="1"/>
  <c r="I26" i="4"/>
  <c r="J26" i="4" s="1"/>
  <c r="K26" i="4" s="1"/>
  <c r="M26" i="4" s="1"/>
  <c r="I24" i="4"/>
  <c r="J24" i="4"/>
  <c r="K24" i="4" s="1"/>
  <c r="M24" i="4" s="1"/>
  <c r="I17" i="4"/>
  <c r="J17" i="4" s="1"/>
  <c r="K17" i="4" s="1"/>
  <c r="M17" i="4" s="1"/>
  <c r="I30" i="4"/>
  <c r="J30" i="4" s="1"/>
  <c r="K30" i="4" s="1"/>
  <c r="M30" i="4" s="1"/>
  <c r="J11" i="4"/>
  <c r="K11" i="4" s="1"/>
  <c r="M11" i="4" s="1"/>
  <c r="I11" i="4"/>
  <c r="I22" i="4"/>
  <c r="J22" i="4" s="1"/>
  <c r="K22" i="4" s="1"/>
  <c r="M22" i="4" s="1"/>
  <c r="I13" i="4"/>
  <c r="J13" i="4" s="1"/>
  <c r="K13" i="4" s="1"/>
  <c r="M13" i="4" s="1"/>
  <c r="I33" i="4"/>
  <c r="J33" i="4"/>
  <c r="K33" i="4" s="1"/>
  <c r="M33" i="4" s="1"/>
  <c r="I14" i="4"/>
  <c r="J14" i="4" s="1"/>
  <c r="K14" i="4" s="1"/>
  <c r="M14" i="4" s="1"/>
  <c r="I10" i="4"/>
  <c r="J10" i="4" s="1"/>
  <c r="H37" i="4"/>
  <c r="I34" i="4"/>
  <c r="J34" i="4"/>
  <c r="K34" i="4" s="1"/>
  <c r="M34" i="4" s="1"/>
  <c r="I32" i="4"/>
  <c r="J32" i="4" s="1"/>
  <c r="K32" i="4" s="1"/>
  <c r="M32" i="4" s="1"/>
  <c r="I21" i="4"/>
  <c r="J21" i="4" s="1"/>
  <c r="K21" i="4" s="1"/>
  <c r="M21" i="4" s="1"/>
  <c r="I12" i="4"/>
  <c r="J12" i="4" s="1"/>
  <c r="K12" i="4" s="1"/>
  <c r="M12" i="4" s="1"/>
  <c r="I18" i="4"/>
  <c r="J18" i="4"/>
  <c r="K18" i="4" s="1"/>
  <c r="M18" i="4" s="1"/>
  <c r="I16" i="4"/>
  <c r="J16" i="4" s="1"/>
  <c r="K16" i="4" s="1"/>
  <c r="M16" i="4" s="1"/>
  <c r="I29" i="4"/>
  <c r="J29" i="4" s="1"/>
  <c r="K29" i="4" s="1"/>
  <c r="M29" i="4" s="1"/>
  <c r="I28" i="4"/>
  <c r="J28" i="4" s="1"/>
  <c r="K28" i="4" s="1"/>
  <c r="M28" i="4" s="1"/>
  <c r="I27" i="4"/>
  <c r="J27" i="4" s="1"/>
  <c r="K27" i="4" s="1"/>
  <c r="M27" i="4" s="1"/>
  <c r="J31" i="4"/>
  <c r="K31" i="4" s="1"/>
  <c r="M31" i="4" s="1"/>
  <c r="I31" i="4"/>
  <c r="I15" i="4"/>
  <c r="J15" i="4" s="1"/>
  <c r="K15" i="4" s="1"/>
  <c r="M15" i="4" s="1"/>
  <c r="I19" i="4"/>
  <c r="J19" i="4" s="1"/>
  <c r="K19" i="4" s="1"/>
  <c r="M19" i="4" s="1"/>
  <c r="I35" i="4"/>
  <c r="J35" i="4" s="1"/>
  <c r="K35" i="4" s="1"/>
  <c r="M35" i="4" s="1"/>
  <c r="L37" i="4"/>
  <c r="I36" i="4"/>
  <c r="J36" i="4" s="1"/>
  <c r="K36" i="4" s="1"/>
  <c r="M36" i="4" s="1"/>
  <c r="I23" i="4"/>
  <c r="J23" i="4" s="1"/>
  <c r="K23" i="4" s="1"/>
  <c r="M23" i="4" s="1"/>
  <c r="K14" i="5"/>
  <c r="G15" i="5"/>
  <c r="J37" i="4" l="1"/>
  <c r="K10" i="4"/>
  <c r="I37" i="4"/>
  <c r="H15" i="5"/>
  <c r="I15" i="5"/>
  <c r="K9" i="5"/>
  <c r="K15" i="5" s="1"/>
  <c r="M10" i="4" l="1"/>
  <c r="M37" i="4" s="1"/>
  <c r="K37" i="4"/>
</calcChain>
</file>

<file path=xl/sharedStrings.xml><?xml version="1.0" encoding="utf-8"?>
<sst xmlns="http://schemas.openxmlformats.org/spreadsheetml/2006/main" count="94" uniqueCount="61">
  <si>
    <t>FFY 2013</t>
  </si>
  <si>
    <t>Medicaid</t>
  </si>
  <si>
    <t>Hospital</t>
  </si>
  <si>
    <t>Inpatient</t>
  </si>
  <si>
    <t xml:space="preserve">Net </t>
  </si>
  <si>
    <t>Supplemental</t>
  </si>
  <si>
    <t>Revenue</t>
  </si>
  <si>
    <t xml:space="preserve">up to 1st </t>
  </si>
  <si>
    <t>Payments</t>
  </si>
  <si>
    <t>%</t>
  </si>
  <si>
    <t xml:space="preserve">BACKUS </t>
  </si>
  <si>
    <t xml:space="preserve">BRIDGEPORT </t>
  </si>
  <si>
    <t xml:space="preserve">BRISTOL </t>
  </si>
  <si>
    <t xml:space="preserve">DANBURY </t>
  </si>
  <si>
    <t xml:space="preserve">DAY KIMBALL </t>
  </si>
  <si>
    <t>GREENWICH</t>
  </si>
  <si>
    <t xml:space="preserve">GRIFFIN </t>
  </si>
  <si>
    <t xml:space="preserve">HARTFORD </t>
  </si>
  <si>
    <t>HOSP. CEN. CT</t>
  </si>
  <si>
    <t xml:space="preserve">HUNGERFORD </t>
  </si>
  <si>
    <t>JOHNSON</t>
  </si>
  <si>
    <t>LAWR &amp; MEM</t>
  </si>
  <si>
    <t>MANCHESTER</t>
  </si>
  <si>
    <t xml:space="preserve">MIDSTATE </t>
  </si>
  <si>
    <t xml:space="preserve">MIDDLESEX </t>
  </si>
  <si>
    <t xml:space="preserve">MILFORD </t>
  </si>
  <si>
    <t xml:space="preserve">NEW MILFORD </t>
  </si>
  <si>
    <t xml:space="preserve">NORWALK </t>
  </si>
  <si>
    <t>ROCKVILLE</t>
  </si>
  <si>
    <t>ST FRANCIS</t>
  </si>
  <si>
    <t xml:space="preserve">ST MARYS </t>
  </si>
  <si>
    <t>ST VINCENTS</t>
  </si>
  <si>
    <t xml:space="preserve">SHARON </t>
  </si>
  <si>
    <t xml:space="preserve">STAMFORD </t>
  </si>
  <si>
    <t xml:space="preserve">WATERBURY </t>
  </si>
  <si>
    <t>WINDHAM</t>
  </si>
  <si>
    <t>YALE</t>
  </si>
  <si>
    <t>TOTAL</t>
  </si>
  <si>
    <t>FFY 2014</t>
  </si>
  <si>
    <t>Payment</t>
  </si>
  <si>
    <t>State Share</t>
  </si>
  <si>
    <t>Estimated</t>
  </si>
  <si>
    <t xml:space="preserve">January </t>
  </si>
  <si>
    <t>2/5's Interim</t>
  </si>
  <si>
    <t>3/5's Interim</t>
  </si>
  <si>
    <t>April</t>
  </si>
  <si>
    <t>Recovery of</t>
  </si>
  <si>
    <t>Upon SPA Appv</t>
  </si>
  <si>
    <t xml:space="preserve">Upon Federal </t>
  </si>
  <si>
    <t>SPA Approval</t>
  </si>
  <si>
    <t>Net Difference</t>
  </si>
  <si>
    <t>Payable Upon</t>
  </si>
  <si>
    <t>Federal Apprv</t>
  </si>
  <si>
    <t>December</t>
  </si>
  <si>
    <t>4/7's Interim</t>
  </si>
  <si>
    <t>3/7's Interim</t>
  </si>
  <si>
    <t>SFY16 Small Hospital Pool - SPA 15-042</t>
  </si>
  <si>
    <t>SFY16 Inpatient Supplemental Payments - SPA 16-013</t>
  </si>
  <si>
    <t>Full Payment</t>
  </si>
  <si>
    <t>Note: Johnson merged with St. Francis and did not qualify to receive the 3/7 April payment.  Johnson received the 4/7 December payment totaling $1,315,125 for both federal and state share instead of the $2,301,469 originally calculated.</t>
  </si>
  <si>
    <t>Federal SPA approval received on 5/26/16 and full payment of the federal share was made on 6/20/16.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</si>
</sst>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&quot;$&quot;#,##0"/>
    <numFmt numFmtId="166" formatCode="0.0%"/>
    <numFmt numFmtId="167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1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8"/>
      <name val="Helv"/>
    </font>
    <font>
      <sz val="12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0">
    <xf numFmtId="0" fontId="0" fillId="0" borderId="0"/>
    <xf numFmtId="0" fontId="2" fillId="0" borderId="0"/>
    <xf numFmtId="0" fontId="5" fillId="0" borderId="0"/>
    <xf numFmtId="0" fontId="5" fillId="0" borderId="0"/>
    <xf numFmtId="0" fontId="8" fillId="0" borderId="0"/>
    <xf numFmtId="9" fontId="5" fillId="0" borderId="0" applyFont="0" applyFill="0" applyBorder="0" applyAlignment="0" applyProtection="0"/>
    <xf numFmtId="0" fontId="5" fillId="0" borderId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3" fillId="0" borderId="0"/>
    <xf numFmtId="38" fontId="14" fillId="0" borderId="0"/>
    <xf numFmtId="0" fontId="5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" fillId="0" borderId="0"/>
    <xf numFmtId="0" fontId="5" fillId="0" borderId="0" applyNumberFormat="0" applyFont="0" applyBorder="0">
      <alignment horizontal="centerContinuous"/>
    </xf>
    <xf numFmtId="9" fontId="1" fillId="0" borderId="0" applyFont="0" applyFill="0" applyBorder="0" applyAlignment="0" applyProtection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37" fontId="2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5" fontId="5" fillId="0" borderId="3">
      <alignment horizontal="right" vertical="top"/>
    </xf>
    <xf numFmtId="5" fontId="14" fillId="0" borderId="0" applyFont="0" applyFill="0" applyBorder="0" applyAlignment="0" applyProtection="0"/>
    <xf numFmtId="37" fontId="14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2" applyFont="1" applyBorder="1" applyProtection="1"/>
    <xf numFmtId="0" fontId="5" fillId="0" borderId="0" xfId="2" applyFont="1" applyBorder="1" applyProtection="1"/>
    <xf numFmtId="37" fontId="5" fillId="0" borderId="0" xfId="2" applyNumberFormat="1" applyFont="1" applyBorder="1" applyAlignment="1" applyProtection="1">
      <alignment horizontal="center"/>
    </xf>
    <xf numFmtId="0" fontId="5" fillId="0" borderId="0" xfId="2" applyFont="1" applyBorder="1" applyAlignment="1" applyProtection="1">
      <alignment horizontal="center"/>
    </xf>
    <xf numFmtId="5" fontId="5" fillId="0" borderId="0" xfId="2" applyNumberFormat="1" applyFont="1" applyBorder="1" applyAlignment="1" applyProtection="1">
      <alignment horizontal="center" wrapText="1"/>
    </xf>
    <xf numFmtId="0" fontId="5" fillId="0" borderId="0" xfId="3" applyFont="1" applyFill="1" applyBorder="1" applyAlignment="1" applyProtection="1">
      <alignment horizontal="left"/>
    </xf>
    <xf numFmtId="5" fontId="5" fillId="0" borderId="0" xfId="4" applyNumberFormat="1" applyFont="1" applyFill="1" applyBorder="1" applyAlignment="1" applyProtection="1">
      <alignment horizontal="right" vertical="top"/>
    </xf>
    <xf numFmtId="164" fontId="5" fillId="0" borderId="0" xfId="5" applyNumberFormat="1" applyFont="1" applyBorder="1" applyAlignment="1" applyProtection="1">
      <alignment horizontal="right" vertical="top"/>
    </xf>
    <xf numFmtId="5" fontId="5" fillId="0" borderId="0" xfId="4" applyNumberFormat="1" applyFont="1" applyBorder="1" applyAlignment="1" applyProtection="1">
      <alignment horizontal="right" vertical="top"/>
    </xf>
    <xf numFmtId="5" fontId="5" fillId="0" borderId="1" xfId="4" applyNumberFormat="1" applyFont="1" applyFill="1" applyBorder="1" applyAlignment="1" applyProtection="1">
      <alignment horizontal="right" vertical="top"/>
    </xf>
    <xf numFmtId="164" fontId="5" fillId="0" borderId="1" xfId="5" applyNumberFormat="1" applyFont="1" applyBorder="1" applyAlignment="1" applyProtection="1">
      <alignment horizontal="right" vertical="top"/>
    </xf>
    <xf numFmtId="5" fontId="5" fillId="0" borderId="1" xfId="4" applyNumberFormat="1" applyFont="1" applyBorder="1" applyAlignment="1" applyProtection="1">
      <alignment horizontal="right" vertical="top"/>
    </xf>
    <xf numFmtId="37" fontId="5" fillId="0" borderId="0" xfId="6" applyNumberFormat="1" applyFont="1" applyProtection="1"/>
    <xf numFmtId="0" fontId="5" fillId="0" borderId="0" xfId="6" applyFont="1"/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right"/>
    </xf>
    <xf numFmtId="165" fontId="5" fillId="0" borderId="0" xfId="4" applyNumberFormat="1" applyFont="1" applyBorder="1" applyAlignment="1" applyProtection="1">
      <alignment horizontal="right"/>
    </xf>
    <xf numFmtId="0" fontId="9" fillId="0" borderId="0" xfId="1" applyFont="1"/>
    <xf numFmtId="0" fontId="10" fillId="0" borderId="0" xfId="1" applyFont="1"/>
    <xf numFmtId="5" fontId="4" fillId="0" borderId="0" xfId="1" applyNumberFormat="1" applyFont="1"/>
    <xf numFmtId="0" fontId="11" fillId="0" borderId="0" xfId="1" applyFont="1"/>
    <xf numFmtId="5" fontId="11" fillId="0" borderId="0" xfId="1" applyNumberFormat="1" applyFont="1"/>
    <xf numFmtId="0" fontId="3" fillId="0" borderId="0" xfId="96" applyFont="1"/>
    <xf numFmtId="37" fontId="5" fillId="0" borderId="0" xfId="97" applyNumberFormat="1" applyFont="1" applyBorder="1" applyAlignment="1" applyProtection="1">
      <alignment horizontal="center"/>
    </xf>
    <xf numFmtId="9" fontId="4" fillId="0" borderId="0" xfId="98" applyFont="1"/>
    <xf numFmtId="0" fontId="4" fillId="0" borderId="0" xfId="96" applyFont="1"/>
    <xf numFmtId="0" fontId="5" fillId="0" borderId="0" xfId="97" applyFont="1" applyBorder="1" applyAlignment="1" applyProtection="1">
      <alignment horizontal="center"/>
    </xf>
    <xf numFmtId="0" fontId="7" fillId="0" borderId="0" xfId="97" applyFont="1" applyBorder="1" applyAlignment="1" applyProtection="1">
      <alignment horizontal="center"/>
    </xf>
    <xf numFmtId="5" fontId="5" fillId="0" borderId="0" xfId="97" applyNumberFormat="1" applyFont="1" applyBorder="1" applyAlignment="1" applyProtection="1">
      <alignment horizontal="center" wrapText="1"/>
    </xf>
    <xf numFmtId="10" fontId="5" fillId="0" borderId="0" xfId="76" applyNumberFormat="1" applyFont="1" applyBorder="1" applyAlignment="1" applyProtection="1">
      <alignment horizontal="right" vertical="top"/>
    </xf>
    <xf numFmtId="10" fontId="5" fillId="0" borderId="1" xfId="76" applyNumberFormat="1" applyFont="1" applyBorder="1" applyAlignment="1" applyProtection="1">
      <alignment horizontal="right" vertical="top"/>
    </xf>
    <xf numFmtId="5" fontId="7" fillId="0" borderId="0" xfId="4" applyNumberFormat="1" applyFont="1" applyFill="1" applyBorder="1" applyAlignment="1" applyProtection="1">
      <alignment horizontal="right" vertical="top"/>
    </xf>
    <xf numFmtId="9" fontId="4" fillId="0" borderId="4" xfId="95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6" xfId="1" applyFont="1" applyBorder="1"/>
    <xf numFmtId="0" fontId="4" fillId="0" borderId="0" xfId="1" applyFont="1" applyBorder="1"/>
    <xf numFmtId="0" fontId="4" fillId="0" borderId="3" xfId="1" applyFont="1" applyBorder="1"/>
    <xf numFmtId="165" fontId="4" fillId="0" borderId="6" xfId="1" applyNumberFormat="1" applyFont="1" applyBorder="1"/>
    <xf numFmtId="165" fontId="4" fillId="0" borderId="0" xfId="1" applyNumberFormat="1" applyFont="1" applyBorder="1"/>
    <xf numFmtId="165" fontId="4" fillId="0" borderId="3" xfId="1" applyNumberFormat="1" applyFont="1" applyBorder="1"/>
    <xf numFmtId="5" fontId="5" fillId="0" borderId="7" xfId="4" applyNumberFormat="1" applyFont="1" applyFill="1" applyBorder="1" applyAlignment="1" applyProtection="1">
      <alignment horizontal="right" vertical="top"/>
    </xf>
    <xf numFmtId="5" fontId="5" fillId="0" borderId="8" xfId="4" applyNumberFormat="1" applyFont="1" applyFill="1" applyBorder="1" applyAlignment="1" applyProtection="1">
      <alignment horizontal="right" vertical="top"/>
    </xf>
    <xf numFmtId="0" fontId="4" fillId="0" borderId="4" xfId="1" applyFont="1" applyBorder="1" applyAlignment="1">
      <alignment horizontal="center"/>
    </xf>
    <xf numFmtId="0" fontId="4" fillId="0" borderId="5" xfId="1" applyFont="1" applyBorder="1"/>
    <xf numFmtId="37" fontId="5" fillId="0" borderId="6" xfId="1" applyNumberFormat="1" applyFont="1" applyBorder="1"/>
    <xf numFmtId="37" fontId="4" fillId="0" borderId="3" xfId="1" applyNumberFormat="1" applyFont="1" applyBorder="1"/>
    <xf numFmtId="0" fontId="7" fillId="0" borderId="4" xfId="2" applyFont="1" applyBorder="1" applyProtection="1"/>
    <xf numFmtId="0" fontId="5" fillId="0" borderId="2" xfId="2" applyFont="1" applyBorder="1" applyAlignment="1" applyProtection="1">
      <alignment horizontal="center"/>
    </xf>
    <xf numFmtId="0" fontId="5" fillId="0" borderId="5" xfId="2" applyFont="1" applyBorder="1" applyAlignment="1" applyProtection="1">
      <alignment horizontal="center"/>
    </xf>
    <xf numFmtId="0" fontId="5" fillId="0" borderId="6" xfId="2" applyFont="1" applyBorder="1" applyProtection="1"/>
    <xf numFmtId="0" fontId="5" fillId="0" borderId="3" xfId="2" applyFont="1" applyBorder="1" applyAlignment="1" applyProtection="1">
      <alignment horizontal="center"/>
    </xf>
    <xf numFmtId="0" fontId="5" fillId="0" borderId="6" xfId="2" applyFont="1" applyBorder="1" applyAlignment="1" applyProtection="1">
      <alignment horizontal="left"/>
    </xf>
    <xf numFmtId="5" fontId="7" fillId="0" borderId="3" xfId="2" applyNumberFormat="1" applyFont="1" applyBorder="1" applyAlignment="1" applyProtection="1">
      <alignment horizontal="center" wrapText="1"/>
    </xf>
    <xf numFmtId="0" fontId="5" fillId="0" borderId="6" xfId="2" applyFont="1" applyBorder="1" applyAlignment="1" applyProtection="1">
      <alignment horizontal="center"/>
    </xf>
    <xf numFmtId="5" fontId="5" fillId="0" borderId="3" xfId="2" applyNumberFormat="1" applyFont="1" applyBorder="1" applyAlignment="1" applyProtection="1">
      <alignment horizontal="center" wrapText="1"/>
    </xf>
    <xf numFmtId="0" fontId="5" fillId="0" borderId="6" xfId="3" applyFont="1" applyFill="1" applyBorder="1" applyAlignment="1" applyProtection="1">
      <alignment horizontal="left"/>
    </xf>
    <xf numFmtId="165" fontId="5" fillId="0" borderId="3" xfId="4" applyNumberFormat="1" applyFont="1" applyBorder="1" applyAlignment="1" applyProtection="1">
      <alignment horizontal="right" vertical="top"/>
    </xf>
    <xf numFmtId="0" fontId="5" fillId="0" borderId="6" xfId="6" applyFont="1" applyFill="1" applyBorder="1"/>
    <xf numFmtId="0" fontId="5" fillId="0" borderId="7" xfId="6" applyFont="1" applyFill="1" applyBorder="1"/>
    <xf numFmtId="165" fontId="5" fillId="0" borderId="8" xfId="4" applyNumberFormat="1" applyFont="1" applyBorder="1" applyAlignment="1" applyProtection="1">
      <alignment horizontal="right" vertical="top"/>
    </xf>
    <xf numFmtId="0" fontId="7" fillId="0" borderId="7" xfId="3" applyFont="1" applyFill="1" applyBorder="1" applyAlignment="1" applyProtection="1">
      <alignment horizontal="left"/>
    </xf>
    <xf numFmtId="164" fontId="5" fillId="0" borderId="1" xfId="95" applyNumberFormat="1" applyFont="1" applyFill="1" applyBorder="1" applyAlignment="1" applyProtection="1">
      <alignment horizontal="right" vertical="top"/>
    </xf>
    <xf numFmtId="5" fontId="7" fillId="0" borderId="8" xfId="4" applyNumberFormat="1" applyFont="1" applyFill="1" applyBorder="1" applyAlignment="1" applyProtection="1">
      <alignment horizontal="right" vertical="top"/>
    </xf>
    <xf numFmtId="166" fontId="4" fillId="0" borderId="4" xfId="95" applyNumberFormat="1" applyFont="1" applyBorder="1" applyAlignment="1">
      <alignment horizontal="center"/>
    </xf>
    <xf numFmtId="5" fontId="5" fillId="0" borderId="9" xfId="4" applyNumberFormat="1" applyFont="1" applyFill="1" applyBorder="1" applyAlignment="1" applyProtection="1">
      <alignment horizontal="right" vertical="top"/>
    </xf>
    <xf numFmtId="5" fontId="5" fillId="0" borderId="10" xfId="4" applyNumberFormat="1" applyFont="1" applyFill="1" applyBorder="1" applyAlignment="1" applyProtection="1">
      <alignment horizontal="right" vertical="top"/>
    </xf>
    <xf numFmtId="5" fontId="5" fillId="0" borderId="11" xfId="4" applyNumberFormat="1" applyFont="1" applyFill="1" applyBorder="1" applyAlignment="1" applyProtection="1">
      <alignment horizontal="right" vertical="top"/>
    </xf>
    <xf numFmtId="37" fontId="5" fillId="0" borderId="7" xfId="1" applyNumberFormat="1" applyFont="1" applyBorder="1"/>
    <xf numFmtId="0" fontId="7" fillId="0" borderId="4" xfId="97" applyFont="1" applyBorder="1" applyProtection="1"/>
    <xf numFmtId="0" fontId="5" fillId="0" borderId="2" xfId="97" applyFont="1" applyBorder="1" applyAlignment="1" applyProtection="1">
      <alignment horizontal="center"/>
    </xf>
    <xf numFmtId="0" fontId="16" fillId="0" borderId="5" xfId="97" applyFont="1" applyFill="1" applyBorder="1" applyAlignment="1" applyProtection="1">
      <alignment horizontal="center"/>
    </xf>
    <xf numFmtId="0" fontId="5" fillId="0" borderId="6" xfId="97" applyFont="1" applyBorder="1" applyProtection="1"/>
    <xf numFmtId="6" fontId="7" fillId="0" borderId="3" xfId="97" applyNumberFormat="1" applyFont="1" applyFill="1" applyBorder="1" applyAlignment="1" applyProtection="1">
      <alignment horizontal="center"/>
    </xf>
    <xf numFmtId="0" fontId="5" fillId="0" borderId="6" xfId="97" applyFont="1" applyBorder="1" applyAlignment="1" applyProtection="1">
      <alignment horizontal="left"/>
    </xf>
    <xf numFmtId="0" fontId="5" fillId="0" borderId="3" xfId="97" applyFont="1" applyFill="1" applyBorder="1" applyAlignment="1" applyProtection="1">
      <alignment horizontal="center"/>
    </xf>
    <xf numFmtId="0" fontId="5" fillId="0" borderId="6" xfId="97" applyFont="1" applyBorder="1" applyAlignment="1" applyProtection="1">
      <alignment horizontal="center"/>
    </xf>
    <xf numFmtId="0" fontId="7" fillId="0" borderId="3" xfId="97" applyFont="1" applyFill="1" applyBorder="1" applyAlignment="1" applyProtection="1">
      <alignment horizontal="center"/>
    </xf>
    <xf numFmtId="0" fontId="4" fillId="0" borderId="0" xfId="96" applyFont="1" applyBorder="1"/>
    <xf numFmtId="5" fontId="5" fillId="0" borderId="3" xfId="97" applyNumberFormat="1" applyFont="1" applyFill="1" applyBorder="1" applyAlignment="1" applyProtection="1">
      <alignment horizontal="center" wrapText="1"/>
    </xf>
    <xf numFmtId="165" fontId="5" fillId="0" borderId="3" xfId="76" applyNumberFormat="1" applyFont="1" applyFill="1" applyBorder="1" applyAlignment="1" applyProtection="1">
      <alignment horizontal="right" vertical="top"/>
    </xf>
    <xf numFmtId="0" fontId="5" fillId="0" borderId="7" xfId="3" applyFont="1" applyFill="1" applyBorder="1" applyAlignment="1" applyProtection="1">
      <alignment horizontal="left"/>
    </xf>
    <xf numFmtId="165" fontId="5" fillId="0" borderId="8" xfId="76" applyNumberFormat="1" applyFont="1" applyFill="1" applyBorder="1" applyAlignment="1" applyProtection="1">
      <alignment horizontal="right" vertical="top"/>
    </xf>
    <xf numFmtId="165" fontId="7" fillId="0" borderId="11" xfId="4" applyNumberFormat="1" applyFont="1" applyFill="1" applyBorder="1" applyAlignment="1" applyProtection="1">
      <alignment horizontal="right" vertical="top"/>
    </xf>
    <xf numFmtId="165" fontId="4" fillId="0" borderId="1" xfId="1" applyNumberFormat="1" applyFont="1" applyBorder="1"/>
    <xf numFmtId="165" fontId="4" fillId="0" borderId="8" xfId="1" applyNumberFormat="1" applyFont="1" applyBorder="1"/>
    <xf numFmtId="165" fontId="4" fillId="0" borderId="0" xfId="96" applyNumberFormat="1" applyFont="1"/>
    <xf numFmtId="167" fontId="4" fillId="0" borderId="0" xfId="96" applyNumberFormat="1" applyFont="1"/>
    <xf numFmtId="0" fontId="4" fillId="0" borderId="0" xfId="1" applyFont="1" applyAlignment="1">
      <alignment horizontal="center"/>
    </xf>
    <xf numFmtId="0" fontId="3" fillId="0" borderId="0" xfId="96" applyFont="1" applyAlignment="1">
      <alignment horizontal="left" wrapText="1"/>
    </xf>
  </cellXfs>
  <cellStyles count="120">
    <cellStyle name="20% - Accent2 2" xfId="101"/>
    <cellStyle name="20% - Accent2 3" xfId="102"/>
    <cellStyle name="20% - Accent2 4" xfId="103"/>
    <cellStyle name="20% - Accent3 2" xfId="104"/>
    <cellStyle name="20% - Accent3 3" xfId="105"/>
    <cellStyle name="20% - Accent3 4" xfId="106"/>
    <cellStyle name="20% - Accent4 2" xfId="107"/>
    <cellStyle name="20% - Accent4 3" xfId="108"/>
    <cellStyle name="20% - Accent4 4" xfId="109"/>
    <cellStyle name="20% - Accent5 2" xfId="110"/>
    <cellStyle name="20% - Accent5 3" xfId="111"/>
    <cellStyle name="20% - Accent5 4" xfId="112"/>
    <cellStyle name="Comma 10" xfId="7"/>
    <cellStyle name="Comma 11" xfId="119"/>
    <cellStyle name="Comma 2" xfId="8"/>
    <cellStyle name="Comma 2 2" xfId="9"/>
    <cellStyle name="Comma 2 3" xfId="10"/>
    <cellStyle name="Comma 2 4" xfId="11"/>
    <cellStyle name="Comma 2 5" xfId="12"/>
    <cellStyle name="Comma 3" xfId="13"/>
    <cellStyle name="Comma 3 2" xfId="14"/>
    <cellStyle name="Comma 3 3" xfId="15"/>
    <cellStyle name="Comma 4" xfId="16"/>
    <cellStyle name="Comma 4 2" xfId="17"/>
    <cellStyle name="Comma 4 3" xfId="18"/>
    <cellStyle name="Comma 4 4" xfId="113"/>
    <cellStyle name="Comma 5" xfId="19"/>
    <cellStyle name="Comma 5 2" xfId="20"/>
    <cellStyle name="Comma 6" xfId="21"/>
    <cellStyle name="Comma 7" xfId="22"/>
    <cellStyle name="Comma 7 2" xfId="23"/>
    <cellStyle name="Comma 7 3" xfId="100"/>
    <cellStyle name="Comma 8" xfId="24"/>
    <cellStyle name="Comma 9" xfId="25"/>
    <cellStyle name="Comma 9 2" xfId="26"/>
    <cellStyle name="Currency 10" xfId="118"/>
    <cellStyle name="Currency 2" xfId="27"/>
    <cellStyle name="Currency 2 2" xfId="28"/>
    <cellStyle name="Currency 2 3" xfId="29"/>
    <cellStyle name="Currency 2 4" xfId="30"/>
    <cellStyle name="Currency 2 5" xfId="31"/>
    <cellStyle name="Currency 3" xfId="32"/>
    <cellStyle name="Currency 3 2" xfId="33"/>
    <cellStyle name="Currency 3 3" xfId="34"/>
    <cellStyle name="Currency 4" xfId="35"/>
    <cellStyle name="Currency 4 2" xfId="36"/>
    <cellStyle name="Currency 4 3" xfId="37"/>
    <cellStyle name="Currency 5" xfId="38"/>
    <cellStyle name="Currency 5 2" xfId="114"/>
    <cellStyle name="Currency 6" xfId="39"/>
    <cellStyle name="Currency 6 2" xfId="99"/>
    <cellStyle name="Currency 7" xfId="40"/>
    <cellStyle name="Currency 7 2" xfId="41"/>
    <cellStyle name="Currency 8" xfId="42"/>
    <cellStyle name="Currency 9" xfId="43"/>
    <cellStyle name="Normal" xfId="0" builtinId="0"/>
    <cellStyle name="Normal 10" xfId="44"/>
    <cellStyle name="Normal 10 10" xfId="45"/>
    <cellStyle name="Normal 10 2" xfId="46"/>
    <cellStyle name="Normal 11" xfId="1"/>
    <cellStyle name="Normal 12" xfId="47"/>
    <cellStyle name="Normal 13" xfId="48"/>
    <cellStyle name="Normal 15" xfId="49"/>
    <cellStyle name="Normal 2" xfId="2"/>
    <cellStyle name="Normal 2 2" xfId="50"/>
    <cellStyle name="Normal 2 2 2" xfId="97"/>
    <cellStyle name="Normal 2 3" xfId="51"/>
    <cellStyle name="Normal 3" xfId="52"/>
    <cellStyle name="Normal 3 2" xfId="53"/>
    <cellStyle name="Normal 3 3" xfId="54"/>
    <cellStyle name="Normal 4" xfId="55"/>
    <cellStyle name="Normal 4 2" xfId="6"/>
    <cellStyle name="Normal 4 2 2" xfId="56"/>
    <cellStyle name="Normal 4 2_Sheet2" xfId="57"/>
    <cellStyle name="Normal 4 3" xfId="58"/>
    <cellStyle name="Normal 4 4" xfId="59"/>
    <cellStyle name="Normal 4 5" xfId="115"/>
    <cellStyle name="Normal 4_Sheet2" xfId="60"/>
    <cellStyle name="Normal 5" xfId="61"/>
    <cellStyle name="Normal 5 2" xfId="62"/>
    <cellStyle name="Normal 5 3" xfId="63"/>
    <cellStyle name="Normal 5 4" xfId="64"/>
    <cellStyle name="Normal 5 5" xfId="65"/>
    <cellStyle name="Normal 5_Sheet2" xfId="66"/>
    <cellStyle name="Normal 6" xfId="67"/>
    <cellStyle name="Normal 6 2" xfId="68"/>
    <cellStyle name="Normal 65" xfId="69"/>
    <cellStyle name="Normal 7" xfId="70"/>
    <cellStyle name="Normal 7 2" xfId="71"/>
    <cellStyle name="Normal 8" xfId="72"/>
    <cellStyle name="Normal 8 2" xfId="96"/>
    <cellStyle name="Normal 9" xfId="73"/>
    <cellStyle name="Normal 9 2" xfId="74"/>
    <cellStyle name="Normal 94" xfId="75"/>
    <cellStyle name="Normal_FY2009_NEW_ULA_DSH_ANAL" xfId="3"/>
    <cellStyle name="Normal_Report550(Statewide) 1 " xfId="4"/>
    <cellStyle name="Percent" xfId="95" builtinId="5"/>
    <cellStyle name="Percent 2" xfId="5"/>
    <cellStyle name="Percent 2 2" xfId="76"/>
    <cellStyle name="Percent 2 3" xfId="77"/>
    <cellStyle name="Percent 3" xfId="78"/>
    <cellStyle name="Percent 3 2" xfId="79"/>
    <cellStyle name="Percent 3 3" xfId="80"/>
    <cellStyle name="Percent 4" xfId="81"/>
    <cellStyle name="Percent 4 2" xfId="82"/>
    <cellStyle name="Percent 4 3" xfId="83"/>
    <cellStyle name="Percent 4 4" xfId="116"/>
    <cellStyle name="Percent 5" xfId="84"/>
    <cellStyle name="Percent 5 2" xfId="85"/>
    <cellStyle name="Percent 5 3" xfId="86"/>
    <cellStyle name="Percent 5 4" xfId="87"/>
    <cellStyle name="Percent 5 5" xfId="88"/>
    <cellStyle name="Percent 6" xfId="89"/>
    <cellStyle name="Percent 6 2" xfId="90"/>
    <cellStyle name="Percent 6 3" xfId="98"/>
    <cellStyle name="Percent 7" xfId="91"/>
    <cellStyle name="Percent 8" xfId="92"/>
    <cellStyle name="rowhead_tbls1_13_a" xfId="93"/>
    <cellStyle name="Style 1" xfId="117"/>
    <cellStyle name="tablename" xfId="94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dph/lib/dph/ohca/hospitalfillings/2014/12monthreport/brstl_12monthlyreport_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00"/>
      <sheetName val="Report150"/>
      <sheetName val="Report165"/>
      <sheetName val="Report175"/>
      <sheetName val="Report185"/>
      <sheetName val="Report200"/>
      <sheetName val="Report250"/>
      <sheetName val="Report300"/>
      <sheetName val="Report350"/>
      <sheetName val="Report385"/>
      <sheetName val="Report400"/>
      <sheetName val="Report450"/>
      <sheetName val="Report485"/>
      <sheetName val="Report500"/>
      <sheetName val="Report550"/>
      <sheetName val="Report600"/>
      <sheetName val="Report650"/>
      <sheetName val="Report685"/>
      <sheetName val="Report7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">
          <cell r="D15">
            <v>92227399</v>
          </cell>
        </row>
        <row r="16">
          <cell r="D16">
            <v>31043356</v>
          </cell>
        </row>
        <row r="18">
          <cell r="D18">
            <v>3410</v>
          </cell>
        </row>
        <row r="19">
          <cell r="D19">
            <v>1.3064</v>
          </cell>
        </row>
        <row r="20">
          <cell r="D20">
            <v>4454.8239999999996</v>
          </cell>
        </row>
        <row r="21">
          <cell r="D21">
            <v>6968.4809096835261</v>
          </cell>
        </row>
        <row r="22">
          <cell r="D22">
            <v>16245</v>
          </cell>
        </row>
        <row r="27">
          <cell r="D27">
            <v>115155887</v>
          </cell>
        </row>
        <row r="28">
          <cell r="D28">
            <v>20899377</v>
          </cell>
        </row>
        <row r="30">
          <cell r="D30">
            <v>1.2486082037291326</v>
          </cell>
        </row>
        <row r="31">
          <cell r="D31">
            <v>4257.7539747163419</v>
          </cell>
        </row>
        <row r="32">
          <cell r="D32">
            <v>4908.5450037991795</v>
          </cell>
        </row>
        <row r="35">
          <cell r="D35">
            <v>207383286</v>
          </cell>
        </row>
        <row r="36">
          <cell r="D36">
            <v>51942733</v>
          </cell>
        </row>
        <row r="42">
          <cell r="D42">
            <v>42111049</v>
          </cell>
        </row>
        <row r="43">
          <cell r="D43">
            <v>20870629</v>
          </cell>
        </row>
        <row r="45">
          <cell r="D45">
            <v>2116</v>
          </cell>
        </row>
        <row r="46">
          <cell r="D46">
            <v>1.0463</v>
          </cell>
        </row>
        <row r="47">
          <cell r="D47">
            <v>2213.9708000000001</v>
          </cell>
        </row>
        <row r="48">
          <cell r="D48">
            <v>9426.7860262655668</v>
          </cell>
        </row>
        <row r="49">
          <cell r="D49">
            <v>-2458.3051165820407</v>
          </cell>
        </row>
        <row r="50">
          <cell r="D50">
            <v>-5442615.7456032336</v>
          </cell>
        </row>
        <row r="51">
          <cell r="D51">
            <v>6986</v>
          </cell>
        </row>
        <row r="56">
          <cell r="D56">
            <v>112105411</v>
          </cell>
        </row>
        <row r="57">
          <cell r="D57">
            <v>43163596</v>
          </cell>
        </row>
        <row r="59">
          <cell r="D59">
            <v>2.6621376969260488</v>
          </cell>
        </row>
        <row r="60">
          <cell r="D60">
            <v>5633.0833666955195</v>
          </cell>
        </row>
        <row r="61">
          <cell r="D61">
            <v>7662.5168118753827</v>
          </cell>
        </row>
        <row r="62">
          <cell r="D62">
            <v>-2753.9718080762032</v>
          </cell>
        </row>
        <row r="63">
          <cell r="D63">
            <v>-15513352.784422446</v>
          </cell>
        </row>
        <row r="66">
          <cell r="D66">
            <v>154216460</v>
          </cell>
        </row>
        <row r="67">
          <cell r="D67">
            <v>64034225</v>
          </cell>
        </row>
        <row r="73">
          <cell r="D73">
            <v>142326436</v>
          </cell>
        </row>
        <row r="74">
          <cell r="D74">
            <v>68862450</v>
          </cell>
        </row>
        <row r="76">
          <cell r="D76">
            <v>73463986</v>
          </cell>
        </row>
        <row r="83">
          <cell r="D83">
            <v>1460013</v>
          </cell>
        </row>
        <row r="84">
          <cell r="D84">
            <v>0</v>
          </cell>
        </row>
        <row r="86">
          <cell r="D86">
            <v>113</v>
          </cell>
        </row>
        <row r="87">
          <cell r="D87">
            <v>1.1759999999999999</v>
          </cell>
        </row>
        <row r="88">
          <cell r="D88">
            <v>132.88800000000001</v>
          </cell>
        </row>
        <row r="89">
          <cell r="D89">
            <v>0</v>
          </cell>
        </row>
        <row r="91">
          <cell r="D91">
            <v>6968.4809096835261</v>
          </cell>
        </row>
        <row r="92">
          <cell r="D92">
            <v>926027.4911260244</v>
          </cell>
        </row>
        <row r="93">
          <cell r="D93">
            <v>375</v>
          </cell>
        </row>
        <row r="98">
          <cell r="D98">
            <v>5851418</v>
          </cell>
        </row>
        <row r="99">
          <cell r="D99">
            <v>67919</v>
          </cell>
        </row>
        <row r="101">
          <cell r="D101">
            <v>4.0077848621895829</v>
          </cell>
        </row>
        <row r="102">
          <cell r="D102">
            <v>452.87968942742287</v>
          </cell>
        </row>
        <row r="103">
          <cell r="D103">
            <v>149.97139767047224</v>
          </cell>
        </row>
        <row r="105">
          <cell r="D105">
            <v>4758.5736061287071</v>
          </cell>
        </row>
        <row r="106">
          <cell r="D106">
            <v>2155061.3368611005</v>
          </cell>
        </row>
        <row r="109">
          <cell r="D109">
            <v>7311431</v>
          </cell>
        </row>
        <row r="110">
          <cell r="D110">
            <v>67919</v>
          </cell>
        </row>
        <row r="118">
          <cell r="D118">
            <v>30033754</v>
          </cell>
        </row>
        <row r="119">
          <cell r="D119">
            <v>6607478</v>
          </cell>
        </row>
        <row r="121">
          <cell r="D121">
            <v>1797</v>
          </cell>
        </row>
        <row r="122">
          <cell r="D122">
            <v>0.94320000000000004</v>
          </cell>
        </row>
        <row r="123">
          <cell r="D123">
            <v>1694.9304</v>
          </cell>
        </row>
        <row r="124">
          <cell r="D124">
            <v>3898.3771841014832</v>
          </cell>
        </row>
        <row r="126">
          <cell r="D126">
            <v>3070.1037255820429</v>
          </cell>
        </row>
        <row r="127">
          <cell r="D127">
            <v>5203612.1356422622</v>
          </cell>
        </row>
        <row r="128">
          <cell r="D128">
            <v>6529</v>
          </cell>
        </row>
        <row r="133">
          <cell r="D133">
            <v>59919782</v>
          </cell>
        </row>
        <row r="134">
          <cell r="D134">
            <v>13100657</v>
          </cell>
        </row>
        <row r="136">
          <cell r="D136">
            <v>1.9950813341548979</v>
          </cell>
        </row>
        <row r="137">
          <cell r="D137">
            <v>3585.1611574763515</v>
          </cell>
        </row>
        <row r="138">
          <cell r="D138">
            <v>3654.1333637625785</v>
          </cell>
        </row>
        <row r="140">
          <cell r="D140">
            <v>1254.4116400366011</v>
          </cell>
        </row>
        <row r="141">
          <cell r="D141">
            <v>4497267.8873454286</v>
          </cell>
        </row>
        <row r="144">
          <cell r="D144">
            <v>89953536</v>
          </cell>
        </row>
        <row r="145">
          <cell r="D145">
            <v>19708135</v>
          </cell>
        </row>
        <row r="153">
          <cell r="D153">
            <v>0</v>
          </cell>
        </row>
        <row r="154">
          <cell r="D154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1">
          <cell r="D161">
            <v>6968.4809096835261</v>
          </cell>
        </row>
        <row r="162">
          <cell r="D162">
            <v>0</v>
          </cell>
        </row>
        <row r="163">
          <cell r="D163">
            <v>0</v>
          </cell>
        </row>
        <row r="168">
          <cell r="D168">
            <v>0</v>
          </cell>
        </row>
        <row r="169">
          <cell r="D169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5">
          <cell r="D175">
            <v>4908.5450037991795</v>
          </cell>
        </row>
        <row r="176">
          <cell r="D176">
            <v>0</v>
          </cell>
        </row>
        <row r="179">
          <cell r="D179">
            <v>0</v>
          </cell>
        </row>
        <row r="180">
          <cell r="D180">
            <v>0</v>
          </cell>
        </row>
        <row r="188">
          <cell r="D188">
            <v>30033754</v>
          </cell>
        </row>
        <row r="189">
          <cell r="D189">
            <v>6607478</v>
          </cell>
        </row>
        <row r="191">
          <cell r="D191">
            <v>1797</v>
          </cell>
        </row>
        <row r="192">
          <cell r="D192">
            <v>0.94319999999999993</v>
          </cell>
        </row>
        <row r="193">
          <cell r="D193">
            <v>1694.9304</v>
          </cell>
        </row>
        <row r="194">
          <cell r="D194">
            <v>3898.3771841014832</v>
          </cell>
        </row>
        <row r="196">
          <cell r="D196">
            <v>3070.1037255820429</v>
          </cell>
        </row>
        <row r="198">
          <cell r="D198">
            <v>6529</v>
          </cell>
        </row>
        <row r="203">
          <cell r="D203">
            <v>59919782</v>
          </cell>
        </row>
        <row r="204">
          <cell r="D204">
            <v>13100657</v>
          </cell>
        </row>
        <row r="207">
          <cell r="D207">
            <v>3585.1611574763515</v>
          </cell>
        </row>
        <row r="208">
          <cell r="D208">
            <v>3654.1333637625785</v>
          </cell>
        </row>
        <row r="210">
          <cell r="D210">
            <v>1254.4116400366011</v>
          </cell>
        </row>
        <row r="214">
          <cell r="D214">
            <v>89953536</v>
          </cell>
        </row>
        <row r="215">
          <cell r="D215">
            <v>19708135</v>
          </cell>
        </row>
        <row r="221">
          <cell r="D221">
            <v>432011</v>
          </cell>
        </row>
        <row r="222">
          <cell r="D222">
            <v>160387</v>
          </cell>
        </row>
        <row r="224">
          <cell r="D224">
            <v>26</v>
          </cell>
        </row>
        <row r="225">
          <cell r="D225">
            <v>1.0066999999999999</v>
          </cell>
        </row>
        <row r="226">
          <cell r="D226">
            <v>26.174199999999999</v>
          </cell>
        </row>
        <row r="228">
          <cell r="D228">
            <v>70</v>
          </cell>
        </row>
        <row r="233">
          <cell r="D233">
            <v>1106845</v>
          </cell>
        </row>
        <row r="234">
          <cell r="D234">
            <v>123430</v>
          </cell>
        </row>
        <row r="237">
          <cell r="D237">
            <v>1538856</v>
          </cell>
        </row>
        <row r="238">
          <cell r="D238">
            <v>283817</v>
          </cell>
        </row>
        <row r="245">
          <cell r="D245">
            <v>0</v>
          </cell>
        </row>
        <row r="248">
          <cell r="D248">
            <v>4530623</v>
          </cell>
        </row>
        <row r="249">
          <cell r="D249">
            <v>4007799</v>
          </cell>
        </row>
        <row r="250">
          <cell r="D250">
            <v>8538422</v>
          </cell>
        </row>
        <row r="254">
          <cell r="D254">
            <v>89953536</v>
          </cell>
        </row>
        <row r="255">
          <cell r="D255">
            <v>19708135</v>
          </cell>
        </row>
        <row r="256">
          <cell r="D256">
            <v>27414549.545255311</v>
          </cell>
        </row>
        <row r="261">
          <cell r="D261">
            <v>164804213</v>
          </cell>
        </row>
        <row r="262">
          <cell r="D262">
            <v>58681850</v>
          </cell>
        </row>
        <row r="264">
          <cell r="D264">
            <v>7349</v>
          </cell>
        </row>
        <row r="266">
          <cell r="D266">
            <v>8389.8993999999984</v>
          </cell>
        </row>
        <row r="267">
          <cell r="D267">
            <v>288287925</v>
          </cell>
        </row>
        <row r="269">
          <cell r="D269">
            <v>77287060</v>
          </cell>
        </row>
        <row r="271">
          <cell r="D271">
            <v>453092138</v>
          </cell>
        </row>
        <row r="272">
          <cell r="D272">
            <v>135968910</v>
          </cell>
        </row>
        <row r="274">
          <cell r="D274">
            <v>29830</v>
          </cell>
        </row>
        <row r="278">
          <cell r="D278">
            <v>37811221</v>
          </cell>
        </row>
        <row r="280">
          <cell r="D280">
            <v>5233</v>
          </cell>
        </row>
        <row r="282">
          <cell r="D282">
            <v>6175.9286000000002</v>
          </cell>
        </row>
        <row r="283">
          <cell r="D283">
            <v>176182514</v>
          </cell>
        </row>
        <row r="285">
          <cell r="D285">
            <v>34123464</v>
          </cell>
        </row>
        <row r="287">
          <cell r="D287">
            <v>298875678</v>
          </cell>
        </row>
        <row r="288">
          <cell r="D288">
            <v>71934685</v>
          </cell>
        </row>
        <row r="291">
          <cell r="D291">
            <v>226940993</v>
          </cell>
        </row>
        <row r="304">
          <cell r="D304">
            <v>453092138</v>
          </cell>
        </row>
        <row r="305">
          <cell r="D305">
            <v>226940993</v>
          </cell>
        </row>
        <row r="306">
          <cell r="D306">
            <v>8538422</v>
          </cell>
        </row>
        <row r="307">
          <cell r="D307">
            <v>73463986</v>
          </cell>
        </row>
        <row r="308">
          <cell r="D308">
            <v>6062816</v>
          </cell>
        </row>
        <row r="309">
          <cell r="D309">
            <v>315006217</v>
          </cell>
        </row>
        <row r="310">
          <cell r="D310">
            <v>138085921</v>
          </cell>
        </row>
        <row r="311">
          <cell r="D311">
            <v>0</v>
          </cell>
        </row>
        <row r="312">
          <cell r="D312">
            <v>138085921</v>
          </cell>
        </row>
        <row r="313">
          <cell r="D313">
            <v>0.30476344526640187</v>
          </cell>
        </row>
        <row r="322">
          <cell r="D322">
            <v>4497267.8873454286</v>
          </cell>
        </row>
        <row r="323">
          <cell r="D323">
            <v>0</v>
          </cell>
        </row>
        <row r="324">
          <cell r="D324">
            <v>3081088.8279871251</v>
          </cell>
        </row>
        <row r="325">
          <cell r="D325">
            <v>7578356.7153325537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zoomScaleNormal="100" workbookViewId="0">
      <selection activeCell="A3" sqref="A3"/>
    </sheetView>
  </sheetViews>
  <sheetFormatPr defaultColWidth="9.109375" defaultRowHeight="13.2" x14ac:dyDescent="0.25"/>
  <cols>
    <col min="1" max="1" width="16.6640625" style="2" customWidth="1"/>
    <col min="2" max="2" width="13.33203125" style="2" customWidth="1"/>
    <col min="3" max="3" width="10" style="2" bestFit="1" customWidth="1"/>
    <col min="4" max="4" width="14.33203125" style="2" customWidth="1"/>
    <col min="5" max="5" width="10.44140625" style="2" customWidth="1"/>
    <col min="6" max="6" width="13.88671875" style="2" customWidth="1"/>
    <col min="7" max="7" width="4.6640625" style="2" customWidth="1"/>
    <col min="8" max="8" width="12.33203125" style="2" customWidth="1"/>
    <col min="9" max="9" width="12.44140625" style="2" customWidth="1"/>
    <col min="10" max="10" width="12.88671875" style="2" customWidth="1"/>
    <col min="11" max="11" width="15.5546875" style="2" customWidth="1"/>
    <col min="12" max="12" width="15.88671875" style="2" customWidth="1"/>
    <col min="13" max="13" width="13.5546875" style="2" customWidth="1"/>
    <col min="14" max="16384" width="9.109375" style="2"/>
  </cols>
  <sheetData>
    <row r="1" spans="1:13" ht="12.75" x14ac:dyDescent="0.2">
      <c r="A1" s="1" t="s">
        <v>57</v>
      </c>
    </row>
    <row r="2" spans="1:13" ht="15" x14ac:dyDescent="0.3">
      <c r="A2" s="20" t="s">
        <v>60</v>
      </c>
      <c r="B2" s="4"/>
      <c r="C2" s="4"/>
    </row>
    <row r="3" spans="1:13" ht="12.75" x14ac:dyDescent="0.2">
      <c r="A3" s="3"/>
      <c r="B3" s="5"/>
      <c r="C3" s="5"/>
      <c r="D3" s="5"/>
      <c r="E3" s="5"/>
      <c r="F3" s="5"/>
    </row>
    <row r="4" spans="1:13" ht="12.75" x14ac:dyDescent="0.2">
      <c r="A4" s="53"/>
      <c r="B4" s="54" t="s">
        <v>0</v>
      </c>
      <c r="C4" s="54" t="str">
        <f t="shared" ref="C4:E7" si="0">B4</f>
        <v>FFY 2013</v>
      </c>
      <c r="D4" s="54" t="str">
        <f>B4</f>
        <v>FFY 2013</v>
      </c>
      <c r="E4" s="54" t="str">
        <f t="shared" si="0"/>
        <v>FFY 2013</v>
      </c>
      <c r="F4" s="55"/>
      <c r="L4" s="94"/>
    </row>
    <row r="5" spans="1:13" ht="12.75" x14ac:dyDescent="0.2">
      <c r="A5" s="56"/>
      <c r="B5" s="6" t="s">
        <v>1</v>
      </c>
      <c r="C5" s="6" t="str">
        <f t="shared" si="0"/>
        <v>Medicaid</v>
      </c>
      <c r="D5" s="6" t="str">
        <f>B5</f>
        <v>Medicaid</v>
      </c>
      <c r="E5" s="6" t="str">
        <f t="shared" si="0"/>
        <v>Medicaid</v>
      </c>
      <c r="F5" s="57"/>
    </row>
    <row r="6" spans="1:13" ht="12.75" x14ac:dyDescent="0.2">
      <c r="A6" s="58" t="s">
        <v>2</v>
      </c>
      <c r="B6" s="6" t="s">
        <v>3</v>
      </c>
      <c r="C6" s="6" t="str">
        <f t="shared" si="0"/>
        <v>Inpatient</v>
      </c>
      <c r="D6" s="6" t="str">
        <f>B6</f>
        <v>Inpatient</v>
      </c>
      <c r="E6" s="6" t="str">
        <f t="shared" si="0"/>
        <v>Inpatient</v>
      </c>
      <c r="F6" s="59">
        <v>150190000</v>
      </c>
      <c r="H6" s="35">
        <v>0.33</v>
      </c>
      <c r="I6" s="36" t="s">
        <v>42</v>
      </c>
      <c r="J6" s="37" t="s">
        <v>45</v>
      </c>
      <c r="K6" s="49" t="s">
        <v>46</v>
      </c>
      <c r="L6" s="36" t="s">
        <v>58</v>
      </c>
      <c r="M6" s="50" t="s">
        <v>50</v>
      </c>
    </row>
    <row r="7" spans="1:13" ht="12.75" x14ac:dyDescent="0.2">
      <c r="A7" s="60"/>
      <c r="B7" s="6" t="s">
        <v>4</v>
      </c>
      <c r="C7" s="6" t="str">
        <f t="shared" si="0"/>
        <v xml:space="preserve">Net </v>
      </c>
      <c r="D7" s="6" t="str">
        <f>B7</f>
        <v xml:space="preserve">Net </v>
      </c>
      <c r="E7" s="6" t="str">
        <f t="shared" si="0"/>
        <v xml:space="preserve">Net </v>
      </c>
      <c r="F7" s="57" t="s">
        <v>5</v>
      </c>
      <c r="H7" s="38" t="s">
        <v>41</v>
      </c>
      <c r="I7" s="39" t="s">
        <v>43</v>
      </c>
      <c r="J7" s="40" t="s">
        <v>44</v>
      </c>
      <c r="K7" s="38" t="s">
        <v>40</v>
      </c>
      <c r="L7" s="39" t="s">
        <v>48</v>
      </c>
      <c r="M7" s="43" t="s">
        <v>51</v>
      </c>
    </row>
    <row r="8" spans="1:13" ht="12.75" x14ac:dyDescent="0.2">
      <c r="A8" s="60"/>
      <c r="B8" s="6" t="s">
        <v>6</v>
      </c>
      <c r="C8" s="6" t="str">
        <f>B8</f>
        <v>Revenue</v>
      </c>
      <c r="D8" s="6" t="s">
        <v>7</v>
      </c>
      <c r="E8" s="6" t="str">
        <f>B8</f>
        <v>Revenue</v>
      </c>
      <c r="F8" s="57" t="s">
        <v>8</v>
      </c>
      <c r="H8" s="38" t="s">
        <v>40</v>
      </c>
      <c r="I8" s="39" t="s">
        <v>40</v>
      </c>
      <c r="J8" s="40" t="s">
        <v>40</v>
      </c>
      <c r="K8" s="38" t="s">
        <v>47</v>
      </c>
      <c r="L8" s="39" t="s">
        <v>49</v>
      </c>
      <c r="M8" s="43" t="s">
        <v>52</v>
      </c>
    </row>
    <row r="9" spans="1:13" ht="12.75" x14ac:dyDescent="0.2">
      <c r="A9" s="60"/>
      <c r="B9" s="42"/>
      <c r="C9" s="7" t="s">
        <v>9</v>
      </c>
      <c r="D9" s="7">
        <v>50000000</v>
      </c>
      <c r="E9" s="7" t="s">
        <v>9</v>
      </c>
      <c r="F9" s="61"/>
      <c r="H9" s="41"/>
      <c r="I9" s="42"/>
      <c r="J9" s="43"/>
      <c r="K9" s="41"/>
      <c r="L9" s="42"/>
      <c r="M9" s="43"/>
    </row>
    <row r="10" spans="1:13" ht="12.75" x14ac:dyDescent="0.2">
      <c r="A10" s="62" t="s">
        <v>10</v>
      </c>
      <c r="B10" s="9">
        <v>11717559</v>
      </c>
      <c r="C10" s="10">
        <f t="shared" ref="C10:C36" si="1">B10/B$37</f>
        <v>1.9251669688042258E-2</v>
      </c>
      <c r="D10" s="11">
        <f t="shared" ref="D10:D36" si="2">IF(B10&gt;D$9,D$9,ROUND(B10,0))</f>
        <v>11717559</v>
      </c>
      <c r="E10" s="10">
        <f t="shared" ref="E10:E36" si="3">D10/D$37</f>
        <v>2.6441837598154039E-2</v>
      </c>
      <c r="F10" s="63">
        <f>ROUND(E10*$F$6,0)</f>
        <v>3971300</v>
      </c>
      <c r="H10" s="44">
        <f>F10*H$6</f>
        <v>1310529</v>
      </c>
      <c r="I10" s="45">
        <f>ROUND(H10*2/5,0)</f>
        <v>524212</v>
      </c>
      <c r="J10" s="46">
        <f>H10-I10</f>
        <v>786317</v>
      </c>
      <c r="K10" s="51">
        <f>-J10-I10</f>
        <v>-1310529</v>
      </c>
      <c r="L10" s="45">
        <f>F10</f>
        <v>3971300</v>
      </c>
      <c r="M10" s="52">
        <f>SUM(K10:L10)</f>
        <v>2660771</v>
      </c>
    </row>
    <row r="11" spans="1:13" ht="12.75" x14ac:dyDescent="0.2">
      <c r="A11" s="62" t="s">
        <v>11</v>
      </c>
      <c r="B11" s="9">
        <v>44541610</v>
      </c>
      <c r="C11" s="10">
        <f t="shared" si="1"/>
        <v>7.3180801828571965E-2</v>
      </c>
      <c r="D11" s="11">
        <f t="shared" si="2"/>
        <v>44541610</v>
      </c>
      <c r="E11" s="10">
        <f t="shared" si="3"/>
        <v>0.10051257416159064</v>
      </c>
      <c r="F11" s="63">
        <f t="shared" ref="F11:F35" si="4">ROUND(E11*$F$6,0)</f>
        <v>15095984</v>
      </c>
      <c r="H11" s="44">
        <f t="shared" ref="H11:H36" si="5">F11*H$6</f>
        <v>4981674.7200000007</v>
      </c>
      <c r="I11" s="45">
        <f t="shared" ref="I11:I36" si="6">ROUND(H11*2/5,0)</f>
        <v>1992670</v>
      </c>
      <c r="J11" s="46">
        <f t="shared" ref="J11:J36" si="7">H11-I11</f>
        <v>2989004.7200000007</v>
      </c>
      <c r="K11" s="51">
        <f t="shared" ref="K11:K36" si="8">-J11-I11</f>
        <v>-4981674.7200000007</v>
      </c>
      <c r="L11" s="45">
        <f t="shared" ref="L11:L36" si="9">F11</f>
        <v>15095984</v>
      </c>
      <c r="M11" s="52">
        <f t="shared" ref="M11:M36" si="10">SUM(K11:L11)</f>
        <v>10114309.279999999</v>
      </c>
    </row>
    <row r="12" spans="1:13" ht="12.75" x14ac:dyDescent="0.2">
      <c r="A12" s="62" t="s">
        <v>12</v>
      </c>
      <c r="B12" s="9">
        <v>6716915</v>
      </c>
      <c r="C12" s="10">
        <f t="shared" si="1"/>
        <v>1.1035730983104617E-2</v>
      </c>
      <c r="D12" s="11">
        <f t="shared" si="2"/>
        <v>6716915</v>
      </c>
      <c r="E12" s="10">
        <f t="shared" si="3"/>
        <v>1.5157386925946337E-2</v>
      </c>
      <c r="F12" s="63">
        <f t="shared" si="4"/>
        <v>2276488</v>
      </c>
      <c r="H12" s="44">
        <f t="shared" si="5"/>
        <v>751241.04</v>
      </c>
      <c r="I12" s="45">
        <f t="shared" si="6"/>
        <v>300496</v>
      </c>
      <c r="J12" s="46">
        <f t="shared" si="7"/>
        <v>450745.04000000004</v>
      </c>
      <c r="K12" s="51">
        <f t="shared" si="8"/>
        <v>-751241.04</v>
      </c>
      <c r="L12" s="45">
        <f t="shared" si="9"/>
        <v>2276488</v>
      </c>
      <c r="M12" s="52">
        <f t="shared" si="10"/>
        <v>1525246.96</v>
      </c>
    </row>
    <row r="13" spans="1:13" ht="12.75" x14ac:dyDescent="0.2">
      <c r="A13" s="62" t="s">
        <v>13</v>
      </c>
      <c r="B13" s="9">
        <v>16870763</v>
      </c>
      <c r="C13" s="10">
        <f t="shared" si="1"/>
        <v>2.7718260830710974E-2</v>
      </c>
      <c r="D13" s="11">
        <f t="shared" si="2"/>
        <v>16870763</v>
      </c>
      <c r="E13" s="10">
        <f t="shared" si="3"/>
        <v>3.8070555087706071E-2</v>
      </c>
      <c r="F13" s="63">
        <f t="shared" si="4"/>
        <v>5717817</v>
      </c>
      <c r="H13" s="44">
        <f t="shared" si="5"/>
        <v>1886879.61</v>
      </c>
      <c r="I13" s="45">
        <f t="shared" si="6"/>
        <v>754752</v>
      </c>
      <c r="J13" s="46">
        <f t="shared" si="7"/>
        <v>1132127.6100000001</v>
      </c>
      <c r="K13" s="51">
        <f t="shared" si="8"/>
        <v>-1886879.61</v>
      </c>
      <c r="L13" s="45">
        <f t="shared" si="9"/>
        <v>5717817</v>
      </c>
      <c r="M13" s="52">
        <f t="shared" si="10"/>
        <v>3830937.3899999997</v>
      </c>
    </row>
    <row r="14" spans="1:13" ht="12.75" x14ac:dyDescent="0.2">
      <c r="A14" s="62" t="s">
        <v>14</v>
      </c>
      <c r="B14" s="9">
        <v>4809984</v>
      </c>
      <c r="C14" s="10">
        <f t="shared" si="1"/>
        <v>7.9026888768188204E-3</v>
      </c>
      <c r="D14" s="11">
        <f t="shared" si="2"/>
        <v>4809984</v>
      </c>
      <c r="E14" s="10">
        <f t="shared" si="3"/>
        <v>1.085420741450667E-2</v>
      </c>
      <c r="F14" s="63">
        <f t="shared" si="4"/>
        <v>1630193</v>
      </c>
      <c r="H14" s="44">
        <f t="shared" si="5"/>
        <v>537963.69000000006</v>
      </c>
      <c r="I14" s="45">
        <f t="shared" si="6"/>
        <v>215185</v>
      </c>
      <c r="J14" s="46">
        <f t="shared" si="7"/>
        <v>322778.69000000006</v>
      </c>
      <c r="K14" s="51">
        <f t="shared" si="8"/>
        <v>-537963.69000000006</v>
      </c>
      <c r="L14" s="45">
        <f t="shared" si="9"/>
        <v>1630193</v>
      </c>
      <c r="M14" s="52">
        <f t="shared" si="10"/>
        <v>1092229.31</v>
      </c>
    </row>
    <row r="15" spans="1:13" ht="12.75" x14ac:dyDescent="0.2">
      <c r="A15" s="62" t="s">
        <v>15</v>
      </c>
      <c r="B15" s="9">
        <v>2509474</v>
      </c>
      <c r="C15" s="10">
        <f t="shared" si="1"/>
        <v>4.1230058699708834E-3</v>
      </c>
      <c r="D15" s="11">
        <f t="shared" si="2"/>
        <v>2509474</v>
      </c>
      <c r="E15" s="10">
        <f t="shared" si="3"/>
        <v>5.6628777345853355E-3</v>
      </c>
      <c r="F15" s="63">
        <f t="shared" si="4"/>
        <v>850508</v>
      </c>
      <c r="H15" s="44">
        <f t="shared" si="5"/>
        <v>280667.64</v>
      </c>
      <c r="I15" s="45">
        <f t="shared" si="6"/>
        <v>112267</v>
      </c>
      <c r="J15" s="46">
        <f t="shared" si="7"/>
        <v>168400.64000000001</v>
      </c>
      <c r="K15" s="51">
        <f t="shared" si="8"/>
        <v>-280667.64</v>
      </c>
      <c r="L15" s="45">
        <f t="shared" si="9"/>
        <v>850508</v>
      </c>
      <c r="M15" s="52">
        <f t="shared" si="10"/>
        <v>569840.36</v>
      </c>
    </row>
    <row r="16" spans="1:13" ht="12.75" x14ac:dyDescent="0.2">
      <c r="A16" s="62" t="s">
        <v>16</v>
      </c>
      <c r="B16" s="9">
        <v>4144209</v>
      </c>
      <c r="C16" s="10">
        <f t="shared" si="1"/>
        <v>6.8088364467558402E-3</v>
      </c>
      <c r="D16" s="11">
        <f t="shared" si="2"/>
        <v>4144209</v>
      </c>
      <c r="E16" s="10">
        <f t="shared" si="3"/>
        <v>9.3518198927616536E-3</v>
      </c>
      <c r="F16" s="63">
        <f t="shared" si="4"/>
        <v>1404550</v>
      </c>
      <c r="H16" s="44">
        <f t="shared" si="5"/>
        <v>463501.5</v>
      </c>
      <c r="I16" s="45">
        <f t="shared" si="6"/>
        <v>185401</v>
      </c>
      <c r="J16" s="46">
        <f t="shared" si="7"/>
        <v>278100.5</v>
      </c>
      <c r="K16" s="51">
        <f t="shared" si="8"/>
        <v>-463501.5</v>
      </c>
      <c r="L16" s="45">
        <f t="shared" si="9"/>
        <v>1404550</v>
      </c>
      <c r="M16" s="52">
        <f t="shared" si="10"/>
        <v>941048.5</v>
      </c>
    </row>
    <row r="17" spans="1:13" ht="12.75" x14ac:dyDescent="0.2">
      <c r="A17" s="62" t="s">
        <v>17</v>
      </c>
      <c r="B17" s="9">
        <v>74878980</v>
      </c>
      <c r="C17" s="10">
        <f t="shared" si="1"/>
        <v>0.12302437645396302</v>
      </c>
      <c r="D17" s="11">
        <f t="shared" si="2"/>
        <v>50000000</v>
      </c>
      <c r="E17" s="10">
        <f t="shared" si="3"/>
        <v>0.1128299742213973</v>
      </c>
      <c r="F17" s="63">
        <f>ROUND(E17*$F$6,0)-1</f>
        <v>16945933</v>
      </c>
      <c r="H17" s="44">
        <f t="shared" si="5"/>
        <v>5592157.8900000006</v>
      </c>
      <c r="I17" s="45">
        <f t="shared" si="6"/>
        <v>2236863</v>
      </c>
      <c r="J17" s="46">
        <f t="shared" si="7"/>
        <v>3355294.8900000006</v>
      </c>
      <c r="K17" s="51">
        <f t="shared" si="8"/>
        <v>-5592157.8900000006</v>
      </c>
      <c r="L17" s="45">
        <f t="shared" si="9"/>
        <v>16945933</v>
      </c>
      <c r="M17" s="52">
        <f t="shared" si="10"/>
        <v>11353775.109999999</v>
      </c>
    </row>
    <row r="18" spans="1:13" ht="12.75" x14ac:dyDescent="0.2">
      <c r="A18" s="64" t="s">
        <v>18</v>
      </c>
      <c r="B18" s="9">
        <v>23621637</v>
      </c>
      <c r="C18" s="10">
        <f t="shared" si="1"/>
        <v>3.8809785640066964E-2</v>
      </c>
      <c r="D18" s="11">
        <f t="shared" si="2"/>
        <v>23621637</v>
      </c>
      <c r="E18" s="10">
        <f t="shared" si="3"/>
        <v>5.330457387554409E-2</v>
      </c>
      <c r="F18" s="63">
        <f t="shared" si="4"/>
        <v>8005814</v>
      </c>
      <c r="H18" s="44">
        <f t="shared" si="5"/>
        <v>2641918.62</v>
      </c>
      <c r="I18" s="45">
        <f t="shared" si="6"/>
        <v>1056767</v>
      </c>
      <c r="J18" s="46">
        <f t="shared" si="7"/>
        <v>1585151.62</v>
      </c>
      <c r="K18" s="51">
        <f t="shared" si="8"/>
        <v>-2641918.62</v>
      </c>
      <c r="L18" s="45">
        <f t="shared" si="9"/>
        <v>8005814</v>
      </c>
      <c r="M18" s="52">
        <f t="shared" si="10"/>
        <v>5363895.38</v>
      </c>
    </row>
    <row r="19" spans="1:13" ht="12.75" x14ac:dyDescent="0.2">
      <c r="A19" s="62" t="s">
        <v>19</v>
      </c>
      <c r="B19" s="9">
        <v>5045202</v>
      </c>
      <c r="C19" s="10">
        <f t="shared" si="1"/>
        <v>8.2891464351449121E-3</v>
      </c>
      <c r="D19" s="11">
        <f t="shared" si="2"/>
        <v>5045202</v>
      </c>
      <c r="E19" s="10">
        <f t="shared" si="3"/>
        <v>1.1385000232034842E-2</v>
      </c>
      <c r="F19" s="63">
        <f t="shared" si="4"/>
        <v>1709913</v>
      </c>
      <c r="H19" s="44">
        <f t="shared" si="5"/>
        <v>564271.29</v>
      </c>
      <c r="I19" s="45">
        <f t="shared" si="6"/>
        <v>225709</v>
      </c>
      <c r="J19" s="46">
        <f t="shared" si="7"/>
        <v>338562.29000000004</v>
      </c>
      <c r="K19" s="51">
        <f t="shared" si="8"/>
        <v>-564271.29</v>
      </c>
      <c r="L19" s="45">
        <f t="shared" si="9"/>
        <v>1709913</v>
      </c>
      <c r="M19" s="52">
        <f t="shared" si="10"/>
        <v>1145641.71</v>
      </c>
    </row>
    <row r="20" spans="1:13" ht="12.75" x14ac:dyDescent="0.2">
      <c r="A20" s="62" t="s">
        <v>20</v>
      </c>
      <c r="B20" s="9">
        <v>1929397</v>
      </c>
      <c r="C20" s="10">
        <f t="shared" si="1"/>
        <v>3.169953207924933E-3</v>
      </c>
      <c r="D20" s="11">
        <f t="shared" si="2"/>
        <v>1929397</v>
      </c>
      <c r="E20" s="10">
        <f t="shared" si="3"/>
        <v>4.3538762754568253E-3</v>
      </c>
      <c r="F20" s="63">
        <f t="shared" si="4"/>
        <v>653909</v>
      </c>
      <c r="H20" s="44">
        <f t="shared" si="5"/>
        <v>215789.97</v>
      </c>
      <c r="I20" s="45">
        <f t="shared" si="6"/>
        <v>86316</v>
      </c>
      <c r="J20" s="46">
        <f t="shared" si="7"/>
        <v>129473.97</v>
      </c>
      <c r="K20" s="51">
        <f t="shared" si="8"/>
        <v>-215789.97</v>
      </c>
      <c r="L20" s="45">
        <f t="shared" si="9"/>
        <v>653909</v>
      </c>
      <c r="M20" s="52">
        <f t="shared" si="10"/>
        <v>438119.03</v>
      </c>
    </row>
    <row r="21" spans="1:13" ht="12.75" x14ac:dyDescent="0.2">
      <c r="A21" s="64" t="s">
        <v>21</v>
      </c>
      <c r="B21" s="9">
        <v>15986391</v>
      </c>
      <c r="C21" s="10">
        <f t="shared" si="1"/>
        <v>2.6265258748506541E-2</v>
      </c>
      <c r="D21" s="11">
        <f t="shared" si="2"/>
        <v>15986391</v>
      </c>
      <c r="E21" s="10">
        <f t="shared" si="3"/>
        <v>3.6074881688463553E-2</v>
      </c>
      <c r="F21" s="63">
        <f t="shared" si="4"/>
        <v>5418086</v>
      </c>
      <c r="H21" s="44">
        <f t="shared" si="5"/>
        <v>1787968.3800000001</v>
      </c>
      <c r="I21" s="45">
        <f t="shared" si="6"/>
        <v>715187</v>
      </c>
      <c r="J21" s="46">
        <f t="shared" si="7"/>
        <v>1072781.3800000001</v>
      </c>
      <c r="K21" s="51">
        <f t="shared" si="8"/>
        <v>-1787968.3800000001</v>
      </c>
      <c r="L21" s="45">
        <f t="shared" si="9"/>
        <v>5418086</v>
      </c>
      <c r="M21" s="52">
        <f t="shared" si="10"/>
        <v>3630117.62</v>
      </c>
    </row>
    <row r="22" spans="1:13" ht="12.75" x14ac:dyDescent="0.2">
      <c r="A22" s="62" t="s">
        <v>22</v>
      </c>
      <c r="B22" s="9">
        <v>11500711</v>
      </c>
      <c r="C22" s="10">
        <f t="shared" si="1"/>
        <v>1.8895393601144585E-2</v>
      </c>
      <c r="D22" s="11">
        <f t="shared" si="2"/>
        <v>11500711</v>
      </c>
      <c r="E22" s="10">
        <f t="shared" si="3"/>
        <v>2.5952498513154808E-2</v>
      </c>
      <c r="F22" s="63">
        <f t="shared" si="4"/>
        <v>3897806</v>
      </c>
      <c r="H22" s="44">
        <f t="shared" si="5"/>
        <v>1286275.98</v>
      </c>
      <c r="I22" s="45">
        <f t="shared" si="6"/>
        <v>514510</v>
      </c>
      <c r="J22" s="46">
        <f t="shared" si="7"/>
        <v>771765.98</v>
      </c>
      <c r="K22" s="51">
        <f t="shared" si="8"/>
        <v>-1286275.98</v>
      </c>
      <c r="L22" s="45">
        <f t="shared" si="9"/>
        <v>3897806</v>
      </c>
      <c r="M22" s="52">
        <f t="shared" si="10"/>
        <v>2611530.02</v>
      </c>
    </row>
    <row r="23" spans="1:13" ht="12.75" x14ac:dyDescent="0.2">
      <c r="A23" s="62" t="s">
        <v>23</v>
      </c>
      <c r="B23" s="9">
        <v>12657458</v>
      </c>
      <c r="C23" s="10">
        <f t="shared" si="1"/>
        <v>2.0795901305576354E-2</v>
      </c>
      <c r="D23" s="11">
        <f t="shared" si="2"/>
        <v>12657458</v>
      </c>
      <c r="E23" s="10">
        <f t="shared" si="3"/>
        <v>2.8562813196968382E-2</v>
      </c>
      <c r="F23" s="63">
        <f t="shared" si="4"/>
        <v>4289849</v>
      </c>
      <c r="H23" s="44">
        <f t="shared" si="5"/>
        <v>1415650.1700000002</v>
      </c>
      <c r="I23" s="45">
        <f t="shared" si="6"/>
        <v>566260</v>
      </c>
      <c r="J23" s="46">
        <f t="shared" si="7"/>
        <v>849390.17000000016</v>
      </c>
      <c r="K23" s="51">
        <f t="shared" si="8"/>
        <v>-1415650.1700000002</v>
      </c>
      <c r="L23" s="45">
        <f t="shared" si="9"/>
        <v>4289849</v>
      </c>
      <c r="M23" s="52">
        <f t="shared" si="10"/>
        <v>2874198.83</v>
      </c>
    </row>
    <row r="24" spans="1:13" ht="12.75" x14ac:dyDescent="0.2">
      <c r="A24" s="62" t="s">
        <v>24</v>
      </c>
      <c r="B24" s="9">
        <v>10706376</v>
      </c>
      <c r="C24" s="10">
        <f t="shared" si="1"/>
        <v>1.7590320160366432E-2</v>
      </c>
      <c r="D24" s="11">
        <f t="shared" si="2"/>
        <v>10706376</v>
      </c>
      <c r="E24" s="10">
        <f t="shared" si="3"/>
        <v>2.4160002561691735E-2</v>
      </c>
      <c r="F24" s="63">
        <f t="shared" si="4"/>
        <v>3628591</v>
      </c>
      <c r="H24" s="44">
        <f t="shared" si="5"/>
        <v>1197435.03</v>
      </c>
      <c r="I24" s="45">
        <f t="shared" si="6"/>
        <v>478974</v>
      </c>
      <c r="J24" s="46">
        <f t="shared" si="7"/>
        <v>718461.03</v>
      </c>
      <c r="K24" s="51">
        <f t="shared" si="8"/>
        <v>-1197435.03</v>
      </c>
      <c r="L24" s="45">
        <f t="shared" si="9"/>
        <v>3628591</v>
      </c>
      <c r="M24" s="52">
        <f t="shared" si="10"/>
        <v>2431155.9699999997</v>
      </c>
    </row>
    <row r="25" spans="1:13" ht="12.75" x14ac:dyDescent="0.2">
      <c r="A25" s="62" t="s">
        <v>25</v>
      </c>
      <c r="B25" s="9">
        <v>1168773</v>
      </c>
      <c r="C25" s="10">
        <f t="shared" si="1"/>
        <v>1.920266135318987E-3</v>
      </c>
      <c r="D25" s="11">
        <f t="shared" si="2"/>
        <v>1168773</v>
      </c>
      <c r="E25" s="10">
        <f t="shared" si="3"/>
        <v>2.6374525492133035E-3</v>
      </c>
      <c r="F25" s="63">
        <f t="shared" si="4"/>
        <v>396119</v>
      </c>
      <c r="H25" s="44">
        <f t="shared" si="5"/>
        <v>130719.27</v>
      </c>
      <c r="I25" s="45">
        <f t="shared" si="6"/>
        <v>52288</v>
      </c>
      <c r="J25" s="46">
        <f t="shared" si="7"/>
        <v>78431.27</v>
      </c>
      <c r="K25" s="51">
        <f t="shared" si="8"/>
        <v>-130719.27</v>
      </c>
      <c r="L25" s="45">
        <f t="shared" si="9"/>
        <v>396119</v>
      </c>
      <c r="M25" s="52">
        <f t="shared" si="10"/>
        <v>265399.73</v>
      </c>
    </row>
    <row r="26" spans="1:13" ht="12.75" x14ac:dyDescent="0.2">
      <c r="A26" s="62" t="s">
        <v>26</v>
      </c>
      <c r="B26" s="9">
        <v>1425738</v>
      </c>
      <c r="C26" s="10">
        <f t="shared" si="1"/>
        <v>2.3424534954498621E-3</v>
      </c>
      <c r="D26" s="11">
        <f t="shared" si="2"/>
        <v>1425738</v>
      </c>
      <c r="E26" s="10">
        <f t="shared" si="3"/>
        <v>3.2173196357293309E-3</v>
      </c>
      <c r="F26" s="63">
        <f t="shared" si="4"/>
        <v>483209</v>
      </c>
      <c r="H26" s="44">
        <f t="shared" si="5"/>
        <v>159458.97</v>
      </c>
      <c r="I26" s="45">
        <f t="shared" si="6"/>
        <v>63784</v>
      </c>
      <c r="J26" s="46">
        <f t="shared" si="7"/>
        <v>95674.97</v>
      </c>
      <c r="K26" s="51">
        <f t="shared" si="8"/>
        <v>-159458.97</v>
      </c>
      <c r="L26" s="45">
        <f t="shared" si="9"/>
        <v>483209</v>
      </c>
      <c r="M26" s="52">
        <f t="shared" si="10"/>
        <v>323750.03000000003</v>
      </c>
    </row>
    <row r="27" spans="1:13" ht="12.75" x14ac:dyDescent="0.2">
      <c r="A27" s="62" t="s">
        <v>27</v>
      </c>
      <c r="B27" s="9">
        <v>15518342</v>
      </c>
      <c r="C27" s="10">
        <f t="shared" si="1"/>
        <v>2.5496265415866314E-2</v>
      </c>
      <c r="D27" s="11">
        <f t="shared" si="2"/>
        <v>15518342</v>
      </c>
      <c r="E27" s="10">
        <f t="shared" si="3"/>
        <v>3.5018682556376537E-2</v>
      </c>
      <c r="F27" s="63">
        <f t="shared" si="4"/>
        <v>5259456</v>
      </c>
      <c r="H27" s="44">
        <f t="shared" si="5"/>
        <v>1735620.48</v>
      </c>
      <c r="I27" s="45">
        <f t="shared" si="6"/>
        <v>694248</v>
      </c>
      <c r="J27" s="46">
        <f t="shared" si="7"/>
        <v>1041372.48</v>
      </c>
      <c r="K27" s="51">
        <f t="shared" si="8"/>
        <v>-1735620.48</v>
      </c>
      <c r="L27" s="45">
        <f t="shared" si="9"/>
        <v>5259456</v>
      </c>
      <c r="M27" s="52">
        <f t="shared" si="10"/>
        <v>3523835.52</v>
      </c>
    </row>
    <row r="28" spans="1:13" ht="12.75" x14ac:dyDescent="0.2">
      <c r="A28" s="62" t="s">
        <v>28</v>
      </c>
      <c r="B28" s="9">
        <v>2156151</v>
      </c>
      <c r="C28" s="10">
        <f t="shared" si="1"/>
        <v>3.5425046163234169E-3</v>
      </c>
      <c r="D28" s="11">
        <f t="shared" si="2"/>
        <v>2156151</v>
      </c>
      <c r="E28" s="10">
        <f t="shared" si="3"/>
        <v>4.8655692349488001E-3</v>
      </c>
      <c r="F28" s="63">
        <f t="shared" si="4"/>
        <v>730760</v>
      </c>
      <c r="H28" s="44">
        <f t="shared" si="5"/>
        <v>241150.80000000002</v>
      </c>
      <c r="I28" s="45">
        <f t="shared" si="6"/>
        <v>96460</v>
      </c>
      <c r="J28" s="46">
        <f t="shared" si="7"/>
        <v>144690.80000000002</v>
      </c>
      <c r="K28" s="51">
        <f t="shared" si="8"/>
        <v>-241150.80000000002</v>
      </c>
      <c r="L28" s="45">
        <f t="shared" si="9"/>
        <v>730760</v>
      </c>
      <c r="M28" s="52">
        <f t="shared" si="10"/>
        <v>489609.19999999995</v>
      </c>
    </row>
    <row r="29" spans="1:13" ht="12.75" x14ac:dyDescent="0.2">
      <c r="A29" s="62" t="s">
        <v>29</v>
      </c>
      <c r="B29" s="9">
        <v>52943114</v>
      </c>
      <c r="C29" s="10">
        <f t="shared" si="1"/>
        <v>8.6984272320230316E-2</v>
      </c>
      <c r="D29" s="11">
        <f t="shared" si="2"/>
        <v>50000000</v>
      </c>
      <c r="E29" s="10">
        <f t="shared" si="3"/>
        <v>0.1128299742213973</v>
      </c>
      <c r="F29" s="63">
        <f t="shared" si="4"/>
        <v>16945934</v>
      </c>
      <c r="H29" s="44">
        <f t="shared" si="5"/>
        <v>5592158.2200000007</v>
      </c>
      <c r="I29" s="45">
        <f t="shared" si="6"/>
        <v>2236863</v>
      </c>
      <c r="J29" s="46">
        <f t="shared" si="7"/>
        <v>3355295.2200000007</v>
      </c>
      <c r="K29" s="51">
        <f t="shared" si="8"/>
        <v>-5592158.2200000007</v>
      </c>
      <c r="L29" s="45">
        <f t="shared" si="9"/>
        <v>16945934</v>
      </c>
      <c r="M29" s="52">
        <f t="shared" si="10"/>
        <v>11353775.779999999</v>
      </c>
    </row>
    <row r="30" spans="1:13" ht="12.75" x14ac:dyDescent="0.2">
      <c r="A30" s="62" t="s">
        <v>30</v>
      </c>
      <c r="B30" s="9">
        <v>21678280</v>
      </c>
      <c r="C30" s="10">
        <f t="shared" si="1"/>
        <v>3.5616896485427783E-2</v>
      </c>
      <c r="D30" s="11">
        <f t="shared" si="2"/>
        <v>21678280</v>
      </c>
      <c r="E30" s="10">
        <f t="shared" si="3"/>
        <v>4.8919195471284656E-2</v>
      </c>
      <c r="F30" s="63">
        <f t="shared" si="4"/>
        <v>7347174</v>
      </c>
      <c r="H30" s="44">
        <f t="shared" si="5"/>
        <v>2424567.42</v>
      </c>
      <c r="I30" s="45">
        <f t="shared" si="6"/>
        <v>969827</v>
      </c>
      <c r="J30" s="46">
        <f t="shared" si="7"/>
        <v>1454740.42</v>
      </c>
      <c r="K30" s="51">
        <f t="shared" si="8"/>
        <v>-2424567.42</v>
      </c>
      <c r="L30" s="45">
        <f t="shared" si="9"/>
        <v>7347174</v>
      </c>
      <c r="M30" s="52">
        <f t="shared" si="10"/>
        <v>4922606.58</v>
      </c>
    </row>
    <row r="31" spans="1:13" ht="12.75" x14ac:dyDescent="0.2">
      <c r="A31" s="62" t="s">
        <v>31</v>
      </c>
      <c r="B31" s="9">
        <v>34020629</v>
      </c>
      <c r="C31" s="10">
        <f t="shared" si="1"/>
        <v>5.589508122702274E-2</v>
      </c>
      <c r="D31" s="11">
        <f t="shared" si="2"/>
        <v>34020629</v>
      </c>
      <c r="E31" s="10">
        <f t="shared" si="3"/>
        <v>7.6770933861314422E-2</v>
      </c>
      <c r="F31" s="63">
        <f t="shared" si="4"/>
        <v>11530227</v>
      </c>
      <c r="H31" s="44">
        <f t="shared" si="5"/>
        <v>3804974.91</v>
      </c>
      <c r="I31" s="45">
        <f t="shared" si="6"/>
        <v>1521990</v>
      </c>
      <c r="J31" s="46">
        <f t="shared" si="7"/>
        <v>2282984.91</v>
      </c>
      <c r="K31" s="51">
        <f t="shared" si="8"/>
        <v>-3804974.91</v>
      </c>
      <c r="L31" s="45">
        <f t="shared" si="9"/>
        <v>11530227</v>
      </c>
      <c r="M31" s="52">
        <f t="shared" si="10"/>
        <v>7725252.0899999999</v>
      </c>
    </row>
    <row r="32" spans="1:13" ht="12.75" x14ac:dyDescent="0.2">
      <c r="A32" s="62" t="s">
        <v>32</v>
      </c>
      <c r="B32" s="9">
        <v>819553</v>
      </c>
      <c r="C32" s="10">
        <f t="shared" si="1"/>
        <v>1.3465060127151138E-3</v>
      </c>
      <c r="D32" s="11">
        <f t="shared" si="2"/>
        <v>819553</v>
      </c>
      <c r="E32" s="10">
        <f t="shared" si="3"/>
        <v>1.8494028772613764E-3</v>
      </c>
      <c r="F32" s="63">
        <f t="shared" si="4"/>
        <v>277762</v>
      </c>
      <c r="H32" s="44">
        <f t="shared" si="5"/>
        <v>91661.46</v>
      </c>
      <c r="I32" s="45">
        <f t="shared" si="6"/>
        <v>36665</v>
      </c>
      <c r="J32" s="46">
        <f t="shared" si="7"/>
        <v>54996.460000000006</v>
      </c>
      <c r="K32" s="51">
        <f t="shared" si="8"/>
        <v>-91661.46</v>
      </c>
      <c r="L32" s="45">
        <f t="shared" si="9"/>
        <v>277762</v>
      </c>
      <c r="M32" s="52">
        <f t="shared" si="10"/>
        <v>186100.53999999998</v>
      </c>
    </row>
    <row r="33" spans="1:13" ht="12.75" x14ac:dyDescent="0.2">
      <c r="A33" s="62" t="s">
        <v>33</v>
      </c>
      <c r="B33" s="9">
        <v>19014905</v>
      </c>
      <c r="C33" s="10">
        <f t="shared" si="1"/>
        <v>3.1241034946741311E-2</v>
      </c>
      <c r="D33" s="11">
        <f>IF(B33&gt;D$9,D$9,ROUND(B33,0))</f>
        <v>19014905</v>
      </c>
      <c r="E33" s="10">
        <f t="shared" si="3"/>
        <v>4.2909024819446376E-2</v>
      </c>
      <c r="F33" s="63">
        <f t="shared" si="4"/>
        <v>6444506</v>
      </c>
      <c r="H33" s="44">
        <f t="shared" si="5"/>
        <v>2126686.98</v>
      </c>
      <c r="I33" s="45">
        <f t="shared" si="6"/>
        <v>850675</v>
      </c>
      <c r="J33" s="46">
        <f t="shared" si="7"/>
        <v>1276011.98</v>
      </c>
      <c r="K33" s="51">
        <f t="shared" si="8"/>
        <v>-2126686.98</v>
      </c>
      <c r="L33" s="45">
        <f t="shared" si="9"/>
        <v>6444506</v>
      </c>
      <c r="M33" s="52">
        <f t="shared" si="10"/>
        <v>4317819.0199999996</v>
      </c>
    </row>
    <row r="34" spans="1:13" ht="12.75" x14ac:dyDescent="0.2">
      <c r="A34" s="62" t="s">
        <v>34</v>
      </c>
      <c r="B34" s="9">
        <v>20475986</v>
      </c>
      <c r="C34" s="10">
        <f t="shared" si="1"/>
        <v>3.3641556147400463E-2</v>
      </c>
      <c r="D34" s="11">
        <f t="shared" si="2"/>
        <v>20475986</v>
      </c>
      <c r="E34" s="10">
        <f t="shared" si="3"/>
        <v>4.6206099450753838E-2</v>
      </c>
      <c r="F34" s="63">
        <f t="shared" si="4"/>
        <v>6939694</v>
      </c>
      <c r="H34" s="44">
        <f t="shared" si="5"/>
        <v>2290099.02</v>
      </c>
      <c r="I34" s="45">
        <f t="shared" si="6"/>
        <v>916040</v>
      </c>
      <c r="J34" s="46">
        <f t="shared" si="7"/>
        <v>1374059.02</v>
      </c>
      <c r="K34" s="51">
        <f t="shared" si="8"/>
        <v>-2290099.02</v>
      </c>
      <c r="L34" s="45">
        <f t="shared" si="9"/>
        <v>6939694</v>
      </c>
      <c r="M34" s="52">
        <f t="shared" si="10"/>
        <v>4649594.9800000004</v>
      </c>
    </row>
    <row r="35" spans="1:13" ht="12.75" x14ac:dyDescent="0.2">
      <c r="A35" s="62" t="s">
        <v>35</v>
      </c>
      <c r="B35" s="9">
        <v>4108612</v>
      </c>
      <c r="C35" s="10">
        <f t="shared" si="1"/>
        <v>6.7503514256106309E-3</v>
      </c>
      <c r="D35" s="11">
        <f t="shared" si="2"/>
        <v>4108612</v>
      </c>
      <c r="E35" s="10">
        <f t="shared" si="3"/>
        <v>9.271491720914472E-3</v>
      </c>
      <c r="F35" s="63">
        <f t="shared" si="4"/>
        <v>1392485</v>
      </c>
      <c r="H35" s="44">
        <f t="shared" si="5"/>
        <v>459520.05000000005</v>
      </c>
      <c r="I35" s="45">
        <f t="shared" si="6"/>
        <v>183808</v>
      </c>
      <c r="J35" s="46">
        <f t="shared" si="7"/>
        <v>275712.05000000005</v>
      </c>
      <c r="K35" s="51">
        <f t="shared" si="8"/>
        <v>-459520.05000000005</v>
      </c>
      <c r="L35" s="45">
        <f t="shared" si="9"/>
        <v>1392485</v>
      </c>
      <c r="M35" s="52">
        <f t="shared" si="10"/>
        <v>932964.95</v>
      </c>
    </row>
    <row r="36" spans="1:13" ht="12.75" x14ac:dyDescent="0.2">
      <c r="A36" s="65" t="s">
        <v>36</v>
      </c>
      <c r="B36" s="12">
        <v>187684822</v>
      </c>
      <c r="C36" s="13">
        <f t="shared" si="1"/>
        <v>0.30836168169522393</v>
      </c>
      <c r="D36" s="14">
        <f t="shared" si="2"/>
        <v>50000000</v>
      </c>
      <c r="E36" s="13">
        <f t="shared" si="3"/>
        <v>0.1128299742213973</v>
      </c>
      <c r="F36" s="66">
        <f>ROUND(E36*$F$6,0)-1</f>
        <v>16945933</v>
      </c>
      <c r="H36" s="47">
        <f t="shared" si="5"/>
        <v>5592157.8900000006</v>
      </c>
      <c r="I36" s="90">
        <f t="shared" si="6"/>
        <v>2236863</v>
      </c>
      <c r="J36" s="91">
        <f t="shared" si="7"/>
        <v>3355294.8900000006</v>
      </c>
      <c r="K36" s="74">
        <f t="shared" si="8"/>
        <v>-5592157.8900000006</v>
      </c>
      <c r="L36" s="12">
        <f t="shared" si="9"/>
        <v>16945933</v>
      </c>
      <c r="M36" s="48">
        <f t="shared" si="10"/>
        <v>11353775.109999999</v>
      </c>
    </row>
    <row r="37" spans="1:13" s="1" customFormat="1" ht="12.75" x14ac:dyDescent="0.2">
      <c r="A37" s="67" t="s">
        <v>37</v>
      </c>
      <c r="B37" s="12">
        <f t="shared" ref="B37:M37" si="11">SUM(B10:B36)</f>
        <v>608651571</v>
      </c>
      <c r="C37" s="68">
        <f t="shared" si="11"/>
        <v>1</v>
      </c>
      <c r="D37" s="12">
        <f t="shared" si="11"/>
        <v>443144655</v>
      </c>
      <c r="E37" s="68">
        <f t="shared" si="11"/>
        <v>1</v>
      </c>
      <c r="F37" s="69">
        <f t="shared" si="11"/>
        <v>150190000</v>
      </c>
      <c r="G37" s="34"/>
      <c r="H37" s="47">
        <f t="shared" si="11"/>
        <v>49562700.000000007</v>
      </c>
      <c r="I37" s="12">
        <f t="shared" si="11"/>
        <v>19825080</v>
      </c>
      <c r="J37" s="48">
        <f t="shared" si="11"/>
        <v>29737620.000000007</v>
      </c>
      <c r="K37" s="47">
        <f t="shared" si="11"/>
        <v>-49562700.000000007</v>
      </c>
      <c r="L37" s="12">
        <f t="shared" si="11"/>
        <v>150190000</v>
      </c>
      <c r="M37" s="48">
        <f t="shared" si="11"/>
        <v>100627300.00000001</v>
      </c>
    </row>
    <row r="38" spans="1:13" ht="12.75" x14ac:dyDescent="0.2">
      <c r="A38" s="8"/>
      <c r="B38" s="15"/>
      <c r="C38" s="8"/>
      <c r="D38" s="8"/>
      <c r="E38" s="16"/>
      <c r="F38" s="16"/>
    </row>
    <row r="39" spans="1:13" ht="12.75" x14ac:dyDescent="0.2">
      <c r="B39" s="17"/>
      <c r="E39" s="18"/>
      <c r="F39" s="19"/>
    </row>
    <row r="41" spans="1:13" ht="15" x14ac:dyDescent="0.3">
      <c r="A41" s="21"/>
      <c r="B41" s="22"/>
    </row>
    <row r="42" spans="1:13" ht="15" x14ac:dyDescent="0.3">
      <c r="A42" s="23"/>
      <c r="B42" s="22"/>
    </row>
    <row r="43" spans="1:13" ht="15" x14ac:dyDescent="0.3">
      <c r="A43" s="23"/>
      <c r="B43" s="24"/>
    </row>
  </sheetData>
  <conditionalFormatting sqref="D10:D36">
    <cfRule type="cellIs" dxfId="0" priority="1" operator="equal">
      <formula>$C$9</formula>
    </cfRule>
  </conditionalFormatting>
  <pageMargins left="0.5" right="0.5" top="0.75" bottom="0.75" header="0.3" footer="0.3"/>
  <pageSetup scale="76" orientation="landscape" r:id="rId1"/>
  <headerFooter>
    <oddFooter>&amp;L&amp;Z&amp;F 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zoomScaleNormal="100" zoomScaleSheetLayoutView="100" workbookViewId="0">
      <selection activeCell="A3" sqref="A3"/>
    </sheetView>
  </sheetViews>
  <sheetFormatPr defaultColWidth="9.109375" defaultRowHeight="13.2" x14ac:dyDescent="0.25"/>
  <cols>
    <col min="1" max="1" width="14.88671875" style="28" customWidth="1"/>
    <col min="2" max="2" width="13.109375" style="28" customWidth="1"/>
    <col min="3" max="3" width="8.33203125" style="28" bestFit="1" customWidth="1"/>
    <col min="4" max="4" width="13.6640625" style="28" customWidth="1"/>
    <col min="5" max="5" width="4.5546875" style="28" customWidth="1"/>
    <col min="6" max="6" width="13.33203125" style="28" customWidth="1"/>
    <col min="7" max="7" width="13" style="28" customWidth="1"/>
    <col min="8" max="8" width="12.6640625" style="28" customWidth="1"/>
    <col min="9" max="9" width="14" style="28" customWidth="1"/>
    <col min="10" max="10" width="14.109375" style="28" customWidth="1"/>
    <col min="11" max="11" width="16.33203125" style="28" customWidth="1"/>
    <col min="12" max="16384" width="9.109375" style="28"/>
  </cols>
  <sheetData>
    <row r="1" spans="1:11" ht="12.75" x14ac:dyDescent="0.2">
      <c r="A1" s="25" t="s">
        <v>56</v>
      </c>
      <c r="B1" s="26"/>
      <c r="C1" s="26"/>
      <c r="D1" s="27"/>
    </row>
    <row r="2" spans="1:11" ht="15" x14ac:dyDescent="0.3">
      <c r="A2" s="20" t="s">
        <v>60</v>
      </c>
      <c r="B2" s="26"/>
      <c r="C2" s="26"/>
      <c r="D2" s="27"/>
    </row>
    <row r="3" spans="1:11" ht="12.75" x14ac:dyDescent="0.2">
      <c r="A3" s="75"/>
      <c r="B3" s="76" t="s">
        <v>38</v>
      </c>
      <c r="C3" s="76"/>
      <c r="D3" s="77"/>
    </row>
    <row r="4" spans="1:11" ht="12.75" x14ac:dyDescent="0.2">
      <c r="A4" s="78"/>
      <c r="B4" s="29" t="s">
        <v>1</v>
      </c>
      <c r="C4" s="29"/>
      <c r="D4" s="79">
        <v>14100000</v>
      </c>
    </row>
    <row r="5" spans="1:11" ht="12.75" x14ac:dyDescent="0.2">
      <c r="A5" s="80" t="s">
        <v>2</v>
      </c>
      <c r="B5" s="30" t="s">
        <v>3</v>
      </c>
      <c r="C5" s="29"/>
      <c r="D5" s="81"/>
      <c r="F5" s="70">
        <v>0.317</v>
      </c>
      <c r="G5" s="36" t="s">
        <v>53</v>
      </c>
      <c r="H5" s="37" t="s">
        <v>45</v>
      </c>
      <c r="I5" s="49" t="s">
        <v>46</v>
      </c>
      <c r="J5" s="36" t="s">
        <v>58</v>
      </c>
      <c r="K5" s="37" t="s">
        <v>50</v>
      </c>
    </row>
    <row r="6" spans="1:11" ht="12.75" x14ac:dyDescent="0.2">
      <c r="A6" s="82"/>
      <c r="B6" s="29" t="s">
        <v>4</v>
      </c>
      <c r="C6" s="29"/>
      <c r="D6" s="83" t="s">
        <v>5</v>
      </c>
      <c r="F6" s="38" t="s">
        <v>41</v>
      </c>
      <c r="G6" s="39" t="s">
        <v>54</v>
      </c>
      <c r="H6" s="40" t="s">
        <v>55</v>
      </c>
      <c r="I6" s="38" t="s">
        <v>40</v>
      </c>
      <c r="J6" s="39" t="s">
        <v>48</v>
      </c>
      <c r="K6" s="40" t="s">
        <v>51</v>
      </c>
    </row>
    <row r="7" spans="1:11" ht="12.75" x14ac:dyDescent="0.2">
      <c r="A7" s="82"/>
      <c r="B7" s="29" t="s">
        <v>6</v>
      </c>
      <c r="C7" s="29" t="s">
        <v>9</v>
      </c>
      <c r="D7" s="83" t="s">
        <v>39</v>
      </c>
      <c r="F7" s="38" t="s">
        <v>40</v>
      </c>
      <c r="G7" s="39" t="s">
        <v>40</v>
      </c>
      <c r="H7" s="40" t="s">
        <v>40</v>
      </c>
      <c r="I7" s="38" t="s">
        <v>47</v>
      </c>
      <c r="J7" s="39" t="s">
        <v>49</v>
      </c>
      <c r="K7" s="40" t="s">
        <v>52</v>
      </c>
    </row>
    <row r="8" spans="1:11" ht="12.75" x14ac:dyDescent="0.2">
      <c r="A8" s="82"/>
      <c r="B8" s="84"/>
      <c r="C8" s="31"/>
      <c r="D8" s="85"/>
      <c r="F8" s="41"/>
      <c r="G8" s="42"/>
      <c r="H8" s="43"/>
      <c r="I8" s="41"/>
      <c r="J8" s="42"/>
      <c r="K8" s="43"/>
    </row>
    <row r="9" spans="1:11" ht="12.75" x14ac:dyDescent="0.2">
      <c r="A9" s="62" t="s">
        <v>12</v>
      </c>
      <c r="B9" s="9">
        <v>6607478</v>
      </c>
      <c r="C9" s="32">
        <f t="shared" ref="C9:C14" si="0">B9/B$15</f>
        <v>0.20692727491263929</v>
      </c>
      <c r="D9" s="86">
        <f>ROUND(C9*$D$4,0)</f>
        <v>2917675</v>
      </c>
      <c r="F9" s="44">
        <f>ROUND(D9*F$5,0)</f>
        <v>924903</v>
      </c>
      <c r="G9" s="45">
        <f>ROUND(F9*4/7,0)</f>
        <v>528516</v>
      </c>
      <c r="H9" s="46">
        <f>ROUND(F9*3/7,0)</f>
        <v>396387</v>
      </c>
      <c r="I9" s="51">
        <f>-H9-G9</f>
        <v>-924903</v>
      </c>
      <c r="J9" s="45">
        <f>D9</f>
        <v>2917675</v>
      </c>
      <c r="K9" s="52">
        <f>SUM(I9:J9)</f>
        <v>1992772</v>
      </c>
    </row>
    <row r="10" spans="1:11" ht="12.75" x14ac:dyDescent="0.2">
      <c r="A10" s="62" t="s">
        <v>14</v>
      </c>
      <c r="B10" s="9">
        <v>6289360</v>
      </c>
      <c r="C10" s="32">
        <f t="shared" si="0"/>
        <v>0.19696473083142418</v>
      </c>
      <c r="D10" s="86">
        <f>ROUND(C10*$D$4,0)</f>
        <v>2777203</v>
      </c>
      <c r="F10" s="44">
        <f t="shared" ref="F10:F14" si="1">ROUND(D10*F$5,0)</f>
        <v>880373</v>
      </c>
      <c r="G10" s="45">
        <f t="shared" ref="G10:G14" si="2">ROUND(F10*4/7,0)</f>
        <v>503070</v>
      </c>
      <c r="H10" s="46">
        <f t="shared" ref="H10:H14" si="3">ROUND(F10*3/7,0)</f>
        <v>377303</v>
      </c>
      <c r="I10" s="51">
        <f t="shared" ref="I10:I14" si="4">-H10-G10</f>
        <v>-880373</v>
      </c>
      <c r="J10" s="45">
        <f t="shared" ref="J10:J14" si="5">D10</f>
        <v>2777203</v>
      </c>
      <c r="K10" s="52">
        <f t="shared" ref="K10:K14" si="6">SUM(I10:J10)</f>
        <v>1896830</v>
      </c>
    </row>
    <row r="11" spans="1:11" ht="12.75" x14ac:dyDescent="0.2">
      <c r="A11" s="62" t="s">
        <v>16</v>
      </c>
      <c r="B11" s="9">
        <v>7507994</v>
      </c>
      <c r="C11" s="32">
        <f t="shared" si="0"/>
        <v>0.23512885528797012</v>
      </c>
      <c r="D11" s="86">
        <f>ROUND(C11*$D$4,0)-1</f>
        <v>3315316</v>
      </c>
      <c r="F11" s="44">
        <f t="shared" si="1"/>
        <v>1050955</v>
      </c>
      <c r="G11" s="45">
        <f t="shared" si="2"/>
        <v>600546</v>
      </c>
      <c r="H11" s="46">
        <f t="shared" si="3"/>
        <v>450409</v>
      </c>
      <c r="I11" s="51">
        <f t="shared" si="4"/>
        <v>-1050955</v>
      </c>
      <c r="J11" s="45">
        <f t="shared" si="5"/>
        <v>3315316</v>
      </c>
      <c r="K11" s="52">
        <f t="shared" si="6"/>
        <v>2264361</v>
      </c>
    </row>
    <row r="12" spans="1:11" ht="12.75" x14ac:dyDescent="0.2">
      <c r="A12" s="62" t="s">
        <v>19</v>
      </c>
      <c r="B12" s="9">
        <v>4645830</v>
      </c>
      <c r="C12" s="32">
        <f t="shared" si="0"/>
        <v>0.14549408134350003</v>
      </c>
      <c r="D12" s="86">
        <f>ROUND(C12*$D$4,0)</f>
        <v>2051467</v>
      </c>
      <c r="F12" s="44">
        <f t="shared" si="1"/>
        <v>650315</v>
      </c>
      <c r="G12" s="45">
        <f>ROUND(F12*4/7,0)-1</f>
        <v>371608</v>
      </c>
      <c r="H12" s="46">
        <f>F12-G12</f>
        <v>278707</v>
      </c>
      <c r="I12" s="51">
        <f t="shared" si="4"/>
        <v>-650315</v>
      </c>
      <c r="J12" s="45">
        <f t="shared" si="5"/>
        <v>2051467</v>
      </c>
      <c r="K12" s="52">
        <f t="shared" si="6"/>
        <v>1401152</v>
      </c>
    </row>
    <row r="13" spans="1:11" ht="12.75" x14ac:dyDescent="0.2">
      <c r="A13" s="62" t="s">
        <v>20</v>
      </c>
      <c r="B13" s="9">
        <v>5211995</v>
      </c>
      <c r="C13" s="32">
        <f t="shared" si="0"/>
        <v>0.1632247465989749</v>
      </c>
      <c r="D13" s="86">
        <f>ROUND(C13*$D$4,0)</f>
        <v>2301469</v>
      </c>
      <c r="F13" s="44">
        <f t="shared" si="1"/>
        <v>729566</v>
      </c>
      <c r="G13" s="45">
        <f>ROUND(F13*4/7,0)-1</f>
        <v>416894</v>
      </c>
      <c r="H13" s="46">
        <f>F13-G13</f>
        <v>312672</v>
      </c>
      <c r="I13" s="51">
        <f t="shared" si="4"/>
        <v>-729566</v>
      </c>
      <c r="J13" s="45">
        <f t="shared" si="5"/>
        <v>2301469</v>
      </c>
      <c r="K13" s="52">
        <f t="shared" si="6"/>
        <v>1571903</v>
      </c>
    </row>
    <row r="14" spans="1:11" ht="12.75" x14ac:dyDescent="0.2">
      <c r="A14" s="87" t="s">
        <v>25</v>
      </c>
      <c r="B14" s="12">
        <v>1668745</v>
      </c>
      <c r="C14" s="33">
        <f t="shared" si="0"/>
        <v>5.226031102549146E-2</v>
      </c>
      <c r="D14" s="88">
        <f>ROUND(C14*$D$4,0)</f>
        <v>736870</v>
      </c>
      <c r="F14" s="44">
        <f t="shared" si="1"/>
        <v>233588</v>
      </c>
      <c r="G14" s="45">
        <f t="shared" si="2"/>
        <v>133479</v>
      </c>
      <c r="H14" s="46">
        <f t="shared" si="3"/>
        <v>100109</v>
      </c>
      <c r="I14" s="51">
        <f t="shared" si="4"/>
        <v>-233588</v>
      </c>
      <c r="J14" s="45">
        <f t="shared" si="5"/>
        <v>736870</v>
      </c>
      <c r="K14" s="52">
        <f t="shared" si="6"/>
        <v>503282</v>
      </c>
    </row>
    <row r="15" spans="1:11" ht="12.75" x14ac:dyDescent="0.2">
      <c r="A15" s="67" t="s">
        <v>37</v>
      </c>
      <c r="B15" s="12">
        <f t="shared" ref="B15:C15" si="7">SUM(B9:B14)</f>
        <v>31931402</v>
      </c>
      <c r="C15" s="33">
        <f t="shared" si="7"/>
        <v>1</v>
      </c>
      <c r="D15" s="89">
        <f t="shared" ref="D15" si="8">SUM(D9:D14)</f>
        <v>14100000</v>
      </c>
      <c r="F15" s="71">
        <f t="shared" ref="F15:K15" si="9">SUM(F9:F14)</f>
        <v>4469700</v>
      </c>
      <c r="G15" s="72">
        <f t="shared" si="9"/>
        <v>2554113</v>
      </c>
      <c r="H15" s="73">
        <f t="shared" si="9"/>
        <v>1915587</v>
      </c>
      <c r="I15" s="71">
        <f t="shared" si="9"/>
        <v>-4469700</v>
      </c>
      <c r="J15" s="72">
        <f t="shared" si="9"/>
        <v>14100000</v>
      </c>
      <c r="K15" s="73">
        <f t="shared" si="9"/>
        <v>9630300</v>
      </c>
    </row>
    <row r="16" spans="1:11" ht="12.75" x14ac:dyDescent="0.2">
      <c r="A16" s="8"/>
      <c r="B16" s="15"/>
      <c r="C16" s="8"/>
      <c r="D16" s="8"/>
    </row>
    <row r="17" spans="1:11" ht="12.75" x14ac:dyDescent="0.2">
      <c r="D17" s="93"/>
    </row>
    <row r="19" spans="1:11" ht="25.5" customHeight="1" x14ac:dyDescent="0.2">
      <c r="A19" s="95" t="s">
        <v>59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</row>
    <row r="20" spans="1:11" ht="12.75" x14ac:dyDescent="0.2">
      <c r="A20" s="93"/>
    </row>
    <row r="24" spans="1:11" ht="12.75" x14ac:dyDescent="0.2">
      <c r="D24" s="92"/>
    </row>
    <row r="25" spans="1:11" ht="12.75" x14ac:dyDescent="0.2">
      <c r="D25" s="92"/>
    </row>
    <row r="26" spans="1:11" ht="12.75" x14ac:dyDescent="0.2">
      <c r="D26" s="92"/>
    </row>
    <row r="27" spans="1:11" ht="12.75" x14ac:dyDescent="0.2">
      <c r="D27" s="92"/>
    </row>
  </sheetData>
  <mergeCells count="1">
    <mergeCell ref="A19:K19"/>
  </mergeCells>
  <pageMargins left="0.5" right="0.5" top="0.75" bottom="0.75" header="0.3" footer="0.3"/>
  <pageSetup scale="92" orientation="landscape" r:id="rId1"/>
  <headerFooter>
    <oddFooter>&amp;L&amp;Z&amp;F 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150.19M</vt:lpstr>
      <vt:lpstr>SmallPool</vt:lpstr>
      <vt:lpstr>'150.19M'!Print_Area</vt:lpstr>
      <vt:lpstr>SmallPool!Print_Area</vt:lpstr>
    </vt:vector>
  </TitlesOfParts>
  <Company>State Of Connecticut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</dc:creator>
  <cp:lastModifiedBy>Hudson, James M</cp:lastModifiedBy>
  <cp:lastPrinted>2016-06-27T18:08:45Z</cp:lastPrinted>
  <dcterms:created xsi:type="dcterms:W3CDTF">2015-12-09T21:35:31Z</dcterms:created>
  <dcterms:modified xsi:type="dcterms:W3CDTF">2017-06-15T19:06:20Z</dcterms:modified>
</cp:coreProperties>
</file>