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7875"/>
  </bookViews>
  <sheets>
    <sheet name="Supp Fiscal" sheetId="25" r:id="rId1"/>
    <sheet name="IP Supp Combo" sheetId="5" r:id="rId2"/>
    <sheet name="Small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_Fill" localSheetId="1" hidden="1">#REF!</definedName>
    <definedName name="_Fill" localSheetId="0" hidden="1">#REF!</definedName>
    <definedName name="_Fill" hidden="1">#REF!</definedName>
    <definedName name="_fy13" localSheetId="0">#REF!</definedName>
    <definedName name="_fy13">#REF!</definedName>
    <definedName name="_T2" localSheetId="0">#REF!</definedName>
    <definedName name="_T2">#REF!</definedName>
    <definedName name="_t3" localSheetId="1">#REF!</definedName>
    <definedName name="_t3" localSheetId="0">#REF!</definedName>
    <definedName name="_t3">#REF!</definedName>
    <definedName name="A" localSheetId="1">#REF!</definedName>
    <definedName name="A" localSheetId="0">#REF!</definedName>
    <definedName name="A">#REF!</definedName>
    <definedName name="BaseRates" localSheetId="0">#REF!</definedName>
    <definedName name="BaseRates">#REF!</definedName>
    <definedName name="CAT_SUMM" localSheetId="0">#REF!</definedName>
    <definedName name="CAT_SUMM">#REF!</definedName>
    <definedName name="codes" localSheetId="1">#REF!</definedName>
    <definedName name="codes" localSheetId="0">#REF!</definedName>
    <definedName name="codes">#REF!</definedName>
    <definedName name="COPIES" localSheetId="1">#REF!</definedName>
    <definedName name="COPIES" localSheetId="0">#REF!</definedName>
    <definedName name="COPIES">#REF!</definedName>
    <definedName name="COSImpact" localSheetId="0">#REF!</definedName>
    <definedName name="COSImpact">#REF!</definedName>
    <definedName name="cost2charges" localSheetId="0">#REF!</definedName>
    <definedName name="cost2charges">#REF!</definedName>
    <definedName name="COUNTER" localSheetId="1">#REF!</definedName>
    <definedName name="COUNTER" localSheetId="0">#REF!</definedName>
    <definedName name="COUNTER">#REF!</definedName>
    <definedName name="crextract">[1]crextract!$A$4:$T$34</definedName>
    <definedName name="CY2001_AllPIPFinal" localSheetId="1">#REF!</definedName>
    <definedName name="CY2001_AllPIPFinal" localSheetId="0">#REF!</definedName>
    <definedName name="CY2001_AllPIPFinal">#REF!</definedName>
    <definedName name="CY2001Summary_Final" localSheetId="1">#REF!</definedName>
    <definedName name="CY2001Summary_Final" localSheetId="0">#REF!</definedName>
    <definedName name="CY2001Summary_Final">#REF!</definedName>
    <definedName name="_xlnm.Database" localSheetId="0">#REF!</definedName>
    <definedName name="_xlnm.Database">#REF!</definedName>
    <definedName name="DAYS_SUMM" localSheetId="0">#REF!</definedName>
    <definedName name="DAYS_SUMM">#REF!</definedName>
    <definedName name="Disch_desc">[2]Lists!$G$3:$G$57</definedName>
    <definedName name="DRG_Label" localSheetId="0">#REF!</definedName>
    <definedName name="DRG_Label">#REF!</definedName>
    <definedName name="DRG_Num">[2]Lists!$A$3:$A$323</definedName>
    <definedName name="DRG_SUMM" localSheetId="0">#REF!</definedName>
    <definedName name="DRG_SUMM">#REF!</definedName>
    <definedName name="EnhancedpayChk" localSheetId="0">#REF!</definedName>
    <definedName name="EnhancedpayChk">#REF!</definedName>
    <definedName name="FFY05_DSH_Query" localSheetId="1">#REF!</definedName>
    <definedName name="FFY05_DSH_Query" localSheetId="0">#REF!</definedName>
    <definedName name="FFY05_DSH_Query">#REF!</definedName>
    <definedName name="FFY05_DSH_QUERY_1" localSheetId="1">#REF!</definedName>
    <definedName name="FFY05_DSH_QUERY_1" localSheetId="0">#REF!</definedName>
    <definedName name="FFY05_DSH_QUERY_1">#REF!</definedName>
    <definedName name="hart." localSheetId="1" hidden="1">#REF!</definedName>
    <definedName name="hart." localSheetId="0" hidden="1">#REF!</definedName>
    <definedName name="hart." hidden="1">#REF!</definedName>
    <definedName name="HVASUMRYb" localSheetId="0">#REF!</definedName>
    <definedName name="HVASUMRYb">#REF!</definedName>
    <definedName name="IncludeFlag">[3]Lookup!$C$19:$C$20</definedName>
    <definedName name="KY_CORRELATION" localSheetId="0">#REF!</definedName>
    <definedName name="KY_CORRELATION">#REF!</definedName>
    <definedName name="LABELS" localSheetId="0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 localSheetId="0">#REF!</definedName>
    <definedName name="MDC_Label">#REF!</definedName>
    <definedName name="MMMWEIGHTS_IMPACT_SUMMARY_936" localSheetId="0">#REF!</definedName>
    <definedName name="MMMWEIGHTS_IMPACT_SUMMARY_936">#REF!</definedName>
    <definedName name="NeonateSUMRY2b" localSheetId="0">#REF!</definedName>
    <definedName name="NeonateSUMRY2b">#REF!</definedName>
    <definedName name="PIP11_PaidMemo" localSheetId="1">#REF!</definedName>
    <definedName name="PIP11_PaidMemo" localSheetId="0">#REF!</definedName>
    <definedName name="PIP11_PaidMemo">#REF!</definedName>
    <definedName name="PIP11_PaidMemo_f" localSheetId="1">#REF!</definedName>
    <definedName name="PIP11_PaidMemo_f" localSheetId="0">#REF!</definedName>
    <definedName name="PIP11_PaidMemo_f">#REF!</definedName>
    <definedName name="PIP11_PaidMemo_final" localSheetId="1">#REF!</definedName>
    <definedName name="PIP11_PaidMemo_final" localSheetId="0">#REF!</definedName>
    <definedName name="PIP11_PaidMemo_final">#REF!</definedName>
    <definedName name="PIP11_PaidMemo_final_n" localSheetId="1">#REF!</definedName>
    <definedName name="PIP11_PaidMemo_final_n" localSheetId="0">#REF!</definedName>
    <definedName name="PIP11_PaidMemo_final_n">#REF!</definedName>
    <definedName name="PIP12_PaidMemo_f" localSheetId="1">#REF!</definedName>
    <definedName name="PIP12_PaidMemo_f" localSheetId="0">#REF!</definedName>
    <definedName name="PIP12_PaidMemo_f">#REF!</definedName>
    <definedName name="PIP12_PaidMemo_final" localSheetId="1">#REF!</definedName>
    <definedName name="PIP12_PaidMemo_final" localSheetId="0">#REF!</definedName>
    <definedName name="PIP12_PaidMemo_final">#REF!</definedName>
    <definedName name="PIP12_PaidMemo_final_n" localSheetId="1">#REF!</definedName>
    <definedName name="PIP12_PaidMemo_final_n" localSheetId="0">#REF!</definedName>
    <definedName name="PIP12_PaidMemo_final_n">#REF!</definedName>
    <definedName name="PIP13_PaidMemo_f" localSheetId="1">#REF!</definedName>
    <definedName name="PIP13_PaidMemo_f" localSheetId="0">#REF!</definedName>
    <definedName name="PIP13_PaidMemo_f">#REF!</definedName>
    <definedName name="PIP13_PaidMemo_final" localSheetId="1">#REF!</definedName>
    <definedName name="PIP13_PaidMemo_final" localSheetId="0">#REF!</definedName>
    <definedName name="PIP13_PaidMemo_final">#REF!</definedName>
    <definedName name="PIP13_PaidMemo_final_n" localSheetId="1">#REF!</definedName>
    <definedName name="PIP13_PaidMemo_final_n" localSheetId="0">#REF!</definedName>
    <definedName name="PIP13_PaidMemo_final_n">#REF!</definedName>
    <definedName name="PIP14_PaidMemo_f" localSheetId="1">#REF!</definedName>
    <definedName name="PIP14_PaidMemo_f" localSheetId="0">#REF!</definedName>
    <definedName name="PIP14_PaidMemo_f">#REF!</definedName>
    <definedName name="PIP14_PaidMemo_final" localSheetId="1">#REF!</definedName>
    <definedName name="PIP14_PaidMemo_final" localSheetId="0">#REF!</definedName>
    <definedName name="PIP14_PaidMemo_final">#REF!</definedName>
    <definedName name="PIP14_PaidMemo_final_n" localSheetId="1">#REF!</definedName>
    <definedName name="PIP14_PaidMemo_final_n" localSheetId="0">#REF!</definedName>
    <definedName name="PIP14_PaidMemo_final_n">#REF!</definedName>
    <definedName name="PolicyImpact" localSheetId="0">#REF!</definedName>
    <definedName name="PolicyImpact">#REF!</definedName>
    <definedName name="pps_3std" localSheetId="0">#REF!</definedName>
    <definedName name="pps_3std">#REF!</definedName>
    <definedName name="PricingCDImpact" localSheetId="0">#REF!</definedName>
    <definedName name="PricingCDImpact">#REF!</definedName>
    <definedName name="PRINT" localSheetId="1">#REF!</definedName>
    <definedName name="PRINT" localSheetId="0">#REF!</definedName>
    <definedName name="PRINT">#REF!</definedName>
    <definedName name="_xlnm.Print_Area" localSheetId="1">'IP Supp Combo'!$B$1:$I$36</definedName>
    <definedName name="_xlnm.Print_Area" localSheetId="0">'Supp Fiscal'!$A$4:$H$40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rov_name">[5]Medicaid!$A$3</definedName>
    <definedName name="PROVIDER_SUMM" localSheetId="0">#REF!</definedName>
    <definedName name="PROVIDER_SUMM">#REF!</definedName>
    <definedName name="ProvNum">[6]Main!$A$4</definedName>
    <definedName name="PROVSUMMARY" localSheetId="0">#REF!</definedName>
    <definedName name="PROVSUMMARY">#REF!</definedName>
    <definedName name="rate" localSheetId="1">#REF!</definedName>
    <definedName name="rate" localSheetId="0">#REF!</definedName>
    <definedName name="rate">#REF!</definedName>
    <definedName name="RateTypeAssignment">[3]Lookup!$E$4:$E$39</definedName>
    <definedName name="Sample_Impact_base" localSheetId="0">#REF!</definedName>
    <definedName name="Sample_Impact_base">#REF!</definedName>
    <definedName name="SOI">[2]Lists!$D$3:$D$6</definedName>
    <definedName name="STATUS_BY_SFY" localSheetId="0">#REF!</definedName>
    <definedName name="STATUS_BY_SFY">#REF!</definedName>
    <definedName name="SvcImpact" localSheetId="0">#REF!</definedName>
    <definedName name="SvcImpact">#REF!</definedName>
    <definedName name="SVCLEVEL" localSheetId="0">#REF!</definedName>
    <definedName name="SVCLEVEL">#REF!</definedName>
    <definedName name="SVCSUMRY" localSheetId="0">#REF!</definedName>
    <definedName name="SVCSUMRY">#REF!</definedName>
    <definedName name="TblStep_1" localSheetId="1">#REF!</definedName>
    <definedName name="TblStep_1" localSheetId="0">#REF!</definedName>
    <definedName name="TblStep_1">#REF!</definedName>
    <definedName name="TOTAL" localSheetId="0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C35" i="4" l="1"/>
  <c r="D37" i="25" l="1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F3" i="25"/>
  <c r="D3" i="25"/>
  <c r="M35" i="25" l="1"/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9" i="4"/>
  <c r="E35" i="4" l="1"/>
  <c r="F28" i="4" s="1"/>
  <c r="G28" i="4" s="1"/>
  <c r="F16" i="4"/>
  <c r="G16" i="4" s="1"/>
  <c r="F29" i="4" l="1"/>
  <c r="G29" i="4" s="1"/>
  <c r="F31" i="4"/>
  <c r="G31" i="4" s="1"/>
  <c r="F26" i="4"/>
  <c r="G26" i="4" s="1"/>
  <c r="F13" i="4"/>
  <c r="G13" i="4" s="1"/>
  <c r="F23" i="4"/>
  <c r="G23" i="4" s="1"/>
  <c r="F17" i="4"/>
  <c r="G17" i="4" s="1"/>
  <c r="F33" i="4"/>
  <c r="G33" i="4" s="1"/>
  <c r="F14" i="4"/>
  <c r="G14" i="4" s="1"/>
  <c r="F30" i="4"/>
  <c r="G30" i="4" s="1"/>
  <c r="F27" i="4"/>
  <c r="G27" i="4" s="1"/>
  <c r="F10" i="4"/>
  <c r="G10" i="4" s="1"/>
  <c r="F21" i="4"/>
  <c r="G21" i="4" s="1"/>
  <c r="F11" i="4"/>
  <c r="G11" i="4" s="1"/>
  <c r="F18" i="4"/>
  <c r="G18" i="4" s="1"/>
  <c r="F34" i="4"/>
  <c r="G34" i="4" s="1"/>
  <c r="F32" i="4"/>
  <c r="G32" i="4" s="1"/>
  <c r="F20" i="4"/>
  <c r="G20" i="4" s="1"/>
  <c r="F9" i="4"/>
  <c r="F25" i="4"/>
  <c r="G25" i="4" s="1"/>
  <c r="F19" i="4"/>
  <c r="G19" i="4" s="1"/>
  <c r="F22" i="4"/>
  <c r="G22" i="4" s="1"/>
  <c r="F15" i="4"/>
  <c r="G15" i="4" s="1"/>
  <c r="F24" i="4"/>
  <c r="G24" i="4" s="1"/>
  <c r="F12" i="4"/>
  <c r="G12" i="4" s="1"/>
  <c r="G9" i="4" l="1"/>
  <c r="D9" i="25" s="1"/>
  <c r="F35" i="4"/>
  <c r="D35" i="5"/>
  <c r="E33" i="5" s="1"/>
  <c r="F34" i="5"/>
  <c r="F33" i="5"/>
  <c r="F32" i="5"/>
  <c r="E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9" i="5"/>
  <c r="G7" i="5"/>
  <c r="E7" i="5"/>
  <c r="F5" i="5"/>
  <c r="G5" i="5" s="1"/>
  <c r="E5" i="5"/>
  <c r="F4" i="5"/>
  <c r="G4" i="5" s="1"/>
  <c r="E4" i="5"/>
  <c r="F3" i="5"/>
  <c r="G3" i="5" s="1"/>
  <c r="E3" i="5"/>
  <c r="D24" i="4"/>
  <c r="D13" i="4" l="1"/>
  <c r="D15" i="4"/>
  <c r="D18" i="4"/>
  <c r="D11" i="4"/>
  <c r="E16" i="5"/>
  <c r="E23" i="5"/>
  <c r="E15" i="5"/>
  <c r="E24" i="5"/>
  <c r="E31" i="5"/>
  <c r="D21" i="25"/>
  <c r="D32" i="25"/>
  <c r="D19" i="25"/>
  <c r="D13" i="25"/>
  <c r="D22" i="25"/>
  <c r="D33" i="25"/>
  <c r="D10" i="25"/>
  <c r="D30" i="25"/>
  <c r="D11" i="25"/>
  <c r="D27" i="25"/>
  <c r="D23" i="25"/>
  <c r="D28" i="25"/>
  <c r="D16" i="25"/>
  <c r="D14" i="25"/>
  <c r="D18" i="25"/>
  <c r="D24" i="25"/>
  <c r="D31" i="25"/>
  <c r="D12" i="25"/>
  <c r="D29" i="25"/>
  <c r="D15" i="25"/>
  <c r="D34" i="25"/>
  <c r="D25" i="25"/>
  <c r="D20" i="25"/>
  <c r="D26" i="25"/>
  <c r="D17" i="25"/>
  <c r="L12" i="25"/>
  <c r="L13" i="25"/>
  <c r="L17" i="25"/>
  <c r="L21" i="25"/>
  <c r="L25" i="25"/>
  <c r="L28" i="25"/>
  <c r="L33" i="25"/>
  <c r="L16" i="25"/>
  <c r="L27" i="25"/>
  <c r="L14" i="25"/>
  <c r="L18" i="25"/>
  <c r="L23" i="25"/>
  <c r="L26" i="25"/>
  <c r="L29" i="25"/>
  <c r="L34" i="25"/>
  <c r="L10" i="25"/>
  <c r="L15" i="25"/>
  <c r="L19" i="25"/>
  <c r="L22" i="25"/>
  <c r="L30" i="25"/>
  <c r="L31" i="25"/>
  <c r="L9" i="25"/>
  <c r="L35" i="25" s="1"/>
  <c r="L11" i="25"/>
  <c r="L20" i="25"/>
  <c r="L24" i="25"/>
  <c r="L32" i="25"/>
  <c r="E18" i="5"/>
  <c r="E22" i="5"/>
  <c r="E19" i="5"/>
  <c r="E20" i="5"/>
  <c r="E34" i="5"/>
  <c r="E10" i="5"/>
  <c r="E11" i="5"/>
  <c r="E12" i="5"/>
  <c r="E14" i="5"/>
  <c r="E26" i="5"/>
  <c r="E27" i="5"/>
  <c r="E28" i="5"/>
  <c r="E30" i="5"/>
  <c r="F35" i="5"/>
  <c r="E13" i="5"/>
  <c r="E17" i="5"/>
  <c r="E21" i="5"/>
  <c r="E25" i="5"/>
  <c r="E29" i="5"/>
  <c r="D35" i="4" l="1"/>
  <c r="D35" i="25"/>
  <c r="I34" i="5"/>
  <c r="F34" i="25" s="1"/>
  <c r="G35" i="4"/>
  <c r="G33" i="5"/>
  <c r="G29" i="5"/>
  <c r="G25" i="5"/>
  <c r="G21" i="5"/>
  <c r="G13" i="5"/>
  <c r="G9" i="5"/>
  <c r="G31" i="5"/>
  <c r="G27" i="5"/>
  <c r="G23" i="5"/>
  <c r="G19" i="5"/>
  <c r="G15" i="5"/>
  <c r="G11" i="5"/>
  <c r="G34" i="5"/>
  <c r="G32" i="5"/>
  <c r="G18" i="5"/>
  <c r="G16" i="5"/>
  <c r="G30" i="5"/>
  <c r="G28" i="5"/>
  <c r="G14" i="5"/>
  <c r="G12" i="5"/>
  <c r="G26" i="5"/>
  <c r="G24" i="5"/>
  <c r="G10" i="5"/>
  <c r="G22" i="5"/>
  <c r="G20" i="5"/>
  <c r="G17" i="5"/>
  <c r="E35" i="5"/>
  <c r="I21" i="5" l="1"/>
  <c r="F21" i="25" s="1"/>
  <c r="I12" i="5"/>
  <c r="F12" i="25" s="1"/>
  <c r="I11" i="5"/>
  <c r="F11" i="25" s="1"/>
  <c r="I31" i="5"/>
  <c r="F31" i="25" s="1"/>
  <c r="I32" i="5"/>
  <c r="F32" i="25" s="1"/>
  <c r="I33" i="5"/>
  <c r="F33" i="25" s="1"/>
  <c r="I14" i="5"/>
  <c r="F14" i="25" s="1"/>
  <c r="I9" i="5"/>
  <c r="F9" i="25" s="1"/>
  <c r="I15" i="5"/>
  <c r="F15" i="25" s="1"/>
  <c r="I28" i="5"/>
  <c r="F28" i="25" s="1"/>
  <c r="I23" i="5"/>
  <c r="F23" i="25" s="1"/>
  <c r="I16" i="5"/>
  <c r="F16" i="25" s="1"/>
  <c r="I27" i="5"/>
  <c r="F27" i="25" s="1"/>
  <c r="I24" i="5"/>
  <c r="F24" i="25" s="1"/>
  <c r="I30" i="5"/>
  <c r="F30" i="25" s="1"/>
  <c r="I29" i="5"/>
  <c r="F29" i="25" s="1"/>
  <c r="I17" i="5"/>
  <c r="F17" i="25" s="1"/>
  <c r="I26" i="5"/>
  <c r="F26" i="25" s="1"/>
  <c r="I25" i="5"/>
  <c r="F25" i="25" s="1"/>
  <c r="I22" i="5"/>
  <c r="F22" i="25" s="1"/>
  <c r="I13" i="5"/>
  <c r="F13" i="25" s="1"/>
  <c r="I18" i="5"/>
  <c r="F18" i="25" s="1"/>
  <c r="I19" i="5"/>
  <c r="F19" i="25" s="1"/>
  <c r="I10" i="5"/>
  <c r="F10" i="25" s="1"/>
  <c r="I20" i="5"/>
  <c r="F20" i="25" s="1"/>
  <c r="H20" i="5"/>
  <c r="E20" i="25" s="1"/>
  <c r="G20" i="25" s="1"/>
  <c r="H26" i="5"/>
  <c r="E26" i="25" s="1"/>
  <c r="H30" i="5"/>
  <c r="E30" i="25" s="1"/>
  <c r="G30" i="25" s="1"/>
  <c r="H34" i="5"/>
  <c r="E34" i="25" s="1"/>
  <c r="G34" i="25" s="1"/>
  <c r="H23" i="5"/>
  <c r="E23" i="25" s="1"/>
  <c r="G23" i="25" s="1"/>
  <c r="H13" i="5"/>
  <c r="E13" i="25" s="1"/>
  <c r="H33" i="5"/>
  <c r="E33" i="25" s="1"/>
  <c r="H22" i="5"/>
  <c r="E22" i="25" s="1"/>
  <c r="G22" i="25" s="1"/>
  <c r="H12" i="5"/>
  <c r="E12" i="25" s="1"/>
  <c r="G12" i="25" s="1"/>
  <c r="H16" i="5"/>
  <c r="E16" i="25" s="1"/>
  <c r="H11" i="5"/>
  <c r="E11" i="25" s="1"/>
  <c r="G11" i="25" s="1"/>
  <c r="H27" i="5"/>
  <c r="E27" i="25" s="1"/>
  <c r="G27" i="25" s="1"/>
  <c r="H21" i="5"/>
  <c r="E21" i="25" s="1"/>
  <c r="G21" i="25" s="1"/>
  <c r="H17" i="5"/>
  <c r="E17" i="25" s="1"/>
  <c r="H10" i="5"/>
  <c r="E10" i="25" s="1"/>
  <c r="G10" i="25" s="1"/>
  <c r="H14" i="5"/>
  <c r="E14" i="25" s="1"/>
  <c r="G14" i="25" s="1"/>
  <c r="H18" i="5"/>
  <c r="E18" i="25" s="1"/>
  <c r="G18" i="25" s="1"/>
  <c r="H15" i="5"/>
  <c r="E15" i="25" s="1"/>
  <c r="H31" i="5"/>
  <c r="E31" i="25" s="1"/>
  <c r="G31" i="25" s="1"/>
  <c r="H25" i="5"/>
  <c r="E25" i="25" s="1"/>
  <c r="G25" i="25" s="1"/>
  <c r="H24" i="5"/>
  <c r="E24" i="25" s="1"/>
  <c r="G24" i="25" s="1"/>
  <c r="H28" i="5"/>
  <c r="E28" i="25" s="1"/>
  <c r="H32" i="5"/>
  <c r="E32" i="25" s="1"/>
  <c r="G32" i="25" s="1"/>
  <c r="H19" i="5"/>
  <c r="E19" i="25" s="1"/>
  <c r="G19" i="25" s="1"/>
  <c r="G35" i="5"/>
  <c r="H9" i="5"/>
  <c r="H29" i="5"/>
  <c r="E29" i="25" s="1"/>
  <c r="G29" i="25" s="1"/>
  <c r="G33" i="25" l="1"/>
  <c r="H33" i="25" s="1"/>
  <c r="N33" i="25" s="1"/>
  <c r="G28" i="25"/>
  <c r="H28" i="25" s="1"/>
  <c r="N28" i="25" s="1"/>
  <c r="G15" i="25"/>
  <c r="H15" i="25" s="1"/>
  <c r="G17" i="25"/>
  <c r="H17" i="25" s="1"/>
  <c r="G16" i="25"/>
  <c r="H16" i="25" s="1"/>
  <c r="G13" i="25"/>
  <c r="H13" i="25" s="1"/>
  <c r="G26" i="25"/>
  <c r="H26" i="25" s="1"/>
  <c r="H25" i="25"/>
  <c r="E9" i="25"/>
  <c r="G9" i="25" s="1"/>
  <c r="H14" i="25"/>
  <c r="H34" i="25"/>
  <c r="H29" i="25"/>
  <c r="H32" i="25"/>
  <c r="H24" i="25"/>
  <c r="H18" i="25"/>
  <c r="H10" i="25"/>
  <c r="H12" i="25"/>
  <c r="H30" i="25"/>
  <c r="H20" i="25"/>
  <c r="F35" i="25"/>
  <c r="H19" i="25"/>
  <c r="H27" i="25"/>
  <c r="H22" i="25"/>
  <c r="H31" i="25"/>
  <c r="H21" i="25"/>
  <c r="H11" i="25"/>
  <c r="H23" i="25"/>
  <c r="I35" i="5"/>
  <c r="H35" i="5"/>
  <c r="N19" i="25" l="1"/>
  <c r="N26" i="25"/>
  <c r="N21" i="25"/>
  <c r="N15" i="25"/>
  <c r="N29" i="25"/>
  <c r="N16" i="25"/>
  <c r="N14" i="25"/>
  <c r="N13" i="25"/>
  <c r="N27" i="25"/>
  <c r="N20" i="25"/>
  <c r="N12" i="25"/>
  <c r="N18" i="25"/>
  <c r="N32" i="25"/>
  <c r="N34" i="25"/>
  <c r="E35" i="25"/>
  <c r="N17" i="25"/>
  <c r="N23" i="25"/>
  <c r="N11" i="25"/>
  <c r="N31" i="25"/>
  <c r="N22" i="25"/>
  <c r="N30" i="25"/>
  <c r="N10" i="25"/>
  <c r="N24" i="25"/>
  <c r="N25" i="25"/>
  <c r="H9" i="25" l="1"/>
  <c r="G35" i="25"/>
  <c r="H35" i="25" l="1"/>
  <c r="D36" i="25" s="1"/>
  <c r="D38" i="25" s="1"/>
  <c r="N9" i="25"/>
  <c r="N35" i="25" s="1"/>
</calcChain>
</file>

<file path=xl/sharedStrings.xml><?xml version="1.0" encoding="utf-8"?>
<sst xmlns="http://schemas.openxmlformats.org/spreadsheetml/2006/main" count="260" uniqueCount="97">
  <si>
    <t>Payments</t>
  </si>
  <si>
    <t>Capped</t>
  </si>
  <si>
    <t>Small</t>
  </si>
  <si>
    <t>IP</t>
  </si>
  <si>
    <t>Supplemental</t>
  </si>
  <si>
    <t>Hospital</t>
  </si>
  <si>
    <t>Rate</t>
  </si>
  <si>
    <t>Total</t>
  </si>
  <si>
    <t>Hospitals</t>
  </si>
  <si>
    <t>Pool</t>
  </si>
  <si>
    <t>Increase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</si>
  <si>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</si>
  <si>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</si>
  <si>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</si>
  <si>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</si>
  <si>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</si>
  <si>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</si>
  <si>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</si>
  <si>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</si>
  <si>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</si>
  <si>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</si>
  <si>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</si>
  <si>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</si>
  <si>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</si>
  <si>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</si>
  <si>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</si>
  <si>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</si>
  <si>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</si>
  <si>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</si>
  <si>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</si>
  <si>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</si>
  <si>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</si>
  <si>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</si>
  <si>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</si>
  <si>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</si>
  <si>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</si>
  <si>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</si>
  <si>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TOTALS</t>
  </si>
  <si>
    <t>Provider ID</t>
  </si>
  <si>
    <t>Medicaid</t>
  </si>
  <si>
    <t>Inpatient</t>
  </si>
  <si>
    <t>%</t>
  </si>
  <si>
    <t>Payment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</si>
  <si>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</si>
  <si>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</si>
  <si>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</si>
  <si>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</si>
  <si>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</si>
  <si>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</si>
  <si>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</si>
  <si>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</si>
  <si>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</si>
  <si>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</si>
  <si>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</si>
  <si>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</si>
  <si>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</si>
  <si>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</si>
  <si>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</si>
  <si>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</si>
  <si>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004041620</t>
  </si>
  <si>
    <t>004041760</t>
  </si>
  <si>
    <t>004041893</t>
  </si>
  <si>
    <t>004041661</t>
  </si>
  <si>
    <t>004041828</t>
  </si>
  <si>
    <t>004041836</t>
  </si>
  <si>
    <t>TOTAL</t>
  </si>
  <si>
    <t>No cap</t>
  </si>
  <si>
    <t>Additional</t>
  </si>
  <si>
    <t>Original</t>
  </si>
  <si>
    <t>No Cap</t>
  </si>
  <si>
    <t>Cap</t>
  </si>
  <si>
    <t>Revenue</t>
  </si>
  <si>
    <t xml:space="preserve">up to 1st </t>
  </si>
  <si>
    <t>DNBRY / N.MILFRD</t>
  </si>
  <si>
    <t>HOSP.CENTRAL CT</t>
  </si>
  <si>
    <t xml:space="preserve">LAWRNCE &amp; MEM. </t>
  </si>
  <si>
    <t>FFY 2016</t>
  </si>
  <si>
    <t>Annual</t>
  </si>
  <si>
    <t>Midsized</t>
  </si>
  <si>
    <t>Legislation:</t>
  </si>
  <si>
    <t>Total Supplemental Payments:</t>
  </si>
  <si>
    <t>Total Supp.</t>
  </si>
  <si>
    <t>Total IP Supp.</t>
  </si>
  <si>
    <t>OP Supp.</t>
  </si>
  <si>
    <t>Capped %</t>
  </si>
  <si>
    <t>Uncapped</t>
  </si>
  <si>
    <t>Small Hospital Pool</t>
  </si>
  <si>
    <t>[1]</t>
  </si>
  <si>
    <t>1st Quarter</t>
  </si>
  <si>
    <t>SFY 2018 Inpatient Supplemental Payment Summary</t>
  </si>
  <si>
    <t>008069211</t>
  </si>
  <si>
    <t>008069217</t>
  </si>
  <si>
    <t>008074564</t>
  </si>
  <si>
    <t>008069222</t>
  </si>
  <si>
    <t>It is anticipated that Hungerford will affiliate with Hartford shortly and become ineligible for the small hospital pool effective for the quarter starting January 1, 2018, which will result in a reduction in payments per the State Plan Amendment.</t>
  </si>
  <si>
    <t>Note: It is anticipated that Hungerford will affiliate with Hartford shortly and become ineligible for the small hospital pool effective for the quarter starting January 1, 2018, which will result in a reduction in payments per the State Plan Amendment.</t>
  </si>
  <si>
    <t>SFY18 Supplemental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</si>
</sst>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%"/>
    <numFmt numFmtId="168" formatCode="0.0000%"/>
    <numFmt numFmtId="169" formatCode="&quot;$&quot;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Arial Unicode MS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0" fontId="19" fillId="0" borderId="0"/>
    <xf numFmtId="0" fontId="21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10" fillId="6" borderId="4" applyNumberFormat="0" applyAlignment="0" applyProtection="0"/>
    <xf numFmtId="0" fontId="26" fillId="50" borderId="17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8" applyNumberFormat="0" applyFill="0" applyAlignment="0" applyProtection="0"/>
    <xf numFmtId="0" fontId="2" fillId="0" borderId="1" applyNumberFormat="0" applyFill="0" applyAlignment="0" applyProtection="0"/>
    <xf numFmtId="0" fontId="35" fillId="0" borderId="19" applyNumberFormat="0" applyFill="0" applyAlignment="0" applyProtection="0"/>
    <xf numFmtId="0" fontId="3" fillId="0" borderId="2" applyNumberFormat="0" applyFill="0" applyAlignment="0" applyProtection="0"/>
    <xf numFmtId="0" fontId="36" fillId="0" borderId="20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8" fillId="5" borderId="4" applyNumberFormat="0" applyAlignment="0" applyProtection="0"/>
    <xf numFmtId="0" fontId="38" fillId="0" borderId="21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2" applyNumberFormat="0" applyFont="0" applyAlignment="0" applyProtection="0"/>
    <xf numFmtId="0" fontId="22" fillId="53" borderId="22" applyNumberFormat="0" applyFont="0" applyAlignment="0" applyProtection="0"/>
    <xf numFmtId="0" fontId="22" fillId="53" borderId="22" applyNumberFormat="0" applyFont="0" applyAlignment="0" applyProtection="0"/>
    <xf numFmtId="0" fontId="1" fillId="8" borderId="8" applyNumberFormat="0" applyFont="0" applyAlignment="0" applyProtection="0"/>
    <xf numFmtId="0" fontId="41" fillId="49" borderId="23" applyNumberFormat="0" applyAlignment="0" applyProtection="0"/>
    <xf numFmtId="0" fontId="41" fillId="49" borderId="23" applyNumberFormat="0" applyAlignment="0" applyProtection="0"/>
    <xf numFmtId="0" fontId="41" fillId="49" borderId="23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1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8" fillId="0" borderId="0"/>
    <xf numFmtId="0" fontId="19" fillId="0" borderId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21" fillId="0" borderId="0"/>
    <xf numFmtId="0" fontId="21" fillId="0" borderId="0"/>
    <xf numFmtId="0" fontId="5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0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10" fontId="20" fillId="0" borderId="14" xfId="216" applyNumberFormat="1" applyFont="1" applyBorder="1" applyAlignment="1" applyProtection="1">
      <alignment horizontal="right" vertical="top"/>
    </xf>
    <xf numFmtId="0" fontId="19" fillId="0" borderId="15" xfId="4" applyFont="1" applyBorder="1" applyAlignment="1" applyProtection="1">
      <alignment horizontal="center"/>
    </xf>
    <xf numFmtId="6" fontId="20" fillId="0" borderId="12" xfId="163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/>
    <xf numFmtId="0" fontId="20" fillId="0" borderId="13" xfId="163" applyFont="1" applyFill="1" applyBorder="1" applyAlignment="1" applyProtection="1">
      <alignment horizontal="center"/>
    </xf>
    <xf numFmtId="0" fontId="19" fillId="0" borderId="13" xfId="4" applyFont="1" applyBorder="1" applyAlignment="1" applyProtection="1">
      <alignment horizontal="center"/>
    </xf>
    <xf numFmtId="5" fontId="20" fillId="0" borderId="14" xfId="7" applyNumberFormat="1" applyFont="1" applyFill="1" applyBorder="1" applyAlignment="1" applyProtection="1">
      <alignment horizontal="right" vertical="top"/>
    </xf>
    <xf numFmtId="0" fontId="19" fillId="0" borderId="12" xfId="4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/>
    <xf numFmtId="164" fontId="0" fillId="0" borderId="0" xfId="1" applyNumberFormat="1" applyFont="1"/>
    <xf numFmtId="0" fontId="19" fillId="0" borderId="12" xfId="163" applyFont="1" applyBorder="1" applyAlignment="1" applyProtection="1">
      <alignment horizontal="center"/>
    </xf>
    <xf numFmtId="0" fontId="19" fillId="0" borderId="15" xfId="163" applyFont="1" applyBorder="1" applyAlignment="1" applyProtection="1">
      <alignment horizontal="center"/>
    </xf>
    <xf numFmtId="0" fontId="20" fillId="0" borderId="15" xfId="163" applyFont="1" applyFill="1" applyBorder="1" applyAlignment="1" applyProtection="1">
      <alignment horizontal="center"/>
    </xf>
    <xf numFmtId="0" fontId="20" fillId="0" borderId="14" xfId="6" applyFont="1" applyFill="1" applyBorder="1" applyAlignment="1" applyProtection="1">
      <alignment horizontal="left"/>
    </xf>
    <xf numFmtId="0" fontId="18" fillId="0" borderId="0" xfId="3" applyFont="1" applyProtection="1">
      <protection locked="0"/>
    </xf>
    <xf numFmtId="0" fontId="49" fillId="0" borderId="0" xfId="3" applyFont="1" applyProtection="1">
      <protection locked="0"/>
    </xf>
    <xf numFmtId="5" fontId="18" fillId="0" borderId="0" xfId="3" applyNumberFormat="1" applyFont="1" applyProtection="1">
      <protection locked="0"/>
    </xf>
    <xf numFmtId="0" fontId="18" fillId="0" borderId="0" xfId="3" applyFont="1" applyProtection="1"/>
    <xf numFmtId="0" fontId="49" fillId="0" borderId="0" xfId="3" applyFont="1" applyProtection="1"/>
    <xf numFmtId="0" fontId="20" fillId="0" borderId="25" xfId="4" applyFont="1" applyBorder="1" applyProtection="1"/>
    <xf numFmtId="0" fontId="20" fillId="0" borderId="12" xfId="4" applyFont="1" applyBorder="1" applyProtection="1"/>
    <xf numFmtId="0" fontId="19" fillId="0" borderId="12" xfId="4" applyFont="1" applyBorder="1" applyAlignment="1" applyProtection="1">
      <alignment horizontal="center"/>
    </xf>
    <xf numFmtId="0" fontId="19" fillId="0" borderId="27" xfId="4" applyFont="1" applyBorder="1" applyProtection="1"/>
    <xf numFmtId="0" fontId="18" fillId="0" borderId="13" xfId="3" applyFont="1" applyBorder="1" applyProtection="1"/>
    <xf numFmtId="0" fontId="20" fillId="0" borderId="13" xfId="4" applyFont="1" applyBorder="1" applyAlignment="1" applyProtection="1">
      <alignment horizontal="center"/>
    </xf>
    <xf numFmtId="0" fontId="20" fillId="0" borderId="28" xfId="4" applyFont="1" applyBorder="1" applyAlignment="1" applyProtection="1">
      <alignment horizontal="center"/>
    </xf>
    <xf numFmtId="0" fontId="19" fillId="0" borderId="27" xfId="4" applyFont="1" applyBorder="1" applyAlignment="1" applyProtection="1">
      <alignment horizontal="left"/>
    </xf>
    <xf numFmtId="0" fontId="19" fillId="0" borderId="13" xfId="4" applyFont="1" applyBorder="1" applyProtection="1"/>
    <xf numFmtId="5" fontId="19" fillId="0" borderId="11" xfId="4" applyNumberFormat="1" applyFont="1" applyBorder="1" applyAlignment="1" applyProtection="1">
      <alignment horizontal="center" wrapText="1"/>
    </xf>
    <xf numFmtId="5" fontId="19" fillId="0" borderId="13" xfId="4" applyNumberFormat="1" applyFont="1" applyBorder="1" applyAlignment="1" applyProtection="1">
      <alignment horizontal="center" wrapText="1"/>
    </xf>
    <xf numFmtId="0" fontId="19" fillId="0" borderId="27" xfId="4" applyFont="1" applyBorder="1" applyAlignment="1" applyProtection="1">
      <alignment horizontal="center"/>
    </xf>
    <xf numFmtId="0" fontId="19" fillId="0" borderId="11" xfId="4" applyFont="1" applyBorder="1" applyAlignment="1" applyProtection="1">
      <alignment horizontal="center"/>
    </xf>
    <xf numFmtId="0" fontId="50" fillId="0" borderId="14" xfId="3" applyFont="1" applyBorder="1" applyProtection="1"/>
    <xf numFmtId="0" fontId="19" fillId="0" borderId="12" xfId="6" applyFont="1" applyFill="1" applyBorder="1" applyAlignment="1" applyProtection="1">
      <alignment horizontal="left"/>
    </xf>
    <xf numFmtId="165" fontId="18" fillId="0" borderId="0" xfId="3" applyNumberFormat="1" applyFont="1" applyProtection="1"/>
    <xf numFmtId="0" fontId="19" fillId="0" borderId="13" xfId="6" applyFont="1" applyFill="1" applyBorder="1" applyAlignment="1" applyProtection="1">
      <alignment horizontal="left"/>
    </xf>
    <xf numFmtId="0" fontId="50" fillId="0" borderId="29" xfId="3" applyFont="1" applyFill="1" applyBorder="1" applyProtection="1"/>
    <xf numFmtId="0" fontId="19" fillId="0" borderId="13" xfId="9" applyFont="1" applyFill="1" applyBorder="1" applyProtection="1"/>
    <xf numFmtId="0" fontId="19" fillId="0" borderId="15" xfId="9" applyFont="1" applyFill="1" applyBorder="1" applyProtection="1"/>
    <xf numFmtId="0" fontId="20" fillId="0" borderId="29" xfId="6" applyFont="1" applyFill="1" applyBorder="1" applyAlignment="1" applyProtection="1">
      <alignment horizontal="left"/>
    </xf>
    <xf numFmtId="0" fontId="20" fillId="0" borderId="15" xfId="6" applyFont="1" applyFill="1" applyBorder="1" applyAlignment="1" applyProtection="1">
      <alignment horizontal="left"/>
    </xf>
    <xf numFmtId="5" fontId="20" fillId="0" borderId="0" xfId="7" applyNumberFormat="1" applyFont="1" applyFill="1" applyBorder="1" applyAlignment="1" applyProtection="1">
      <alignment horizontal="right" vertical="top"/>
    </xf>
    <xf numFmtId="169" fontId="49" fillId="0" borderId="0" xfId="3" applyNumberFormat="1" applyFont="1" applyProtection="1"/>
    <xf numFmtId="38" fontId="18" fillId="0" borderId="0" xfId="3" applyNumberFormat="1" applyFont="1" applyProtection="1"/>
    <xf numFmtId="5" fontId="19" fillId="0" borderId="12" xfId="7" applyNumberFormat="1" applyFont="1" applyFill="1" applyBorder="1" applyAlignment="1" applyProtection="1">
      <alignment horizontal="right"/>
    </xf>
    <xf numFmtId="168" fontId="19" fillId="0" borderId="12" xfId="8" applyNumberFormat="1" applyFont="1" applyBorder="1" applyAlignment="1" applyProtection="1">
      <alignment horizontal="right"/>
    </xf>
    <xf numFmtId="5" fontId="19" fillId="0" borderId="12" xfId="7" applyNumberFormat="1" applyFont="1" applyBorder="1" applyAlignment="1" applyProtection="1">
      <alignment horizontal="right"/>
    </xf>
    <xf numFmtId="165" fontId="19" fillId="0" borderId="28" xfId="7" applyNumberFormat="1" applyFont="1" applyBorder="1" applyAlignment="1" applyProtection="1">
      <alignment horizontal="right"/>
    </xf>
    <xf numFmtId="5" fontId="19" fillId="0" borderId="13" xfId="7" applyNumberFormat="1" applyFont="1" applyFill="1" applyBorder="1" applyAlignment="1" applyProtection="1">
      <alignment horizontal="right"/>
    </xf>
    <xf numFmtId="168" fontId="19" fillId="0" borderId="13" xfId="8" applyNumberFormat="1" applyFont="1" applyBorder="1" applyAlignment="1" applyProtection="1">
      <alignment horizontal="right"/>
    </xf>
    <xf numFmtId="5" fontId="19" fillId="0" borderId="13" xfId="7" applyNumberFormat="1" applyFont="1" applyBorder="1" applyAlignment="1" applyProtection="1">
      <alignment horizontal="right"/>
    </xf>
    <xf numFmtId="165" fontId="19" fillId="0" borderId="11" xfId="7" applyNumberFormat="1" applyFont="1" applyBorder="1" applyAlignment="1" applyProtection="1">
      <alignment horizontal="right"/>
    </xf>
    <xf numFmtId="5" fontId="19" fillId="0" borderId="15" xfId="7" applyNumberFormat="1" applyFont="1" applyFill="1" applyBorder="1" applyAlignment="1" applyProtection="1">
      <alignment horizontal="right"/>
    </xf>
    <xf numFmtId="168" fontId="19" fillId="0" borderId="15" xfId="8" applyNumberFormat="1" applyFont="1" applyBorder="1" applyAlignment="1" applyProtection="1">
      <alignment horizontal="right"/>
    </xf>
    <xf numFmtId="5" fontId="19" fillId="0" borderId="15" xfId="7" applyNumberFormat="1" applyFont="1" applyBorder="1" applyAlignment="1" applyProtection="1">
      <alignment horizontal="right"/>
    </xf>
    <xf numFmtId="165" fontId="19" fillId="0" borderId="15" xfId="7" applyNumberFormat="1" applyFont="1" applyBorder="1" applyAlignment="1" applyProtection="1">
      <alignment horizontal="right"/>
    </xf>
    <xf numFmtId="168" fontId="19" fillId="0" borderId="15" xfId="2" applyNumberFormat="1" applyFont="1" applyFill="1" applyBorder="1" applyAlignment="1" applyProtection="1">
      <alignment horizontal="right"/>
    </xf>
    <xf numFmtId="5" fontId="20" fillId="0" borderId="15" xfId="7" applyNumberFormat="1" applyFont="1" applyFill="1" applyBorder="1" applyAlignment="1" applyProtection="1">
      <alignment horizontal="right"/>
    </xf>
    <xf numFmtId="5" fontId="20" fillId="0" borderId="26" xfId="7" applyNumberFormat="1" applyFon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15" fillId="0" borderId="0" xfId="0" applyFont="1" applyFill="1"/>
    <xf numFmtId="164" fontId="0" fillId="0" borderId="0" xfId="1" quotePrefix="1" applyNumberFormat="1" applyFont="1"/>
    <xf numFmtId="0" fontId="15" fillId="0" borderId="0" xfId="0" applyFont="1" applyAlignment="1">
      <alignment horizontal="right"/>
    </xf>
    <xf numFmtId="167" fontId="15" fillId="0" borderId="0" xfId="2" applyNumberFormat="1" applyFont="1"/>
    <xf numFmtId="0" fontId="51" fillId="0" borderId="0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 applyBorder="1" applyAlignment="1">
      <alignment horizontal="left"/>
    </xf>
    <xf numFmtId="164" fontId="0" fillId="0" borderId="10" xfId="0" applyNumberFormat="1" applyBorder="1"/>
    <xf numFmtId="0" fontId="0" fillId="0" borderId="10" xfId="0" applyBorder="1" applyAlignment="1">
      <alignment horizontal="center"/>
    </xf>
    <xf numFmtId="164" fontId="15" fillId="0" borderId="0" xfId="0" applyNumberFormat="1" applyFont="1" applyFill="1"/>
    <xf numFmtId="5" fontId="20" fillId="0" borderId="15" xfId="4" applyNumberFormat="1" applyFont="1" applyFill="1" applyBorder="1" applyAlignment="1" applyProtection="1">
      <alignment horizontal="center" wrapText="1"/>
    </xf>
    <xf numFmtId="164" fontId="0" fillId="0" borderId="0" xfId="1" applyNumberFormat="1" applyFont="1" applyBorder="1"/>
    <xf numFmtId="0" fontId="19" fillId="0" borderId="12" xfId="4" applyFont="1" applyBorder="1" applyAlignment="1" applyProtection="1">
      <alignment horizontal="left"/>
    </xf>
    <xf numFmtId="0" fontId="19" fillId="0" borderId="12" xfId="4" applyFont="1" applyBorder="1" applyProtection="1"/>
    <xf numFmtId="0" fontId="19" fillId="0" borderId="13" xfId="4" applyFont="1" applyBorder="1" applyAlignment="1" applyProtection="1">
      <alignment horizontal="left"/>
    </xf>
    <xf numFmtId="0" fontId="19" fillId="0" borderId="15" xfId="4" applyFont="1" applyBorder="1" applyAlignment="1" applyProtection="1">
      <alignment horizontal="left"/>
    </xf>
    <xf numFmtId="0" fontId="19" fillId="0" borderId="15" xfId="4" applyFont="1" applyBorder="1" applyProtection="1"/>
    <xf numFmtId="164" fontId="15" fillId="54" borderId="0" xfId="1" applyNumberFormat="1" applyFont="1" applyFill="1"/>
    <xf numFmtId="164" fontId="15" fillId="55" borderId="0" xfId="1" applyNumberFormat="1" applyFont="1" applyFill="1"/>
    <xf numFmtId="164" fontId="0" fillId="55" borderId="0" xfId="0" applyNumberFormat="1" applyFill="1"/>
    <xf numFmtId="5" fontId="20" fillId="54" borderId="13" xfId="4" applyNumberFormat="1" applyFont="1" applyFill="1" applyBorder="1" applyAlignment="1" applyProtection="1">
      <alignment horizontal="center" wrapText="1"/>
    </xf>
    <xf numFmtId="5" fontId="20" fillId="54" borderId="11" xfId="4" applyNumberFormat="1" applyFont="1" applyFill="1" applyBorder="1" applyAlignment="1" applyProtection="1">
      <alignment horizontal="center" wrapText="1"/>
    </xf>
    <xf numFmtId="164" fontId="0" fillId="0" borderId="0" xfId="0" applyNumberFormat="1" applyBorder="1"/>
    <xf numFmtId="0" fontId="15" fillId="0" borderId="0" xfId="0" applyFont="1" applyBorder="1"/>
    <xf numFmtId="164" fontId="15" fillId="0" borderId="0" xfId="1" applyNumberFormat="1" applyFont="1" applyBorder="1"/>
    <xf numFmtId="0" fontId="15" fillId="0" borderId="0" xfId="0" applyFont="1" applyAlignment="1">
      <alignment horizontal="center" vertical="top"/>
    </xf>
    <xf numFmtId="1" fontId="0" fillId="0" borderId="0" xfId="1" applyNumberFormat="1" applyFont="1"/>
    <xf numFmtId="1" fontId="0" fillId="0" borderId="0" xfId="1" applyNumberFormat="1" applyFont="1" applyBorder="1"/>
    <xf numFmtId="1" fontId="15" fillId="0" borderId="0" xfId="1" applyNumberFormat="1" applyFont="1" applyBorder="1"/>
    <xf numFmtId="166" fontId="18" fillId="0" borderId="0" xfId="3" applyNumberFormat="1" applyFont="1" applyAlignment="1" applyProtection="1">
      <alignment horizontal="center"/>
      <protection locked="0"/>
    </xf>
    <xf numFmtId="166" fontId="18" fillId="0" borderId="14" xfId="3" applyNumberFormat="1" applyFont="1" applyBorder="1" applyAlignment="1" applyProtection="1">
      <alignment horizontal="center"/>
    </xf>
    <xf numFmtId="1" fontId="0" fillId="0" borderId="12" xfId="1" quotePrefix="1" applyNumberFormat="1" applyFont="1" applyBorder="1"/>
    <xf numFmtId="1" fontId="0" fillId="0" borderId="13" xfId="1" quotePrefix="1" applyNumberFormat="1" applyFont="1" applyBorder="1"/>
    <xf numFmtId="1" fontId="0" fillId="0" borderId="13" xfId="1" quotePrefix="1" applyNumberFormat="1" applyFont="1" applyFill="1" applyBorder="1"/>
    <xf numFmtId="1" fontId="1" fillId="0" borderId="13" xfId="1" quotePrefix="1" applyNumberFormat="1" applyFont="1" applyBorder="1"/>
    <xf numFmtId="1" fontId="0" fillId="0" borderId="13" xfId="0" quotePrefix="1" applyNumberFormat="1" applyBorder="1"/>
    <xf numFmtId="1" fontId="0" fillId="0" borderId="15" xfId="0" quotePrefix="1" applyNumberFormat="1" applyBorder="1"/>
    <xf numFmtId="5" fontId="19" fillId="0" borderId="12" xfId="7" applyNumberFormat="1" applyFont="1" applyFill="1" applyBorder="1" applyAlignment="1" applyProtection="1">
      <alignment horizontal="right" vertical="top"/>
    </xf>
    <xf numFmtId="5" fontId="19" fillId="0" borderId="13" xfId="7" applyNumberFormat="1" applyFont="1" applyFill="1" applyBorder="1" applyAlignment="1" applyProtection="1">
      <alignment horizontal="right" vertical="top"/>
    </xf>
    <xf numFmtId="0" fontId="0" fillId="0" borderId="15" xfId="0" applyBorder="1"/>
    <xf numFmtId="10" fontId="19" fillId="0" borderId="12" xfId="216" applyNumberFormat="1" applyFont="1" applyBorder="1" applyAlignment="1" applyProtection="1">
      <alignment horizontal="right" vertical="top"/>
    </xf>
    <xf numFmtId="10" fontId="19" fillId="0" borderId="13" xfId="216" applyNumberFormat="1" applyFont="1" applyBorder="1" applyAlignment="1" applyProtection="1">
      <alignment horizontal="right" vertical="top"/>
    </xf>
    <xf numFmtId="165" fontId="19" fillId="0" borderId="12" xfId="216" applyNumberFormat="1" applyFont="1" applyFill="1" applyBorder="1" applyAlignment="1" applyProtection="1">
      <alignment horizontal="right" vertical="top"/>
    </xf>
    <xf numFmtId="165" fontId="19" fillId="0" borderId="13" xfId="216" applyNumberFormat="1" applyFont="1" applyFill="1" applyBorder="1" applyAlignment="1" applyProtection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15" fillId="0" borderId="15" xfId="0" applyFont="1" applyBorder="1"/>
    <xf numFmtId="164" fontId="0" fillId="0" borderId="15" xfId="1" applyNumberFormat="1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/>
    <xf numFmtId="164" fontId="15" fillId="0" borderId="15" xfId="1" applyNumberFormat="1" applyFont="1" applyBorder="1"/>
    <xf numFmtId="0" fontId="0" fillId="0" borderId="12" xfId="0" quotePrefix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269">
    <cellStyle name="£Z_x0004_Ç_x0006_^_x0004_" xfId="249"/>
    <cellStyle name="20% - Accent1 2" xfId="10"/>
    <cellStyle name="20% - Accent1 3" xfId="11"/>
    <cellStyle name="20% - Accent2 2" xfId="12"/>
    <cellStyle name="20% - Accent2 2 2" xfId="13"/>
    <cellStyle name="20% - Accent2 3" xfId="14"/>
    <cellStyle name="20% - Accent2 4" xfId="15"/>
    <cellStyle name="20% - Accent3 2" xfId="16"/>
    <cellStyle name="20% - Accent3 2 2" xfId="17"/>
    <cellStyle name="20% - Accent3 3" xfId="18"/>
    <cellStyle name="20% - Accent3 4" xfId="19"/>
    <cellStyle name="20% - Accent4 2" xfId="20"/>
    <cellStyle name="20% - Accent4 2 2" xfId="21"/>
    <cellStyle name="20% - Accent4 3" xfId="22"/>
    <cellStyle name="20% - Accent4 4" xfId="23"/>
    <cellStyle name="20% - Accent5 2" xfId="24"/>
    <cellStyle name="20% - Accent5 2 2" xfId="25"/>
    <cellStyle name="20% - Accent5 3" xfId="26"/>
    <cellStyle name="20% - Accent5 4" xfId="27"/>
    <cellStyle name="20% - Accent6 2" xfId="28"/>
    <cellStyle name="20% - Accent6 3" xfId="29"/>
    <cellStyle name="40% - Accent1 2" xfId="30"/>
    <cellStyle name="40% - Accent1 3" xfId="31"/>
    <cellStyle name="40% - Accent2 2" xfId="32"/>
    <cellStyle name="40% - Accent2 3" xfId="33"/>
    <cellStyle name="40% - Accent3 2" xfId="34"/>
    <cellStyle name="40% - Accent3 3" xfId="35"/>
    <cellStyle name="40% - Accent4 2" xfId="36"/>
    <cellStyle name="40% - Accent4 3" xfId="37"/>
    <cellStyle name="40% - Accent5 2" xfId="38"/>
    <cellStyle name="40% - Accent5 3" xfId="39"/>
    <cellStyle name="40% - Accent6 2" xfId="40"/>
    <cellStyle name="40% - Accent6 3" xfId="41"/>
    <cellStyle name="60% - Accent1 2" xfId="42"/>
    <cellStyle name="60% - Accent1 3" xfId="43"/>
    <cellStyle name="60% - Accent2 2" xfId="44"/>
    <cellStyle name="60% - Accent2 3" xfId="45"/>
    <cellStyle name="60% - Accent3 2" xfId="46"/>
    <cellStyle name="60% - Accent3 3" xfId="47"/>
    <cellStyle name="60% - Accent4 2" xfId="48"/>
    <cellStyle name="60% - Accent4 3" xfId="49"/>
    <cellStyle name="60% - Accent5 2" xfId="50"/>
    <cellStyle name="60% - Accent5 3" xfId="51"/>
    <cellStyle name="60% - Accent6 2" xfId="52"/>
    <cellStyle name="60% - Accent6 3" xfId="53"/>
    <cellStyle name="Accent1 2" xfId="54"/>
    <cellStyle name="Accent1 3" xfId="55"/>
    <cellStyle name="Accent2 2" xfId="56"/>
    <cellStyle name="Accent2 3" xfId="57"/>
    <cellStyle name="Accent3 2" xfId="58"/>
    <cellStyle name="Accent3 3" xfId="59"/>
    <cellStyle name="Accent4 2" xfId="60"/>
    <cellStyle name="Accent4 3" xfId="61"/>
    <cellStyle name="Accent5 2" xfId="62"/>
    <cellStyle name="Accent5 3" xfId="63"/>
    <cellStyle name="Accent6 2" xfId="64"/>
    <cellStyle name="Accent6 3" xfId="65"/>
    <cellStyle name="Bad 2" xfId="66"/>
    <cellStyle name="Bad 3" xfId="67"/>
    <cellStyle name="Calculation 2" xfId="68"/>
    <cellStyle name="Calculation 2 2" xfId="69"/>
    <cellStyle name="Calculation 2 3" xfId="70"/>
    <cellStyle name="Calculation 3" xfId="71"/>
    <cellStyle name="Check Cell 2" xfId="72"/>
    <cellStyle name="Check Cell 3" xfId="73"/>
    <cellStyle name="Comma" xfId="1" builtinId="3"/>
    <cellStyle name="Comma 10" xfId="74"/>
    <cellStyle name="Comma 11" xfId="75"/>
    <cellStyle name="Comma 12" xfId="76"/>
    <cellStyle name="Comma 2" xfId="77"/>
    <cellStyle name="Comma 2 2" xfId="78"/>
    <cellStyle name="Comma 2 2 2" xfId="79"/>
    <cellStyle name="Comma 2 3" xfId="80"/>
    <cellStyle name="Comma 2 3 2" xfId="81"/>
    <cellStyle name="Comma 2 4" xfId="82"/>
    <cellStyle name="Comma 2 5" xfId="83"/>
    <cellStyle name="Comma 2 6" xfId="250"/>
    <cellStyle name="Comma 2 7" xfId="256"/>
    <cellStyle name="Comma 2 8" xfId="260"/>
    <cellStyle name="Comma 2 9" xfId="261"/>
    <cellStyle name="Comma 2 9 2" xfId="262"/>
    <cellStyle name="Comma 3" xfId="84"/>
    <cellStyle name="Comma 3 2" xfId="85"/>
    <cellStyle name="Comma 3 2 2" xfId="86"/>
    <cellStyle name="Comma 3 3" xfId="87"/>
    <cellStyle name="Comma 3 4" xfId="88"/>
    <cellStyle name="Comma 4" xfId="89"/>
    <cellStyle name="Comma 4 2" xfId="90"/>
    <cellStyle name="Comma 4 2 2" xfId="91"/>
    <cellStyle name="Comma 4 3" xfId="92"/>
    <cellStyle name="Comma 4 4" xfId="93"/>
    <cellStyle name="Comma 5" xfId="94"/>
    <cellStyle name="Comma 5 2" xfId="95"/>
    <cellStyle name="Comma 5 2 2" xfId="96"/>
    <cellStyle name="Comma 5 3" xfId="258"/>
    <cellStyle name="Comma 6" xfId="97"/>
    <cellStyle name="Comma 6 2" xfId="98"/>
    <cellStyle name="Comma 7" xfId="99"/>
    <cellStyle name="Comma 7 2" xfId="100"/>
    <cellStyle name="Comma 7 3" xfId="101"/>
    <cellStyle name="Comma 7 3 2" xfId="102"/>
    <cellStyle name="Comma 8" xfId="103"/>
    <cellStyle name="Comma 8 2" xfId="104"/>
    <cellStyle name="Comma 9" xfId="105"/>
    <cellStyle name="Comma 9 2" xfId="106"/>
    <cellStyle name="Currency 10" xfId="107"/>
    <cellStyle name="Currency 11" xfId="108"/>
    <cellStyle name="Currency 2" xfId="109"/>
    <cellStyle name="Currency 2 2" xfId="110"/>
    <cellStyle name="Currency 2 2 2" xfId="111"/>
    <cellStyle name="Currency 2 3" xfId="112"/>
    <cellStyle name="Currency 2 3 2" xfId="113"/>
    <cellStyle name="Currency 2 4" xfId="114"/>
    <cellStyle name="Currency 2 5" xfId="115"/>
    <cellStyle name="Currency 3" xfId="116"/>
    <cellStyle name="Currency 3 2" xfId="117"/>
    <cellStyle name="Currency 3 3" xfId="118"/>
    <cellStyle name="Currency 4" xfId="119"/>
    <cellStyle name="Currency 4 2" xfId="120"/>
    <cellStyle name="Currency 4 3" xfId="121"/>
    <cellStyle name="Currency 5" xfId="122"/>
    <cellStyle name="Currency 5 2" xfId="123"/>
    <cellStyle name="Currency 6" xfId="124"/>
    <cellStyle name="Currency 6 2" xfId="125"/>
    <cellStyle name="Currency 7" xfId="126"/>
    <cellStyle name="Currency 7 2" xfId="127"/>
    <cellStyle name="Currency 7 3" xfId="128"/>
    <cellStyle name="Currency 8" xfId="129"/>
    <cellStyle name="Currency 8 2" xfId="130"/>
    <cellStyle name="Currency 9" xfId="131"/>
    <cellStyle name="Explanatory Text 2" xfId="132"/>
    <cellStyle name="Explanatory Text 3" xfId="133"/>
    <cellStyle name="Followed Hyperlink 2" xfId="251"/>
    <cellStyle name="Good 2" xfId="134"/>
    <cellStyle name="Good 3" xfId="135"/>
    <cellStyle name="Heading 1 2" xfId="136"/>
    <cellStyle name="Heading 1 3" xfId="137"/>
    <cellStyle name="Heading 2 2" xfId="138"/>
    <cellStyle name="Heading 2 3" xfId="139"/>
    <cellStyle name="Heading 3 2" xfId="140"/>
    <cellStyle name="Heading 3 3" xfId="141"/>
    <cellStyle name="Heading 4 2" xfId="142"/>
    <cellStyle name="Heading 4 3" xfId="143"/>
    <cellStyle name="Hyperlink 2" xfId="252"/>
    <cellStyle name="Input 2" xfId="144"/>
    <cellStyle name="Input 2 2" xfId="145"/>
    <cellStyle name="Input 2 3" xfId="146"/>
    <cellStyle name="Input 3" xfId="147"/>
    <cellStyle name="Linked Cell 2" xfId="148"/>
    <cellStyle name="Linked Cell 3" xfId="149"/>
    <cellStyle name="Neutral 2" xfId="150"/>
    <cellStyle name="Neutral 3" xfId="151"/>
    <cellStyle name="Normal" xfId="0" builtinId="0"/>
    <cellStyle name="Normal 10" xfId="152"/>
    <cellStyle name="Normal 10 10" xfId="153"/>
    <cellStyle name="Normal 10 2" xfId="154"/>
    <cellStyle name="Normal 10 3" xfId="155"/>
    <cellStyle name="Normal 11" xfId="3"/>
    <cellStyle name="Normal 12" xfId="156"/>
    <cellStyle name="Normal 13" xfId="157"/>
    <cellStyle name="Normal 14" xfId="158"/>
    <cellStyle name="Normal 14 2" xfId="159"/>
    <cellStyle name="Normal 15" xfId="160"/>
    <cellStyle name="Normal 16" xfId="161"/>
    <cellStyle name="Normal 17" xfId="255"/>
    <cellStyle name="Normal 2" xfId="4"/>
    <cellStyle name="Normal 2 2" xfId="162"/>
    <cellStyle name="Normal 2 2 2" xfId="163"/>
    <cellStyle name="Normal 2 2 2 2" xfId="164"/>
    <cellStyle name="Normal 2 2 3" xfId="165"/>
    <cellStyle name="Normal 2 3" xfId="166"/>
    <cellStyle name="Normal 2 3 2" xfId="167"/>
    <cellStyle name="Normal 2 4" xfId="168"/>
    <cellStyle name="Normal 2 5" xfId="169"/>
    <cellStyle name="Normal 2 6" xfId="263"/>
    <cellStyle name="Normal 2 7" xfId="264"/>
    <cellStyle name="Normal 2 7 2" xfId="265"/>
    <cellStyle name="Normal 3" xfId="170"/>
    <cellStyle name="Normal 3 2" xfId="171"/>
    <cellStyle name="Normal 3 2 2" xfId="253"/>
    <cellStyle name="Normal 3 3" xfId="172"/>
    <cellStyle name="Normal 3 3 2" xfId="173"/>
    <cellStyle name="Normal 3 4" xfId="174"/>
    <cellStyle name="Normal 4" xfId="175"/>
    <cellStyle name="Normal 4 10" xfId="176"/>
    <cellStyle name="Normal 4 2" xfId="9"/>
    <cellStyle name="Normal 4 2 2" xfId="177"/>
    <cellStyle name="Normal 4 2_Sheet2" xfId="178"/>
    <cellStyle name="Normal 4 3" xfId="179"/>
    <cellStyle name="Normal 4 3 2" xfId="180"/>
    <cellStyle name="Normal 4 4" xfId="181"/>
    <cellStyle name="Normal 4 4 2" xfId="182"/>
    <cellStyle name="Normal 4 5" xfId="183"/>
    <cellStyle name="Normal 4 6" xfId="184"/>
    <cellStyle name="Normal 4 7" xfId="185"/>
    <cellStyle name="Normal 4 8" xfId="186"/>
    <cellStyle name="Normal 4 9" xfId="187"/>
    <cellStyle name="Normal 4_Sheet2" xfId="188"/>
    <cellStyle name="Normal 5" xfId="189"/>
    <cellStyle name="Normal 5 2" xfId="190"/>
    <cellStyle name="Normal 5 3" xfId="191"/>
    <cellStyle name="Normal 5 3 2" xfId="192"/>
    <cellStyle name="Normal 5 4" xfId="193"/>
    <cellStyle name="Normal 5 5" xfId="194"/>
    <cellStyle name="Normal 5_Sheet2" xfId="195"/>
    <cellStyle name="Normal 6" xfId="196"/>
    <cellStyle name="Normal 6 2" xfId="197"/>
    <cellStyle name="Normal 6 2 2" xfId="198"/>
    <cellStyle name="Normal 65" xfId="199"/>
    <cellStyle name="Normal 7" xfId="200"/>
    <cellStyle name="Normal 7 2" xfId="201"/>
    <cellStyle name="Normal 8" xfId="202"/>
    <cellStyle name="Normal 8 2" xfId="5"/>
    <cellStyle name="Normal 8 3" xfId="257"/>
    <cellStyle name="Normal 9" xfId="203"/>
    <cellStyle name="Normal 9 2" xfId="204"/>
    <cellStyle name="Normal 9 3" xfId="205"/>
    <cellStyle name="Normal 94" xfId="206"/>
    <cellStyle name="Normal_FY2009_NEW_ULA_DSH_ANAL" xfId="6"/>
    <cellStyle name="Normal_Report550(Statewide) 1 " xfId="7"/>
    <cellStyle name="Note 2" xfId="207"/>
    <cellStyle name="Note 2 2" xfId="208"/>
    <cellStyle name="Note 2 3" xfId="209"/>
    <cellStyle name="Note 3" xfId="210"/>
    <cellStyle name="Output 2" xfId="211"/>
    <cellStyle name="Output 2 2" xfId="212"/>
    <cellStyle name="Output 2 3" xfId="213"/>
    <cellStyle name="Output 3" xfId="214"/>
    <cellStyle name="Percent" xfId="2" builtinId="5"/>
    <cellStyle name="Percent 10" xfId="215"/>
    <cellStyle name="Percent 2" xfId="8"/>
    <cellStyle name="Percent 2 2" xfId="216"/>
    <cellStyle name="Percent 2 3" xfId="217"/>
    <cellStyle name="Percent 2 3 2" xfId="218"/>
    <cellStyle name="Percent 2 4" xfId="254"/>
    <cellStyle name="Percent 2 5" xfId="266"/>
    <cellStyle name="Percent 2 6" xfId="267"/>
    <cellStyle name="Percent 2 6 2" xfId="268"/>
    <cellStyle name="Percent 3" xfId="219"/>
    <cellStyle name="Percent 3 2" xfId="220"/>
    <cellStyle name="Percent 3 2 2" xfId="221"/>
    <cellStyle name="Percent 3 3" xfId="222"/>
    <cellStyle name="Percent 3 4" xfId="259"/>
    <cellStyle name="Percent 4" xfId="223"/>
    <cellStyle name="Percent 4 2" xfId="224"/>
    <cellStyle name="Percent 4 2 2" xfId="225"/>
    <cellStyle name="Percent 4 3" xfId="226"/>
    <cellStyle name="Percent 4 4" xfId="227"/>
    <cellStyle name="Percent 5" xfId="228"/>
    <cellStyle name="Percent 5 2" xfId="229"/>
    <cellStyle name="Percent 5 3" xfId="230"/>
    <cellStyle name="Percent 5 4" xfId="231"/>
    <cellStyle name="Percent 5 5" xfId="232"/>
    <cellStyle name="Percent 6" xfId="233"/>
    <cellStyle name="Percent 6 2" xfId="234"/>
    <cellStyle name="Percent 6 3" xfId="235"/>
    <cellStyle name="Percent 7" xfId="236"/>
    <cellStyle name="Percent 8" xfId="237"/>
    <cellStyle name="Percent 9" xfId="238"/>
    <cellStyle name="rowhead_tbls1_13_a" xfId="239"/>
    <cellStyle name="Style 1" xfId="240"/>
    <cellStyle name="tablename" xfId="241"/>
    <cellStyle name="Title 2" xfId="242"/>
    <cellStyle name="Total 2" xfId="243"/>
    <cellStyle name="Total 2 2" xfId="244"/>
    <cellStyle name="Total 2 3" xfId="245"/>
    <cellStyle name="Total 3" xfId="246"/>
    <cellStyle name="Warning Text 2" xfId="247"/>
    <cellStyle name="Warning Text 3" xfId="248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A4" workbookViewId="0">
      <selection activeCell="B4" sqref="B4"/>
    </sheetView>
  </sheetViews>
  <sheetFormatPr defaultRowHeight="15"/>
  <cols>
    <col min="1" max="1" width="3.42578125" style="8" bestFit="1" customWidth="1"/>
    <col min="2" max="2" width="17.85546875" style="8" customWidth="1"/>
    <col min="3" max="3" width="12.28515625" style="8" bestFit="1" customWidth="1"/>
    <col min="4" max="4" width="15.140625" style="8" customWidth="1"/>
    <col min="5" max="5" width="13.7109375" style="8" customWidth="1"/>
    <col min="6" max="6" width="15.28515625" style="8" bestFit="1" customWidth="1"/>
    <col min="7" max="8" width="13.7109375" style="8" customWidth="1"/>
    <col min="9" max="9" width="14.28515625" style="8" bestFit="1" customWidth="1"/>
    <col min="10" max="11" width="13.7109375" style="8" customWidth="1"/>
    <col min="12" max="12" width="13.7109375" style="8" hidden="1" customWidth="1"/>
    <col min="13" max="13" width="14.42578125" style="8" hidden="1" customWidth="1"/>
    <col min="14" max="14" width="15.28515625" style="8" hidden="1" customWidth="1"/>
    <col min="15" max="16384" width="9.140625" style="8"/>
  </cols>
  <sheetData>
    <row r="1" spans="2:15" s="14" customFormat="1" hidden="1">
      <c r="B1" s="14" t="s">
        <v>79</v>
      </c>
      <c r="D1" s="67" t="s">
        <v>80</v>
      </c>
      <c r="E1" s="67"/>
      <c r="F1" s="67">
        <v>2018</v>
      </c>
      <c r="G1" s="67"/>
      <c r="H1" s="67"/>
      <c r="I1" s="67"/>
      <c r="J1" s="67"/>
      <c r="K1" s="67"/>
      <c r="L1" s="85">
        <v>598440138</v>
      </c>
      <c r="M1" s="67">
        <v>2019</v>
      </c>
      <c r="N1" s="84">
        <v>496340138</v>
      </c>
    </row>
    <row r="2" spans="2:15" hidden="1"/>
    <row r="3" spans="2:15" hidden="1">
      <c r="D3" s="76">
        <f>12848597</f>
        <v>12848597</v>
      </c>
      <c r="E3" s="76">
        <v>250000000</v>
      </c>
      <c r="F3" s="76">
        <f>202100000-20423597-1529+3500000</f>
        <v>185174874</v>
      </c>
      <c r="G3" s="76"/>
      <c r="H3" s="76"/>
      <c r="I3" s="76"/>
      <c r="J3" s="76"/>
      <c r="K3" s="76"/>
      <c r="L3" s="76">
        <v>65000000</v>
      </c>
    </row>
    <row r="4" spans="2:15">
      <c r="B4" s="14" t="s">
        <v>89</v>
      </c>
      <c r="C4" s="14"/>
      <c r="D4" s="68"/>
      <c r="F4" s="13"/>
      <c r="G4" s="13"/>
      <c r="H4" s="13"/>
      <c r="I4" s="13"/>
      <c r="J4" s="13"/>
      <c r="K4" s="13"/>
    </row>
    <row r="5" spans="2:15">
      <c r="D5" s="71"/>
      <c r="E5" s="72"/>
      <c r="F5" s="73"/>
      <c r="G5" s="73"/>
      <c r="H5" s="73"/>
      <c r="I5" s="73"/>
      <c r="J5" s="13"/>
      <c r="L5" s="73"/>
      <c r="M5" s="73"/>
      <c r="O5" s="2"/>
    </row>
    <row r="6" spans="2:15">
      <c r="B6" s="111"/>
      <c r="C6" s="111"/>
      <c r="D6" s="116" t="s">
        <v>2</v>
      </c>
      <c r="E6" s="116" t="s">
        <v>1</v>
      </c>
      <c r="F6" s="116" t="s">
        <v>85</v>
      </c>
      <c r="G6" s="116" t="s">
        <v>7</v>
      </c>
      <c r="H6" s="121"/>
      <c r="I6" s="13"/>
      <c r="J6" s="13"/>
      <c r="K6" s="16"/>
      <c r="L6" s="13" t="s">
        <v>78</v>
      </c>
      <c r="M6" s="13" t="s">
        <v>3</v>
      </c>
      <c r="O6" s="3"/>
    </row>
    <row r="7" spans="2:15">
      <c r="B7" s="112"/>
      <c r="C7" s="112"/>
      <c r="D7" s="117" t="s">
        <v>5</v>
      </c>
      <c r="E7" s="117" t="s">
        <v>4</v>
      </c>
      <c r="F7" s="117" t="s">
        <v>4</v>
      </c>
      <c r="G7" s="117" t="s">
        <v>77</v>
      </c>
      <c r="H7" s="117" t="s">
        <v>88</v>
      </c>
      <c r="I7" s="13"/>
      <c r="J7" s="13"/>
      <c r="K7" s="16"/>
      <c r="L7" s="13" t="s">
        <v>5</v>
      </c>
      <c r="M7" s="13" t="s">
        <v>6</v>
      </c>
      <c r="N7" s="13" t="s">
        <v>7</v>
      </c>
      <c r="O7" s="13"/>
    </row>
    <row r="8" spans="2:15">
      <c r="B8" s="106" t="s">
        <v>8</v>
      </c>
      <c r="C8" s="115" t="s">
        <v>38</v>
      </c>
      <c r="D8" s="118" t="s">
        <v>9</v>
      </c>
      <c r="E8" s="118" t="s">
        <v>0</v>
      </c>
      <c r="F8" s="118" t="s">
        <v>0</v>
      </c>
      <c r="G8" s="118" t="s">
        <v>0</v>
      </c>
      <c r="H8" s="118" t="s">
        <v>0</v>
      </c>
      <c r="I8" s="16"/>
      <c r="J8" s="13"/>
      <c r="K8" s="16"/>
      <c r="L8" s="75" t="s">
        <v>9</v>
      </c>
      <c r="M8" s="75" t="s">
        <v>10</v>
      </c>
      <c r="N8" s="75" t="s">
        <v>0</v>
      </c>
      <c r="O8" s="66"/>
    </row>
    <row r="9" spans="2:15">
      <c r="B9" s="112" t="s">
        <v>11</v>
      </c>
      <c r="C9" s="99" t="s">
        <v>43</v>
      </c>
      <c r="D9" s="119">
        <f>VLOOKUP(B9,Small!$A$9:$G$34,7,FALSE)</f>
        <v>0</v>
      </c>
      <c r="E9" s="119">
        <f>VLOOKUP(B9,'IP Supp Combo'!$B$9:$H$34,7,FALSE)</f>
        <v>6798750.4157639071</v>
      </c>
      <c r="F9" s="119">
        <f>VLOOKUP(B9,'IP Supp Combo'!$B$9:$I$34,8,FALSE)</f>
        <v>4220500.4428857015</v>
      </c>
      <c r="G9" s="119">
        <f>ROUND(SUM(D9:F9),0)</f>
        <v>11019251</v>
      </c>
      <c r="H9" s="119">
        <f>ROUND(G9/4,0)</f>
        <v>2754813</v>
      </c>
      <c r="I9" s="16"/>
      <c r="J9" s="13"/>
      <c r="L9" s="16" t="e">
        <f>VLOOKUP(B9,#REF!,7,FALSE)</f>
        <v>#REF!</v>
      </c>
      <c r="M9" s="16" t="e">
        <f>VLOOKUP(B9,#REF!,42,FALSE)</f>
        <v>#REF!</v>
      </c>
      <c r="N9" s="15" t="e">
        <f t="shared" ref="N9:N34" si="0">SUM(D9:M9)</f>
        <v>#REF!</v>
      </c>
    </row>
    <row r="10" spans="2:15">
      <c r="B10" s="112" t="s">
        <v>12</v>
      </c>
      <c r="C10" s="99" t="s">
        <v>44</v>
      </c>
      <c r="D10" s="119">
        <f>VLOOKUP(B10,Small!$A$9:$G$34,7,FALSE)</f>
        <v>0</v>
      </c>
      <c r="E10" s="119">
        <f>VLOOKUP(B10,'IP Supp Combo'!$B$9:$H$34,7,FALSE)</f>
        <v>25083925.955339354</v>
      </c>
      <c r="F10" s="119">
        <f>VLOOKUP(B10,'IP Supp Combo'!$B$9:$I$34,8,FALSE)</f>
        <v>15571496.838353449</v>
      </c>
      <c r="G10" s="119">
        <f t="shared" ref="G10:G34" si="1">ROUND(SUM(D10:F10),0)</f>
        <v>40655423</v>
      </c>
      <c r="H10" s="119">
        <f t="shared" ref="H10:H34" si="2">ROUND(G10/4,0)</f>
        <v>10163856</v>
      </c>
      <c r="I10" s="16"/>
      <c r="J10" s="13"/>
      <c r="L10" s="16" t="e">
        <f>VLOOKUP(B10,#REF!,7,FALSE)</f>
        <v>#REF!</v>
      </c>
      <c r="M10" s="16" t="e">
        <f>VLOOKUP(B10,#REF!,42,FALSE)</f>
        <v>#REF!</v>
      </c>
      <c r="N10" s="15" t="e">
        <f t="shared" si="0"/>
        <v>#REF!</v>
      </c>
    </row>
    <row r="11" spans="2:15">
      <c r="B11" s="112" t="s">
        <v>13</v>
      </c>
      <c r="C11" s="99" t="s">
        <v>45</v>
      </c>
      <c r="D11" s="119">
        <f>VLOOKUP(B11,Small!$A$9:$G$34,7,FALSE)</f>
        <v>3009036.4322392405</v>
      </c>
      <c r="E11" s="119">
        <f>VLOOKUP(B11,'IP Supp Combo'!$B$9:$H$34,7,FALSE)</f>
        <v>4184723.2360548447</v>
      </c>
      <c r="F11" s="119">
        <f>VLOOKUP(B11,'IP Supp Combo'!$B$9:$I$34,8,FALSE)</f>
        <v>2597775.354449322</v>
      </c>
      <c r="G11" s="119">
        <f t="shared" si="1"/>
        <v>9791535</v>
      </c>
      <c r="H11" s="119">
        <f t="shared" si="2"/>
        <v>2447884</v>
      </c>
      <c r="I11" s="16"/>
      <c r="J11" s="13"/>
      <c r="L11" s="16" t="e">
        <f>VLOOKUP(B11,#REF!,7,FALSE)</f>
        <v>#REF!</v>
      </c>
      <c r="M11" s="16" t="e">
        <f>VLOOKUP(B11,#REF!,42,FALSE)</f>
        <v>#REF!</v>
      </c>
      <c r="N11" s="15" t="e">
        <f t="shared" si="0"/>
        <v>#REF!</v>
      </c>
    </row>
    <row r="12" spans="2:15">
      <c r="B12" s="113" t="s">
        <v>14</v>
      </c>
      <c r="C12" s="99" t="s">
        <v>46</v>
      </c>
      <c r="D12" s="119">
        <f>VLOOKUP(B12,Small!$A$9:$G$34,7,FALSE)</f>
        <v>0</v>
      </c>
      <c r="E12" s="119">
        <f>VLOOKUP(B12,'IP Supp Combo'!$B$9:$H$34,7,FALSE)</f>
        <v>10167159.874326795</v>
      </c>
      <c r="F12" s="119">
        <f>VLOOKUP(B12,'IP Supp Combo'!$B$9:$I$34,8,FALSE)</f>
        <v>6311527.8732679514</v>
      </c>
      <c r="G12" s="119">
        <f t="shared" si="1"/>
        <v>16478688</v>
      </c>
      <c r="H12" s="119">
        <f t="shared" si="2"/>
        <v>4119672</v>
      </c>
      <c r="I12" s="16"/>
      <c r="J12" s="13"/>
      <c r="L12" s="16" t="e">
        <f>VLOOKUP(B12,#REF!,7,FALSE)</f>
        <v>#REF!</v>
      </c>
      <c r="M12" s="16" t="e">
        <f>VLOOKUP(B12,#REF!,42,FALSE)+#REF!</f>
        <v>#REF!</v>
      </c>
      <c r="N12" s="15" t="e">
        <f t="shared" si="0"/>
        <v>#REF!</v>
      </c>
    </row>
    <row r="13" spans="2:15">
      <c r="B13" s="113" t="s">
        <v>15</v>
      </c>
      <c r="C13" s="99" t="s">
        <v>47</v>
      </c>
      <c r="D13" s="119">
        <f>VLOOKUP(B13,Small!$A$9:$G$34,7,FALSE)</f>
        <v>3009036.4322392405</v>
      </c>
      <c r="E13" s="119">
        <f>VLOOKUP(B13,'IP Supp Combo'!$B$9:$H$34,7,FALSE)</f>
        <v>2893107.8183915601</v>
      </c>
      <c r="F13" s="119">
        <f>VLOOKUP(B13,'IP Supp Combo'!$B$9:$I$34,8,FALSE)</f>
        <v>1795971.6245100182</v>
      </c>
      <c r="G13" s="119">
        <f t="shared" si="1"/>
        <v>7698116</v>
      </c>
      <c r="H13" s="119">
        <f t="shared" si="2"/>
        <v>1924529</v>
      </c>
      <c r="I13" s="16"/>
      <c r="J13" s="13"/>
      <c r="L13" s="16" t="e">
        <f>VLOOKUP(B13,#REF!,7,FALSE)</f>
        <v>#REF!</v>
      </c>
      <c r="M13" s="16" t="e">
        <f>VLOOKUP(B13,#REF!,42,FALSE)</f>
        <v>#REF!</v>
      </c>
      <c r="N13" s="15" t="e">
        <f t="shared" si="0"/>
        <v>#REF!</v>
      </c>
    </row>
    <row r="14" spans="2:15">
      <c r="B14" s="113" t="s">
        <v>16</v>
      </c>
      <c r="C14" s="99" t="s">
        <v>48</v>
      </c>
      <c r="D14" s="119">
        <f>VLOOKUP(B14,Small!$A$9:$G$34,7,FALSE)</f>
        <v>0</v>
      </c>
      <c r="E14" s="119">
        <f>VLOOKUP(B14,'IP Supp Combo'!$B$9:$H$34,7,FALSE)</f>
        <v>1543603.5422142097</v>
      </c>
      <c r="F14" s="119">
        <f>VLOOKUP(B14,'IP Supp Combo'!$B$9:$I$34,8,FALSE)</f>
        <v>958231.88603151718</v>
      </c>
      <c r="G14" s="119">
        <f t="shared" si="1"/>
        <v>2501835</v>
      </c>
      <c r="H14" s="119">
        <f t="shared" si="2"/>
        <v>625459</v>
      </c>
      <c r="I14" s="16"/>
      <c r="J14" s="13"/>
      <c r="L14" s="16" t="e">
        <f>VLOOKUP(B14,#REF!,7,FALSE)</f>
        <v>#REF!</v>
      </c>
      <c r="M14" s="16" t="e">
        <f>VLOOKUP(B14,#REF!,42,FALSE)</f>
        <v>#REF!</v>
      </c>
      <c r="N14" s="15" t="e">
        <f t="shared" si="0"/>
        <v>#REF!</v>
      </c>
    </row>
    <row r="15" spans="2:15">
      <c r="B15" s="113" t="s">
        <v>17</v>
      </c>
      <c r="C15" s="99" t="s">
        <v>49</v>
      </c>
      <c r="D15" s="119">
        <f>VLOOKUP(B15,Small!$A$9:$G$34,7,FALSE)</f>
        <v>3009036.4322392405</v>
      </c>
      <c r="E15" s="119">
        <f>VLOOKUP(B15,'IP Supp Combo'!$B$9:$H$34,7,FALSE)</f>
        <v>4132070.2176528764</v>
      </c>
      <c r="F15" s="119">
        <f>VLOOKUP(B15,'IP Supp Combo'!$B$9:$I$34,8,FALSE)</f>
        <v>2565089.6292946641</v>
      </c>
      <c r="G15" s="119">
        <f t="shared" si="1"/>
        <v>9706196</v>
      </c>
      <c r="H15" s="119">
        <f t="shared" si="2"/>
        <v>2426549</v>
      </c>
      <c r="I15" s="16"/>
      <c r="J15" s="13"/>
      <c r="L15" s="16" t="e">
        <f>VLOOKUP(B15,#REF!,7,FALSE)</f>
        <v>#REF!</v>
      </c>
      <c r="M15" s="16" t="e">
        <f>VLOOKUP(B15,#REF!,42,FALSE)</f>
        <v>#REF!</v>
      </c>
      <c r="N15" s="15" t="e">
        <f t="shared" si="0"/>
        <v>#REF!</v>
      </c>
    </row>
    <row r="16" spans="2:15">
      <c r="B16" s="113" t="s">
        <v>18</v>
      </c>
      <c r="C16" s="99" t="s">
        <v>50</v>
      </c>
      <c r="D16" s="119">
        <f>VLOOKUP(B16,Small!$A$9:$G$34,7,FALSE)</f>
        <v>0</v>
      </c>
      <c r="E16" s="119">
        <f>VLOOKUP(B16,'IP Supp Combo'!$B$9:$H$34,7,FALSE)</f>
        <v>34372016.116178073</v>
      </c>
      <c r="F16" s="119">
        <f>VLOOKUP(B16,'IP Supp Combo'!$B$9:$I$34,8,FALSE)</f>
        <v>22642321.453098364</v>
      </c>
      <c r="G16" s="119">
        <f t="shared" si="1"/>
        <v>57014338</v>
      </c>
      <c r="H16" s="119">
        <f t="shared" si="2"/>
        <v>14253585</v>
      </c>
      <c r="I16" s="16"/>
      <c r="J16" s="13"/>
      <c r="L16" s="16" t="e">
        <f>VLOOKUP(B16,#REF!,7,FALSE)</f>
        <v>#REF!</v>
      </c>
      <c r="M16" s="16" t="e">
        <f>VLOOKUP(B16,#REF!,42,FALSE)</f>
        <v>#REF!</v>
      </c>
      <c r="N16" s="15" t="e">
        <f t="shared" si="0"/>
        <v>#REF!</v>
      </c>
    </row>
    <row r="17" spans="1:14">
      <c r="B17" s="113" t="s">
        <v>19</v>
      </c>
      <c r="C17" s="99" t="s">
        <v>51</v>
      </c>
      <c r="D17" s="119">
        <f>VLOOKUP(B17,Small!$A$9:$G$34,7,FALSE)</f>
        <v>0</v>
      </c>
      <c r="E17" s="119">
        <f>VLOOKUP(B17,'IP Supp Combo'!$B$9:$H$34,7,FALSE)</f>
        <v>10197473.537397258</v>
      </c>
      <c r="F17" s="119">
        <f>VLOOKUP(B17,'IP Supp Combo'!$B$9:$I$34,8,FALSE)</f>
        <v>6330345.8648973722</v>
      </c>
      <c r="G17" s="119">
        <f t="shared" si="1"/>
        <v>16527819</v>
      </c>
      <c r="H17" s="119">
        <f t="shared" si="2"/>
        <v>4131955</v>
      </c>
      <c r="I17" s="16"/>
      <c r="J17" s="13"/>
      <c r="L17" s="16" t="e">
        <f>VLOOKUP(B17,#REF!,7,FALSE)</f>
        <v>#REF!</v>
      </c>
      <c r="M17" s="16" t="e">
        <f>VLOOKUP(B17,#REF!,42,FALSE)</f>
        <v>#REF!</v>
      </c>
      <c r="N17" s="15" t="e">
        <f t="shared" si="0"/>
        <v>#REF!</v>
      </c>
    </row>
    <row r="18" spans="1:14">
      <c r="A18" s="14" t="s">
        <v>87</v>
      </c>
      <c r="B18" s="113" t="s">
        <v>20</v>
      </c>
      <c r="C18" s="99" t="s">
        <v>52</v>
      </c>
      <c r="D18" s="119">
        <f>VLOOKUP(B18,Small!$A$9:$G$34,7,FALSE)</f>
        <v>3009036.4322392405</v>
      </c>
      <c r="E18" s="119">
        <f>VLOOKUP(B18,'IP Supp Combo'!$B$9:$H$34,7,FALSE)</f>
        <v>2698520.960754653</v>
      </c>
      <c r="F18" s="119">
        <f>VLOOKUP(B18,'IP Supp Combo'!$B$9:$I$34,8,FALSE)</f>
        <v>1675176.7918401638</v>
      </c>
      <c r="G18" s="119">
        <f t="shared" si="1"/>
        <v>7382734</v>
      </c>
      <c r="H18" s="119">
        <f t="shared" si="2"/>
        <v>1845684</v>
      </c>
      <c r="I18" s="16"/>
      <c r="J18" s="13"/>
      <c r="L18" s="16" t="e">
        <f>VLOOKUP(B18,#REF!,7,FALSE)</f>
        <v>#REF!</v>
      </c>
      <c r="M18" s="16" t="e">
        <f>VLOOKUP(B18,#REF!,42,FALSE)</f>
        <v>#REF!</v>
      </c>
      <c r="N18" s="15" t="e">
        <f t="shared" si="0"/>
        <v>#REF!</v>
      </c>
    </row>
    <row r="19" spans="1:14">
      <c r="B19" s="113" t="s">
        <v>21</v>
      </c>
      <c r="C19" s="99" t="s">
        <v>53</v>
      </c>
      <c r="D19" s="119">
        <f>VLOOKUP(B19,Small!$A$9:$G$34,7,FALSE)</f>
        <v>0</v>
      </c>
      <c r="E19" s="119">
        <f>VLOOKUP(B19,'IP Supp Combo'!$B$9:$H$34,7,FALSE)</f>
        <v>1851800.715748722</v>
      </c>
      <c r="F19" s="119">
        <f>VLOOKUP(B19,'IP Supp Combo'!$B$9:$I$34,8,FALSE)</f>
        <v>1149553.2653812515</v>
      </c>
      <c r="G19" s="119">
        <f t="shared" si="1"/>
        <v>3001354</v>
      </c>
      <c r="H19" s="119">
        <f t="shared" si="2"/>
        <v>750339</v>
      </c>
      <c r="I19" s="16"/>
      <c r="J19" s="13"/>
      <c r="L19" s="16" t="e">
        <f>VLOOKUP(B19,#REF!,7,FALSE)</f>
        <v>#REF!</v>
      </c>
      <c r="M19" s="16" t="e">
        <f>VLOOKUP(B19,#REF!,42,FALSE)</f>
        <v>#REF!</v>
      </c>
      <c r="N19" s="15" t="e">
        <f t="shared" si="0"/>
        <v>#REF!</v>
      </c>
    </row>
    <row r="20" spans="1:14">
      <c r="B20" s="113" t="s">
        <v>22</v>
      </c>
      <c r="C20" s="99" t="s">
        <v>54</v>
      </c>
      <c r="D20" s="119">
        <f>VLOOKUP(B20,Small!$A$9:$G$34,7,FALSE)</f>
        <v>0</v>
      </c>
      <c r="E20" s="119">
        <f>VLOOKUP(B20,'IP Supp Combo'!$B$9:$H$34,7,FALSE)</f>
        <v>8566247.3786132801</v>
      </c>
      <c r="F20" s="119">
        <f>VLOOKUP(B20,'IP Supp Combo'!$B$9:$I$34,8,FALSE)</f>
        <v>5317719.9697576463</v>
      </c>
      <c r="G20" s="119">
        <f t="shared" si="1"/>
        <v>13883967</v>
      </c>
      <c r="H20" s="119">
        <f t="shared" si="2"/>
        <v>3470992</v>
      </c>
      <c r="I20" s="16"/>
      <c r="J20" s="13"/>
      <c r="L20" s="16" t="e">
        <f>VLOOKUP(B20,#REF!,7,FALSE)</f>
        <v>#REF!</v>
      </c>
      <c r="M20" s="16" t="e">
        <f>VLOOKUP(B20,#REF!,42,FALSE)</f>
        <v>#REF!</v>
      </c>
      <c r="N20" s="15" t="e">
        <f t="shared" si="0"/>
        <v>#REF!</v>
      </c>
    </row>
    <row r="21" spans="1:14">
      <c r="B21" s="113" t="s">
        <v>23</v>
      </c>
      <c r="C21" s="100" t="s">
        <v>90</v>
      </c>
      <c r="D21" s="119">
        <f>VLOOKUP(B21,Small!$A$9:$G$34,7,FALSE)</f>
        <v>0</v>
      </c>
      <c r="E21" s="119">
        <f>VLOOKUP(B21,'IP Supp Combo'!$B$9:$H$34,7,FALSE)</f>
        <v>5991926.7519216277</v>
      </c>
      <c r="F21" s="119">
        <f>VLOOKUP(B21,'IP Supp Combo'!$B$9:$I$34,8,FALSE)</f>
        <v>3719643.7527089971</v>
      </c>
      <c r="G21" s="119">
        <f t="shared" si="1"/>
        <v>9711571</v>
      </c>
      <c r="H21" s="119">
        <f t="shared" si="2"/>
        <v>2427893</v>
      </c>
      <c r="I21" s="16"/>
      <c r="J21" s="13"/>
      <c r="K21" s="93"/>
      <c r="L21" s="16" t="e">
        <f>VLOOKUP(B21,#REF!,7,FALSE)</f>
        <v>#REF!</v>
      </c>
      <c r="M21" s="16" t="e">
        <f>VLOOKUP(B21,#REF!,42,FALSE)</f>
        <v>#REF!</v>
      </c>
      <c r="N21" s="15" t="e">
        <f t="shared" si="0"/>
        <v>#REF!</v>
      </c>
    </row>
    <row r="22" spans="1:14">
      <c r="B22" s="113" t="s">
        <v>24</v>
      </c>
      <c r="C22" s="99" t="s">
        <v>56</v>
      </c>
      <c r="D22" s="119">
        <f>VLOOKUP(B22,Small!$A$9:$G$34,7,FALSE)</f>
        <v>0</v>
      </c>
      <c r="E22" s="119">
        <f>VLOOKUP(B22,'IP Supp Combo'!$B$9:$H$34,7,FALSE)</f>
        <v>4694724.8995818608</v>
      </c>
      <c r="F22" s="119">
        <f>VLOOKUP(B22,'IP Supp Combo'!$B$9:$I$34,8,FALSE)</f>
        <v>2914372.0987271252</v>
      </c>
      <c r="G22" s="119">
        <f t="shared" si="1"/>
        <v>7609097</v>
      </c>
      <c r="H22" s="119">
        <f t="shared" si="2"/>
        <v>1902274</v>
      </c>
      <c r="I22" s="16"/>
      <c r="J22" s="13"/>
      <c r="L22" s="16" t="e">
        <f>VLOOKUP(B22,#REF!,7,FALSE)</f>
        <v>#REF!</v>
      </c>
      <c r="M22" s="16" t="e">
        <f>VLOOKUP(B22,#REF!,42,FALSE)</f>
        <v>#REF!</v>
      </c>
      <c r="N22" s="15" t="e">
        <f t="shared" si="0"/>
        <v>#REF!</v>
      </c>
    </row>
    <row r="23" spans="1:14">
      <c r="B23" s="113" t="s">
        <v>25</v>
      </c>
      <c r="C23" s="99" t="s">
        <v>55</v>
      </c>
      <c r="D23" s="119">
        <f>VLOOKUP(B23,Small!$A$9:$G$34,7,FALSE)</f>
        <v>0</v>
      </c>
      <c r="E23" s="119">
        <f>VLOOKUP(B23,'IP Supp Combo'!$B$9:$H$34,7,FALSE)</f>
        <v>6374294.3169756373</v>
      </c>
      <c r="F23" s="119">
        <f>VLOOKUP(B23,'IP Supp Combo'!$B$9:$I$34,8,FALSE)</f>
        <v>3957008.3239857689</v>
      </c>
      <c r="G23" s="119">
        <f t="shared" si="1"/>
        <v>10331303</v>
      </c>
      <c r="H23" s="119">
        <f t="shared" si="2"/>
        <v>2582826</v>
      </c>
      <c r="I23" s="16"/>
      <c r="J23" s="13"/>
      <c r="L23" s="16" t="e">
        <f>VLOOKUP(B23,#REF!,7,FALSE)</f>
        <v>#REF!</v>
      </c>
      <c r="M23" s="16" t="e">
        <f>VLOOKUP(B23,#REF!,42,FALSE)</f>
        <v>#REF!</v>
      </c>
      <c r="N23" s="15" t="e">
        <f t="shared" si="0"/>
        <v>#REF!</v>
      </c>
    </row>
    <row r="24" spans="1:14">
      <c r="B24" s="113" t="s">
        <v>26</v>
      </c>
      <c r="C24" s="99" t="s">
        <v>57</v>
      </c>
      <c r="D24" s="119">
        <f>VLOOKUP(B24,Small!$A$9:$G$34,7,FALSE)</f>
        <v>812451.27104303753</v>
      </c>
      <c r="E24" s="119">
        <f>VLOOKUP(B24,'IP Supp Combo'!$B$9:$H$34,7,FALSE)</f>
        <v>662898.21178780869</v>
      </c>
      <c r="F24" s="119">
        <f>VLOOKUP(B24,'IP Supp Combo'!$B$9:$I$34,8,FALSE)</f>
        <v>411511.23741085734</v>
      </c>
      <c r="G24" s="119">
        <f t="shared" si="1"/>
        <v>1886861</v>
      </c>
      <c r="H24" s="119">
        <f t="shared" si="2"/>
        <v>471715</v>
      </c>
      <c r="I24" s="16"/>
      <c r="J24" s="13"/>
      <c r="L24" s="16" t="e">
        <f>VLOOKUP(B24,#REF!,7,FALSE)</f>
        <v>#REF!</v>
      </c>
      <c r="M24" s="16" t="e">
        <f>VLOOKUP(B24,#REF!,42,FALSE)</f>
        <v>#REF!</v>
      </c>
      <c r="N24" s="15" t="e">
        <f t="shared" si="0"/>
        <v>#REF!</v>
      </c>
    </row>
    <row r="25" spans="1:14">
      <c r="B25" s="113" t="s">
        <v>27</v>
      </c>
      <c r="C25" s="99" t="s">
        <v>58</v>
      </c>
      <c r="D25" s="119">
        <f>VLOOKUP(B25,Small!$A$9:$G$34,7,FALSE)</f>
        <v>0</v>
      </c>
      <c r="E25" s="119">
        <f>VLOOKUP(B25,'IP Supp Combo'!$B$9:$H$34,7,FALSE)</f>
        <v>9825689.1161054168</v>
      </c>
      <c r="F25" s="119">
        <f>VLOOKUP(B25,'IP Supp Combo'!$B$9:$I$34,8,FALSE)</f>
        <v>6099551.0542683518</v>
      </c>
      <c r="G25" s="119">
        <f t="shared" si="1"/>
        <v>15925240</v>
      </c>
      <c r="H25" s="119">
        <f t="shared" si="2"/>
        <v>3981310</v>
      </c>
      <c r="I25" s="16"/>
      <c r="J25" s="13"/>
      <c r="K25" s="93"/>
      <c r="L25" s="16" t="e">
        <f>VLOOKUP(B25,#REF!,7,FALSE)</f>
        <v>#REF!</v>
      </c>
      <c r="M25" s="16" t="e">
        <f>VLOOKUP(B25,#REF!,42,FALSE)</f>
        <v>#REF!</v>
      </c>
      <c r="N25" s="15" t="e">
        <f t="shared" si="0"/>
        <v>#REF!</v>
      </c>
    </row>
    <row r="26" spans="1:14">
      <c r="B26" s="113" t="s">
        <v>28</v>
      </c>
      <c r="C26" s="100" t="s">
        <v>91</v>
      </c>
      <c r="D26" s="119">
        <f>VLOOKUP(B26,Small!$A$9:$G$34,7,FALSE)</f>
        <v>0</v>
      </c>
      <c r="E26" s="119">
        <f>VLOOKUP(B26,'IP Supp Combo'!$B$9:$H$34,7,FALSE)</f>
        <v>957662.31039531692</v>
      </c>
      <c r="F26" s="119">
        <f>VLOOKUP(B26,'IP Supp Combo'!$B$9:$I$34,8,FALSE)</f>
        <v>594493.68751452269</v>
      </c>
      <c r="G26" s="119">
        <f t="shared" si="1"/>
        <v>1552156</v>
      </c>
      <c r="H26" s="119">
        <f t="shared" si="2"/>
        <v>388039</v>
      </c>
      <c r="I26" s="16"/>
      <c r="J26" s="13"/>
      <c r="L26" s="16" t="e">
        <f>VLOOKUP(B26,#REF!,7,FALSE)</f>
        <v>#REF!</v>
      </c>
      <c r="M26" s="16" t="e">
        <f>VLOOKUP(B26,#REF!,42,FALSE)</f>
        <v>#REF!</v>
      </c>
      <c r="N26" s="15" t="e">
        <f t="shared" si="0"/>
        <v>#REF!</v>
      </c>
    </row>
    <row r="27" spans="1:14">
      <c r="B27" s="113" t="s">
        <v>29</v>
      </c>
      <c r="C27" s="99" t="s">
        <v>59</v>
      </c>
      <c r="D27" s="119">
        <f>VLOOKUP(B27,Small!$A$9:$G$34,7,FALSE)</f>
        <v>0</v>
      </c>
      <c r="E27" s="119">
        <f>VLOOKUP(B27,'IP Supp Combo'!$B$9:$H$34,7,FALSE)</f>
        <v>26782785.439206328</v>
      </c>
      <c r="F27" s="119">
        <f>VLOOKUP(B27,'IP Supp Combo'!$B$9:$I$34,8,FALSE)</f>
        <v>16626107.872086409</v>
      </c>
      <c r="G27" s="119">
        <f t="shared" si="1"/>
        <v>43408893</v>
      </c>
      <c r="H27" s="119">
        <f t="shared" si="2"/>
        <v>10852223</v>
      </c>
      <c r="I27" s="16"/>
      <c r="J27" s="13"/>
      <c r="K27" s="93"/>
      <c r="L27" s="16" t="e">
        <f>VLOOKUP(B27,#REF!,7,FALSE)</f>
        <v>#REF!</v>
      </c>
      <c r="M27" s="16" t="e">
        <f>VLOOKUP(B27,#REF!,42,FALSE)</f>
        <v>#REF!</v>
      </c>
      <c r="N27" s="15" t="e">
        <f t="shared" si="0"/>
        <v>#REF!</v>
      </c>
    </row>
    <row r="28" spans="1:14">
      <c r="B28" s="113" t="s">
        <v>30</v>
      </c>
      <c r="C28" s="99" t="s">
        <v>60</v>
      </c>
      <c r="D28" s="119">
        <f>VLOOKUP(B28,Small!$A$9:$G$34,7,FALSE)</f>
        <v>0</v>
      </c>
      <c r="E28" s="119">
        <f>VLOOKUP(B28,'IP Supp Combo'!$B$9:$H$34,7,FALSE)</f>
        <v>10677945.710850062</v>
      </c>
      <c r="F28" s="119">
        <f>VLOOKUP(B28,'IP Supp Combo'!$B$9:$I$34,8,FALSE)</f>
        <v>6628611.4132472565</v>
      </c>
      <c r="G28" s="119">
        <f t="shared" si="1"/>
        <v>17306557</v>
      </c>
      <c r="H28" s="119">
        <f t="shared" si="2"/>
        <v>4326639</v>
      </c>
      <c r="I28" s="16"/>
      <c r="J28" s="13"/>
      <c r="L28" s="16" t="e">
        <f>VLOOKUP(B28,#REF!,7,FALSE)</f>
        <v>#REF!</v>
      </c>
      <c r="M28" s="16" t="e">
        <f>VLOOKUP(B28,#REF!,42,FALSE)</f>
        <v>#REF!</v>
      </c>
      <c r="N28" s="15" t="e">
        <f t="shared" si="0"/>
        <v>#REF!</v>
      </c>
    </row>
    <row r="29" spans="1:14">
      <c r="B29" s="113" t="s">
        <v>31</v>
      </c>
      <c r="C29" s="99" t="s">
        <v>61</v>
      </c>
      <c r="D29" s="119">
        <f>VLOOKUP(B29,Small!$A$9:$G$34,7,FALSE)</f>
        <v>0</v>
      </c>
      <c r="E29" s="119">
        <f>VLOOKUP(B29,'IP Supp Combo'!$B$9:$H$34,7,FALSE)</f>
        <v>18322010.065131944</v>
      </c>
      <c r="F29" s="119">
        <f>VLOOKUP(B29,'IP Supp Combo'!$B$9:$I$34,8,FALSE)</f>
        <v>11373862.381408965</v>
      </c>
      <c r="G29" s="119">
        <f t="shared" si="1"/>
        <v>29695872</v>
      </c>
      <c r="H29" s="119">
        <f t="shared" si="2"/>
        <v>7423968</v>
      </c>
      <c r="I29" s="16"/>
      <c r="J29" s="13"/>
      <c r="L29" s="16" t="e">
        <f>VLOOKUP(B29,#REF!,7,FALSE)</f>
        <v>#REF!</v>
      </c>
      <c r="M29" s="16" t="e">
        <f>VLOOKUP(B29,#REF!,42,FALSE)</f>
        <v>#REF!</v>
      </c>
      <c r="N29" s="15" t="e">
        <f t="shared" si="0"/>
        <v>#REF!</v>
      </c>
    </row>
    <row r="30" spans="1:14">
      <c r="B30" s="113" t="s">
        <v>32</v>
      </c>
      <c r="C30" s="100" t="s">
        <v>92</v>
      </c>
      <c r="D30" s="119">
        <f>VLOOKUP(B30,Small!$A$9:$G$34,7,FALSE)</f>
        <v>0</v>
      </c>
      <c r="E30" s="119">
        <f>VLOOKUP(B30,'IP Supp Combo'!$B$9:$H$34,7,FALSE)</f>
        <v>519025.29981511546</v>
      </c>
      <c r="F30" s="119">
        <f>VLOOKUP(B30,'IP Supp Combo'!$B$9:$I$34,8,FALSE)</f>
        <v>322198.40026182949</v>
      </c>
      <c r="G30" s="119">
        <f t="shared" si="1"/>
        <v>841224</v>
      </c>
      <c r="H30" s="119">
        <f t="shared" si="2"/>
        <v>210306</v>
      </c>
      <c r="I30" s="16"/>
      <c r="J30" s="13"/>
      <c r="L30" s="16" t="e">
        <f>VLOOKUP(B30,#REF!,7,FALSE)</f>
        <v>#REF!</v>
      </c>
      <c r="M30" s="16" t="e">
        <f>VLOOKUP(B30,#REF!,42,FALSE)</f>
        <v>#REF!</v>
      </c>
      <c r="N30" s="15" t="e">
        <f t="shared" si="0"/>
        <v>#REF!</v>
      </c>
    </row>
    <row r="31" spans="1:14">
      <c r="B31" s="113" t="s">
        <v>33</v>
      </c>
      <c r="C31" s="101" t="s">
        <v>62</v>
      </c>
      <c r="D31" s="119">
        <f>VLOOKUP(B31,Small!$A$9:$G$34,7,FALSE)</f>
        <v>0</v>
      </c>
      <c r="E31" s="119">
        <f>VLOOKUP(B31,'IP Supp Combo'!$B$9:$H$34,7,FALSE)</f>
        <v>7087921.6963205114</v>
      </c>
      <c r="F31" s="119">
        <f>VLOOKUP(B31,'IP Supp Combo'!$B$9:$I$34,8,FALSE)</f>
        <v>4400011.0063017653</v>
      </c>
      <c r="G31" s="119">
        <f t="shared" si="1"/>
        <v>11487933</v>
      </c>
      <c r="H31" s="119">
        <f t="shared" si="2"/>
        <v>2871983</v>
      </c>
      <c r="I31" s="16"/>
      <c r="J31" s="13"/>
      <c r="K31" s="94"/>
      <c r="L31" s="16" t="e">
        <f>VLOOKUP(B31,#REF!,7,FALSE)</f>
        <v>#REF!</v>
      </c>
      <c r="M31" s="16" t="e">
        <f>VLOOKUP(B31,#REF!,42,FALSE)</f>
        <v>#REF!</v>
      </c>
      <c r="N31" s="15" t="e">
        <f t="shared" si="0"/>
        <v>#REF!</v>
      </c>
    </row>
    <row r="32" spans="1:14">
      <c r="B32" s="112" t="s">
        <v>34</v>
      </c>
      <c r="C32" s="102" t="s">
        <v>93</v>
      </c>
      <c r="D32" s="119">
        <f>VLOOKUP(B32,Small!$A$9:$G$34,7,FALSE)</f>
        <v>0</v>
      </c>
      <c r="E32" s="119">
        <f>VLOOKUP(B32,'IP Supp Combo'!$B$9:$H$34,7,FALSE)</f>
        <v>10155451.292551221</v>
      </c>
      <c r="F32" s="119">
        <f>VLOOKUP(B32,'IP Supp Combo'!$B$9:$I$34,8,FALSE)</f>
        <v>6304259.4678187976</v>
      </c>
      <c r="G32" s="119">
        <f t="shared" si="1"/>
        <v>16459711</v>
      </c>
      <c r="H32" s="119">
        <f t="shared" si="2"/>
        <v>4114928</v>
      </c>
      <c r="I32" s="16"/>
      <c r="J32" s="13"/>
      <c r="K32" s="95"/>
      <c r="L32" s="16" t="e">
        <f>VLOOKUP(B32,#REF!,7,FALSE)</f>
        <v>#REF!</v>
      </c>
      <c r="M32" s="16" t="e">
        <f>VLOOKUP(B32,#REF!,42,FALSE)</f>
        <v>#REF!</v>
      </c>
      <c r="N32" s="15" t="e">
        <f t="shared" si="0"/>
        <v>#REF!</v>
      </c>
    </row>
    <row r="33" spans="1:15">
      <c r="B33" s="112" t="s">
        <v>35</v>
      </c>
      <c r="C33" s="102" t="s">
        <v>63</v>
      </c>
      <c r="D33" s="119">
        <f>VLOOKUP(B33,Small!$A$9:$G$34,7,FALSE)</f>
        <v>0</v>
      </c>
      <c r="E33" s="119">
        <f>VLOOKUP(B33,'IP Supp Combo'!$B$9:$H$34,7,FALSE)</f>
        <v>1086249.0047435425</v>
      </c>
      <c r="F33" s="119">
        <f>VLOOKUP(B33,'IP Supp Combo'!$B$9:$I$34,8,FALSE)</f>
        <v>674317.20908218657</v>
      </c>
      <c r="G33" s="119">
        <f t="shared" si="1"/>
        <v>1760566</v>
      </c>
      <c r="H33" s="119">
        <f t="shared" si="2"/>
        <v>440142</v>
      </c>
      <c r="I33" s="16"/>
      <c r="J33" s="13"/>
      <c r="L33" s="16" t="e">
        <f>VLOOKUP(B33,#REF!,7,FALSE)</f>
        <v>#REF!</v>
      </c>
      <c r="M33" s="16" t="e">
        <f>VLOOKUP(B33,#REF!,42,FALSE)</f>
        <v>#REF!</v>
      </c>
      <c r="N33" s="15" t="e">
        <f t="shared" si="0"/>
        <v>#REF!</v>
      </c>
    </row>
    <row r="34" spans="1:15">
      <c r="B34" s="106" t="s">
        <v>36</v>
      </c>
      <c r="C34" s="103" t="s">
        <v>64</v>
      </c>
      <c r="D34" s="115">
        <f>VLOOKUP(B34,Small!$A$9:$G$34,7,FALSE)</f>
        <v>0</v>
      </c>
      <c r="E34" s="115">
        <f>VLOOKUP(B34,'IP Supp Combo'!$B$9:$H$34,7,FALSE)</f>
        <v>34372016.116178073</v>
      </c>
      <c r="F34" s="115">
        <f>VLOOKUP(B34,'IP Supp Combo'!$B$9:$I$34,8,FALSE)</f>
        <v>50013215.101409748</v>
      </c>
      <c r="G34" s="115">
        <f t="shared" si="1"/>
        <v>84385231</v>
      </c>
      <c r="H34" s="115">
        <f t="shared" si="2"/>
        <v>21096308</v>
      </c>
      <c r="I34" s="16"/>
      <c r="J34" s="13"/>
      <c r="L34" s="78" t="e">
        <f>VLOOKUP(B34,#REF!,7,FALSE)</f>
        <v>#REF!</v>
      </c>
      <c r="M34" s="78" t="e">
        <f>VLOOKUP(B34,#REF!,42,FALSE)</f>
        <v>#REF!</v>
      </c>
      <c r="N34" s="89" t="e">
        <f t="shared" si="0"/>
        <v>#REF!</v>
      </c>
      <c r="O34" s="1"/>
    </row>
    <row r="35" spans="1:15" s="90" customFormat="1">
      <c r="B35" s="114" t="s">
        <v>37</v>
      </c>
      <c r="C35" s="114"/>
      <c r="D35" s="120">
        <f>SUM(D9:D34)</f>
        <v>12848597</v>
      </c>
      <c r="E35" s="120">
        <f t="shared" ref="E35:L35" si="3">SUM(E9:E34)</f>
        <v>250000000</v>
      </c>
      <c r="F35" s="120">
        <f t="shared" si="3"/>
        <v>185174874</v>
      </c>
      <c r="G35" s="120">
        <f>SUM(G9:G34)</f>
        <v>448023471</v>
      </c>
      <c r="H35" s="120">
        <f>SUM(H9:H34)</f>
        <v>112005871</v>
      </c>
      <c r="I35" s="16"/>
      <c r="J35" s="13"/>
      <c r="L35" s="91" t="e">
        <f t="shared" si="3"/>
        <v>#REF!</v>
      </c>
      <c r="M35" s="91" t="e">
        <f>SUM(M9:M34)</f>
        <v>#REF!</v>
      </c>
      <c r="N35" s="91" t="e">
        <f>SUM(N9:N34)</f>
        <v>#REF!</v>
      </c>
    </row>
    <row r="36" spans="1:15" ht="15" hidden="1" customHeight="1">
      <c r="B36" s="7" t="s">
        <v>82</v>
      </c>
      <c r="C36" s="7"/>
      <c r="D36" s="15" t="e">
        <f>SUM(D35:L35)</f>
        <v>#REF!</v>
      </c>
      <c r="I36" s="16"/>
      <c r="J36" s="13"/>
      <c r="N36" s="16"/>
      <c r="O36" s="70"/>
    </row>
    <row r="37" spans="1:15" ht="15" hidden="1" customHeight="1">
      <c r="B37" s="7" t="s">
        <v>83</v>
      </c>
      <c r="C37" s="7"/>
      <c r="D37" s="74" t="e">
        <f>#REF!</f>
        <v>#REF!</v>
      </c>
      <c r="I37" s="16"/>
      <c r="J37" s="13"/>
      <c r="N37" s="16"/>
      <c r="O37" s="69"/>
    </row>
    <row r="38" spans="1:15" ht="15" hidden="1" customHeight="1">
      <c r="B38" s="7" t="s">
        <v>81</v>
      </c>
      <c r="C38" s="7"/>
      <c r="D38" s="86" t="e">
        <f>D36+D37</f>
        <v>#REF!</v>
      </c>
      <c r="E38" s="15"/>
      <c r="I38" s="16"/>
      <c r="J38" s="13"/>
      <c r="N38" s="16"/>
    </row>
    <row r="39" spans="1:15">
      <c r="B39" s="7"/>
      <c r="C39" s="7"/>
      <c r="D39" s="15"/>
      <c r="E39" s="15"/>
      <c r="F39" s="15"/>
      <c r="H39" s="15"/>
      <c r="N39" s="16"/>
    </row>
    <row r="40" spans="1:15" ht="47.25" customHeight="1">
      <c r="A40" s="92" t="s">
        <v>87</v>
      </c>
      <c r="B40" s="122" t="s">
        <v>94</v>
      </c>
      <c r="C40" s="122"/>
      <c r="D40" s="122"/>
      <c r="E40" s="122"/>
      <c r="F40" s="122"/>
      <c r="G40" s="122"/>
      <c r="H40" s="122"/>
    </row>
    <row r="41" spans="1:15">
      <c r="B41" s="7"/>
      <c r="C41" s="7"/>
    </row>
  </sheetData>
  <mergeCells count="1">
    <mergeCell ref="B40:H40"/>
  </mergeCells>
  <pageMargins left="0.45" right="0.7" top="0.75" bottom="0.75" header="0.3" footer="0.3"/>
  <pageSetup scale="89" orientation="portrait" r:id="rId1"/>
  <headerFooter>
    <oddFooter xml:space="preserve">&amp;L&amp;9&amp;Z&amp;F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B1" zoomScaleNormal="100" workbookViewId="0">
      <selection activeCell="B2" sqref="B2"/>
    </sheetView>
  </sheetViews>
  <sheetFormatPr defaultColWidth="9.140625" defaultRowHeight="12.75"/>
  <cols>
    <col min="1" max="1" width="1.85546875" style="21" hidden="1" customWidth="1"/>
    <col min="2" max="2" width="16.7109375" style="21" customWidth="1"/>
    <col min="3" max="3" width="12.42578125" style="21" customWidth="1"/>
    <col min="4" max="4" width="13.28515625" style="21" customWidth="1"/>
    <col min="5" max="5" width="12.7109375" style="21" bestFit="1" customWidth="1"/>
    <col min="6" max="6" width="14.28515625" style="21" customWidth="1"/>
    <col min="7" max="7" width="13.7109375" style="21" customWidth="1"/>
    <col min="8" max="8" width="13.85546875" style="21" customWidth="1"/>
    <col min="9" max="9" width="16" style="21" bestFit="1" customWidth="1"/>
    <col min="10" max="10" width="12.140625" style="21" customWidth="1"/>
    <col min="11" max="11" width="14.7109375" style="21" customWidth="1"/>
    <col min="12" max="16384" width="9.140625" style="21"/>
  </cols>
  <sheetData>
    <row r="1" spans="1:9">
      <c r="B1" s="22" t="s">
        <v>96</v>
      </c>
      <c r="C1" s="22"/>
    </row>
    <row r="2" spans="1:9">
      <c r="B2" s="22"/>
      <c r="C2" s="22"/>
      <c r="H2" s="23"/>
      <c r="I2" s="96"/>
    </row>
    <row r="3" spans="1:9" s="24" customFormat="1">
      <c r="B3" s="26"/>
      <c r="C3" s="27"/>
      <c r="D3" s="12" t="s">
        <v>76</v>
      </c>
      <c r="E3" s="28" t="str">
        <f>D3</f>
        <v>FFY 2016</v>
      </c>
      <c r="F3" s="28" t="str">
        <f>D3</f>
        <v>FFY 2016</v>
      </c>
      <c r="G3" s="28" t="str">
        <f>F3</f>
        <v>FFY 2016</v>
      </c>
      <c r="H3" s="28"/>
      <c r="I3" s="97" t="s">
        <v>66</v>
      </c>
    </row>
    <row r="4" spans="1:9" s="24" customFormat="1">
      <c r="B4" s="29"/>
      <c r="C4" s="30"/>
      <c r="D4" s="10" t="s">
        <v>39</v>
      </c>
      <c r="E4" s="10" t="str">
        <f>D4</f>
        <v>Medicaid</v>
      </c>
      <c r="F4" s="10" t="str">
        <f>D4</f>
        <v>Medicaid</v>
      </c>
      <c r="G4" s="10" t="str">
        <f>F4</f>
        <v>Medicaid</v>
      </c>
      <c r="H4" s="31" t="s">
        <v>68</v>
      </c>
      <c r="I4" s="32" t="s">
        <v>67</v>
      </c>
    </row>
    <row r="5" spans="1:9" s="24" customFormat="1">
      <c r="B5" s="33" t="s">
        <v>5</v>
      </c>
      <c r="C5" s="34" t="s">
        <v>38</v>
      </c>
      <c r="D5" s="10" t="s">
        <v>40</v>
      </c>
      <c r="E5" s="10" t="str">
        <f>D5</f>
        <v>Inpatient</v>
      </c>
      <c r="F5" s="10" t="str">
        <f>D5</f>
        <v>Inpatient</v>
      </c>
      <c r="G5" s="10" t="str">
        <f>F5</f>
        <v>Inpatient</v>
      </c>
      <c r="H5" s="87">
        <v>250000000</v>
      </c>
      <c r="I5" s="88">
        <v>185174874</v>
      </c>
    </row>
    <row r="6" spans="1:9" s="24" customFormat="1">
      <c r="B6" s="37"/>
      <c r="C6" s="10"/>
      <c r="D6" s="10" t="s">
        <v>69</v>
      </c>
      <c r="E6" s="10" t="s">
        <v>69</v>
      </c>
      <c r="F6" s="10" t="s">
        <v>70</v>
      </c>
      <c r="G6" s="10" t="s">
        <v>70</v>
      </c>
      <c r="H6" s="10" t="s">
        <v>4</v>
      </c>
      <c r="I6" s="38" t="s">
        <v>4</v>
      </c>
    </row>
    <row r="7" spans="1:9" s="24" customFormat="1">
      <c r="B7" s="37"/>
      <c r="C7" s="10"/>
      <c r="D7" s="10" t="s">
        <v>71</v>
      </c>
      <c r="E7" s="10" t="str">
        <f>D7</f>
        <v>Revenue</v>
      </c>
      <c r="F7" s="10" t="s">
        <v>72</v>
      </c>
      <c r="G7" s="10" t="str">
        <f>D7</f>
        <v>Revenue</v>
      </c>
      <c r="H7" s="10" t="s">
        <v>0</v>
      </c>
      <c r="I7" s="38" t="s">
        <v>0</v>
      </c>
    </row>
    <row r="8" spans="1:9" s="24" customFormat="1">
      <c r="B8" s="37"/>
      <c r="C8" s="10"/>
      <c r="D8" s="30"/>
      <c r="E8" s="36" t="s">
        <v>41</v>
      </c>
      <c r="F8" s="87">
        <v>70000000</v>
      </c>
      <c r="G8" s="36" t="s">
        <v>41</v>
      </c>
      <c r="H8" s="36"/>
      <c r="I8" s="35"/>
    </row>
    <row r="9" spans="1:9" s="24" customFormat="1" ht="17.25">
      <c r="A9" s="39" t="s">
        <v>11</v>
      </c>
      <c r="B9" s="40" t="s">
        <v>11</v>
      </c>
      <c r="C9" s="98" t="s">
        <v>43</v>
      </c>
      <c r="D9" s="51">
        <v>13845930</v>
      </c>
      <c r="E9" s="52">
        <f t="shared" ref="E9:E34" si="0">D9/D$35</f>
        <v>2.279197145767034E-2</v>
      </c>
      <c r="F9" s="53">
        <f t="shared" ref="F9:F34" si="1">IF(D9&gt;F$8,F$8,ROUND(D9,0))</f>
        <v>13845930</v>
      </c>
      <c r="G9" s="52">
        <f t="shared" ref="G9:G34" si="2">F9/F$35</f>
        <v>2.7195001663055628E-2</v>
      </c>
      <c r="H9" s="54">
        <f>(G9*$H$5)</f>
        <v>6798750.4157639071</v>
      </c>
      <c r="I9" s="54">
        <f>E9*$I$5</f>
        <v>4220500.4428857015</v>
      </c>
    </row>
    <row r="10" spans="1:9" s="24" customFormat="1" ht="17.25">
      <c r="A10" s="39" t="s">
        <v>12</v>
      </c>
      <c r="B10" s="42" t="s">
        <v>12</v>
      </c>
      <c r="C10" s="99" t="s">
        <v>44</v>
      </c>
      <c r="D10" s="55">
        <v>51084429</v>
      </c>
      <c r="E10" s="56">
        <f t="shared" si="0"/>
        <v>8.4090765134547621E-2</v>
      </c>
      <c r="F10" s="57">
        <f t="shared" si="1"/>
        <v>51084429</v>
      </c>
      <c r="G10" s="56">
        <f t="shared" si="2"/>
        <v>0.10033570382135741</v>
      </c>
      <c r="H10" s="58">
        <f t="shared" ref="H10:H34" si="3">(G10*$H$5)</f>
        <v>25083925.955339354</v>
      </c>
      <c r="I10" s="58">
        <f t="shared" ref="I10:I34" si="4">E10*$I$5</f>
        <v>15571496.838353449</v>
      </c>
    </row>
    <row r="11" spans="1:9" s="24" customFormat="1" ht="17.25">
      <c r="A11" s="39" t="s">
        <v>13</v>
      </c>
      <c r="B11" s="42" t="s">
        <v>13</v>
      </c>
      <c r="C11" s="99" t="s">
        <v>45</v>
      </c>
      <c r="D11" s="55">
        <v>8522358</v>
      </c>
      <c r="E11" s="56">
        <f t="shared" si="0"/>
        <v>1.4028768041442393E-2</v>
      </c>
      <c r="F11" s="57">
        <f t="shared" si="1"/>
        <v>8522358</v>
      </c>
      <c r="G11" s="56">
        <f t="shared" si="2"/>
        <v>1.6738892944219378E-2</v>
      </c>
      <c r="H11" s="58">
        <f t="shared" si="3"/>
        <v>4184723.2360548447</v>
      </c>
      <c r="I11" s="58">
        <f t="shared" si="4"/>
        <v>2597775.354449322</v>
      </c>
    </row>
    <row r="12" spans="1:9" s="24" customFormat="1" ht="17.25">
      <c r="A12" s="43" t="s">
        <v>73</v>
      </c>
      <c r="B12" s="42" t="s">
        <v>14</v>
      </c>
      <c r="C12" s="99" t="s">
        <v>46</v>
      </c>
      <c r="D12" s="55">
        <v>20705832</v>
      </c>
      <c r="E12" s="56">
        <f t="shared" si="0"/>
        <v>3.4084148334659871E-2</v>
      </c>
      <c r="F12" s="57">
        <f t="shared" si="1"/>
        <v>20705832</v>
      </c>
      <c r="G12" s="56">
        <f t="shared" si="2"/>
        <v>4.0668639497307181E-2</v>
      </c>
      <c r="H12" s="58">
        <f t="shared" si="3"/>
        <v>10167159.874326795</v>
      </c>
      <c r="I12" s="58">
        <f t="shared" si="4"/>
        <v>6311527.8732679514</v>
      </c>
    </row>
    <row r="13" spans="1:9" s="24" customFormat="1" ht="17.25">
      <c r="A13" s="39" t="s">
        <v>15</v>
      </c>
      <c r="B13" s="42" t="s">
        <v>15</v>
      </c>
      <c r="C13" s="99" t="s">
        <v>47</v>
      </c>
      <c r="D13" s="55">
        <v>5891931</v>
      </c>
      <c r="E13" s="56">
        <f t="shared" si="0"/>
        <v>9.6987868046828976E-3</v>
      </c>
      <c r="F13" s="57">
        <f t="shared" si="1"/>
        <v>5891931</v>
      </c>
      <c r="G13" s="56">
        <f t="shared" si="2"/>
        <v>1.157243127356624E-2</v>
      </c>
      <c r="H13" s="58">
        <f t="shared" si="3"/>
        <v>2893107.8183915601</v>
      </c>
      <c r="I13" s="58">
        <f t="shared" si="4"/>
        <v>1795971.6245100182</v>
      </c>
    </row>
    <row r="14" spans="1:9" s="24" customFormat="1" ht="17.25">
      <c r="A14" s="39" t="s">
        <v>16</v>
      </c>
      <c r="B14" s="42" t="s">
        <v>16</v>
      </c>
      <c r="C14" s="99" t="s">
        <v>48</v>
      </c>
      <c r="D14" s="55">
        <v>3143611</v>
      </c>
      <c r="E14" s="56">
        <f t="shared" si="0"/>
        <v>5.1747403161808937E-3</v>
      </c>
      <c r="F14" s="57">
        <f t="shared" si="1"/>
        <v>3143611</v>
      </c>
      <c r="G14" s="56">
        <f t="shared" si="2"/>
        <v>6.1744141688568387E-3</v>
      </c>
      <c r="H14" s="58">
        <f t="shared" si="3"/>
        <v>1543603.5422142097</v>
      </c>
      <c r="I14" s="58">
        <f t="shared" si="4"/>
        <v>958231.88603151718</v>
      </c>
    </row>
    <row r="15" spans="1:9" s="24" customFormat="1" ht="17.25">
      <c r="A15" s="39" t="s">
        <v>17</v>
      </c>
      <c r="B15" s="42" t="s">
        <v>17</v>
      </c>
      <c r="C15" s="99" t="s">
        <v>49</v>
      </c>
      <c r="D15" s="55">
        <v>8415128</v>
      </c>
      <c r="E15" s="56">
        <f t="shared" si="0"/>
        <v>1.3852255297307043E-2</v>
      </c>
      <c r="F15" s="57">
        <f t="shared" si="1"/>
        <v>8415128</v>
      </c>
      <c r="G15" s="56">
        <f t="shared" si="2"/>
        <v>1.6528280870611506E-2</v>
      </c>
      <c r="H15" s="58">
        <f t="shared" si="3"/>
        <v>4132070.2176528764</v>
      </c>
      <c r="I15" s="58">
        <f t="shared" si="4"/>
        <v>2565089.6292946641</v>
      </c>
    </row>
    <row r="16" spans="1:9" s="24" customFormat="1" ht="17.25">
      <c r="A16" s="39" t="s">
        <v>18</v>
      </c>
      <c r="B16" s="42" t="s">
        <v>18</v>
      </c>
      <c r="C16" s="99" t="s">
        <v>50</v>
      </c>
      <c r="D16" s="55">
        <v>74281238</v>
      </c>
      <c r="E16" s="56">
        <f t="shared" si="0"/>
        <v>0.12227534418680562</v>
      </c>
      <c r="F16" s="57">
        <f t="shared" si="1"/>
        <v>70000000</v>
      </c>
      <c r="G16" s="56">
        <f t="shared" si="2"/>
        <v>0.13748806446471229</v>
      </c>
      <c r="H16" s="58">
        <f t="shared" si="3"/>
        <v>34372016.116178073</v>
      </c>
      <c r="I16" s="58">
        <f t="shared" si="4"/>
        <v>22642321.453098364</v>
      </c>
    </row>
    <row r="17" spans="1:9" s="24" customFormat="1" ht="17.25">
      <c r="A17" s="39" t="s">
        <v>74</v>
      </c>
      <c r="B17" s="44" t="s">
        <v>19</v>
      </c>
      <c r="C17" s="99" t="s">
        <v>51</v>
      </c>
      <c r="D17" s="55">
        <v>20767567</v>
      </c>
      <c r="E17" s="56">
        <f t="shared" si="0"/>
        <v>3.4185771147857633E-2</v>
      </c>
      <c r="F17" s="57">
        <f t="shared" si="1"/>
        <v>20767567</v>
      </c>
      <c r="G17" s="56">
        <f t="shared" si="2"/>
        <v>4.0789894149589029E-2</v>
      </c>
      <c r="H17" s="58">
        <f t="shared" si="3"/>
        <v>10197473.537397258</v>
      </c>
      <c r="I17" s="58">
        <f t="shared" si="4"/>
        <v>6330345.8648973722</v>
      </c>
    </row>
    <row r="18" spans="1:9" s="24" customFormat="1" ht="17.25">
      <c r="A18" s="39" t="s">
        <v>20</v>
      </c>
      <c r="B18" s="42" t="s">
        <v>20</v>
      </c>
      <c r="C18" s="99" t="s">
        <v>52</v>
      </c>
      <c r="D18" s="55">
        <v>5495647</v>
      </c>
      <c r="E18" s="56">
        <f t="shared" si="0"/>
        <v>9.0464583863584195E-3</v>
      </c>
      <c r="F18" s="57">
        <f t="shared" si="1"/>
        <v>5495647</v>
      </c>
      <c r="G18" s="56">
        <f t="shared" si="2"/>
        <v>1.0794083843018611E-2</v>
      </c>
      <c r="H18" s="58">
        <f t="shared" si="3"/>
        <v>2698520.960754653</v>
      </c>
      <c r="I18" s="58">
        <f t="shared" si="4"/>
        <v>1675176.7918401638</v>
      </c>
    </row>
    <row r="19" spans="1:9" s="24" customFormat="1" ht="17.25">
      <c r="A19" s="39" t="s">
        <v>21</v>
      </c>
      <c r="B19" s="42" t="s">
        <v>21</v>
      </c>
      <c r="C19" s="99" t="s">
        <v>53</v>
      </c>
      <c r="D19" s="55">
        <v>3771267</v>
      </c>
      <c r="E19" s="56">
        <f t="shared" si="0"/>
        <v>6.2079332932677006E-3</v>
      </c>
      <c r="F19" s="57">
        <f t="shared" si="1"/>
        <v>3771267</v>
      </c>
      <c r="G19" s="56">
        <f t="shared" si="2"/>
        <v>7.4072028629948881E-3</v>
      </c>
      <c r="H19" s="58">
        <f t="shared" si="3"/>
        <v>1851800.715748722</v>
      </c>
      <c r="I19" s="58">
        <f t="shared" si="4"/>
        <v>1149553.2653812515</v>
      </c>
    </row>
    <row r="20" spans="1:9" s="24" customFormat="1" ht="17.25">
      <c r="A20" s="39" t="s">
        <v>75</v>
      </c>
      <c r="B20" s="44" t="s">
        <v>22</v>
      </c>
      <c r="C20" s="99" t="s">
        <v>54</v>
      </c>
      <c r="D20" s="55">
        <v>17445509</v>
      </c>
      <c r="E20" s="56">
        <f t="shared" si="0"/>
        <v>2.8717286826708717E-2</v>
      </c>
      <c r="F20" s="57">
        <f t="shared" si="1"/>
        <v>17445509</v>
      </c>
      <c r="G20" s="56">
        <f t="shared" si="2"/>
        <v>3.4264989514453122E-2</v>
      </c>
      <c r="H20" s="58">
        <f t="shared" si="3"/>
        <v>8566247.3786132801</v>
      </c>
      <c r="I20" s="58">
        <f t="shared" si="4"/>
        <v>5317719.9697576463</v>
      </c>
    </row>
    <row r="21" spans="1:9" s="24" customFormat="1" ht="17.25">
      <c r="A21" s="39" t="s">
        <v>23</v>
      </c>
      <c r="B21" s="42" t="s">
        <v>23</v>
      </c>
      <c r="C21" s="100" t="s">
        <v>90</v>
      </c>
      <c r="D21" s="55">
        <v>12202801</v>
      </c>
      <c r="E21" s="56">
        <f t="shared" si="0"/>
        <v>2.0087194727665899E-2</v>
      </c>
      <c r="F21" s="57">
        <f t="shared" si="1"/>
        <v>12202801</v>
      </c>
      <c r="G21" s="56">
        <f t="shared" si="2"/>
        <v>2.3967707007686509E-2</v>
      </c>
      <c r="H21" s="58">
        <f t="shared" si="3"/>
        <v>5991926.7519216277</v>
      </c>
      <c r="I21" s="58">
        <f t="shared" si="4"/>
        <v>3719643.7527089971</v>
      </c>
    </row>
    <row r="22" spans="1:9" s="24" customFormat="1" ht="17.25">
      <c r="A22" s="39" t="s">
        <v>24</v>
      </c>
      <c r="B22" s="42" t="s">
        <v>24</v>
      </c>
      <c r="C22" s="99" t="s">
        <v>56</v>
      </c>
      <c r="D22" s="55">
        <v>9560997</v>
      </c>
      <c r="E22" s="56">
        <f t="shared" si="0"/>
        <v>1.5738485658303325E-2</v>
      </c>
      <c r="F22" s="57">
        <f t="shared" si="1"/>
        <v>9560997</v>
      </c>
      <c r="G22" s="56">
        <f t="shared" si="2"/>
        <v>1.8778899598327441E-2</v>
      </c>
      <c r="H22" s="58">
        <f t="shared" si="3"/>
        <v>4694724.8995818608</v>
      </c>
      <c r="I22" s="58">
        <f t="shared" si="4"/>
        <v>2914372.0987271252</v>
      </c>
    </row>
    <row r="23" spans="1:9" s="24" customFormat="1" ht="17.25">
      <c r="A23" s="39" t="s">
        <v>25</v>
      </c>
      <c r="B23" s="42" t="s">
        <v>25</v>
      </c>
      <c r="C23" s="99" t="s">
        <v>55</v>
      </c>
      <c r="D23" s="55">
        <v>12981508</v>
      </c>
      <c r="E23" s="56">
        <f t="shared" si="0"/>
        <v>2.1369034785927648E-2</v>
      </c>
      <c r="F23" s="57">
        <f t="shared" si="1"/>
        <v>12981508</v>
      </c>
      <c r="G23" s="56">
        <f t="shared" si="2"/>
        <v>2.549717726790255E-2</v>
      </c>
      <c r="H23" s="58">
        <f t="shared" si="3"/>
        <v>6374294.3169756373</v>
      </c>
      <c r="I23" s="58">
        <f t="shared" si="4"/>
        <v>3957008.3239857689</v>
      </c>
    </row>
    <row r="24" spans="1:9" s="24" customFormat="1" ht="17.25">
      <c r="A24" s="39" t="s">
        <v>26</v>
      </c>
      <c r="B24" s="42" t="s">
        <v>26</v>
      </c>
      <c r="C24" s="99" t="s">
        <v>57</v>
      </c>
      <c r="D24" s="55">
        <v>1350019</v>
      </c>
      <c r="E24" s="56">
        <f t="shared" si="0"/>
        <v>2.2222844197040325E-3</v>
      </c>
      <c r="F24" s="57">
        <f t="shared" si="1"/>
        <v>1350019</v>
      </c>
      <c r="G24" s="56">
        <f t="shared" si="2"/>
        <v>2.6515928471512349E-3</v>
      </c>
      <c r="H24" s="58">
        <f>(G24*$H$5)</f>
        <v>662898.21178780869</v>
      </c>
      <c r="I24" s="58">
        <f t="shared" si="4"/>
        <v>411511.23741085734</v>
      </c>
    </row>
    <row r="25" spans="1:9" s="24" customFormat="1" ht="17.25">
      <c r="A25" s="39" t="s">
        <v>27</v>
      </c>
      <c r="B25" s="42" t="s">
        <v>27</v>
      </c>
      <c r="C25" s="99" t="s">
        <v>58</v>
      </c>
      <c r="D25" s="55">
        <v>20010413</v>
      </c>
      <c r="E25" s="56">
        <f t="shared" si="0"/>
        <v>3.2939409772560997E-2</v>
      </c>
      <c r="F25" s="57">
        <f t="shared" si="1"/>
        <v>20010413</v>
      </c>
      <c r="G25" s="56">
        <f t="shared" si="2"/>
        <v>3.9302756464421669E-2</v>
      </c>
      <c r="H25" s="58">
        <f t="shared" si="3"/>
        <v>9825689.1161054168</v>
      </c>
      <c r="I25" s="58">
        <f t="shared" si="4"/>
        <v>6099551.0542683518</v>
      </c>
    </row>
    <row r="26" spans="1:9" s="24" customFormat="1" ht="17.25">
      <c r="A26" s="39" t="s">
        <v>28</v>
      </c>
      <c r="B26" s="42" t="s">
        <v>28</v>
      </c>
      <c r="C26" s="100" t="s">
        <v>91</v>
      </c>
      <c r="D26" s="55">
        <v>1950318</v>
      </c>
      <c r="E26" s="56">
        <f t="shared" si="0"/>
        <v>3.2104446714219053E-3</v>
      </c>
      <c r="F26" s="57">
        <f t="shared" si="1"/>
        <v>1950318</v>
      </c>
      <c r="G26" s="56">
        <f t="shared" si="2"/>
        <v>3.8306492415812678E-3</v>
      </c>
      <c r="H26" s="58">
        <f t="shared" si="3"/>
        <v>957662.31039531692</v>
      </c>
      <c r="I26" s="58">
        <f t="shared" si="4"/>
        <v>594493.68751452269</v>
      </c>
    </row>
    <row r="27" spans="1:9" s="24" customFormat="1" ht="17.25">
      <c r="A27" s="39" t="s">
        <v>29</v>
      </c>
      <c r="B27" s="42" t="s">
        <v>29</v>
      </c>
      <c r="C27" s="99" t="s">
        <v>59</v>
      </c>
      <c r="D27" s="55">
        <v>54544225</v>
      </c>
      <c r="E27" s="56">
        <f t="shared" si="0"/>
        <v>8.978598182864922E-2</v>
      </c>
      <c r="F27" s="57">
        <f t="shared" si="1"/>
        <v>54544225</v>
      </c>
      <c r="G27" s="56">
        <f t="shared" si="2"/>
        <v>0.10713114175682531</v>
      </c>
      <c r="H27" s="58">
        <f t="shared" si="3"/>
        <v>26782785.439206328</v>
      </c>
      <c r="I27" s="58">
        <f t="shared" si="4"/>
        <v>16626107.872086409</v>
      </c>
    </row>
    <row r="28" spans="1:9" s="24" customFormat="1" ht="17.25">
      <c r="A28" s="39" t="s">
        <v>30</v>
      </c>
      <c r="B28" s="42" t="s">
        <v>30</v>
      </c>
      <c r="C28" s="99" t="s">
        <v>60</v>
      </c>
      <c r="D28" s="55">
        <v>21746068</v>
      </c>
      <c r="E28" s="56">
        <f t="shared" si="0"/>
        <v>3.5796494794683949E-2</v>
      </c>
      <c r="F28" s="57">
        <f t="shared" si="1"/>
        <v>21746068</v>
      </c>
      <c r="G28" s="56">
        <f t="shared" si="2"/>
        <v>4.2711782843400249E-2</v>
      </c>
      <c r="H28" s="58">
        <f t="shared" si="3"/>
        <v>10677945.710850062</v>
      </c>
      <c r="I28" s="58">
        <f t="shared" si="4"/>
        <v>6628611.4132472565</v>
      </c>
    </row>
    <row r="29" spans="1:9" s="24" customFormat="1" ht="17.25">
      <c r="A29" s="39" t="s">
        <v>31</v>
      </c>
      <c r="B29" s="42" t="s">
        <v>31</v>
      </c>
      <c r="C29" s="99" t="s">
        <v>61</v>
      </c>
      <c r="D29" s="55">
        <v>37313514</v>
      </c>
      <c r="E29" s="56">
        <f t="shared" si="0"/>
        <v>6.1422276876553807E-2</v>
      </c>
      <c r="F29" s="57">
        <f t="shared" si="1"/>
        <v>37313514</v>
      </c>
      <c r="G29" s="56">
        <f t="shared" si="2"/>
        <v>7.3288040260527779E-2</v>
      </c>
      <c r="H29" s="58">
        <f t="shared" si="3"/>
        <v>18322010.065131944</v>
      </c>
      <c r="I29" s="58">
        <f t="shared" si="4"/>
        <v>11373862.381408965</v>
      </c>
    </row>
    <row r="30" spans="1:9" s="24" customFormat="1" ht="17.25">
      <c r="A30" s="39" t="s">
        <v>32</v>
      </c>
      <c r="B30" s="42" t="s">
        <v>32</v>
      </c>
      <c r="C30" s="100" t="s">
        <v>92</v>
      </c>
      <c r="D30" s="55">
        <v>1057016</v>
      </c>
      <c r="E30" s="56">
        <f t="shared" si="0"/>
        <v>1.739968243541667E-3</v>
      </c>
      <c r="F30" s="57">
        <f t="shared" si="1"/>
        <v>1057016</v>
      </c>
      <c r="G30" s="56">
        <f t="shared" si="2"/>
        <v>2.0761011992604618E-3</v>
      </c>
      <c r="H30" s="58">
        <f t="shared" si="3"/>
        <v>519025.29981511546</v>
      </c>
      <c r="I30" s="58">
        <f t="shared" si="4"/>
        <v>322198.40026182949</v>
      </c>
    </row>
    <row r="31" spans="1:9" s="24" customFormat="1" ht="17.25">
      <c r="A31" s="39" t="s">
        <v>33</v>
      </c>
      <c r="B31" s="42" t="s">
        <v>33</v>
      </c>
      <c r="C31" s="101" t="s">
        <v>62</v>
      </c>
      <c r="D31" s="55">
        <v>14434839</v>
      </c>
      <c r="E31" s="56">
        <f t="shared" si="0"/>
        <v>2.3761382477310421E-2</v>
      </c>
      <c r="F31" s="57">
        <f t="shared" si="1"/>
        <v>14434839</v>
      </c>
      <c r="G31" s="56">
        <f t="shared" si="2"/>
        <v>2.8351686785282045E-2</v>
      </c>
      <c r="H31" s="58">
        <f t="shared" si="3"/>
        <v>7087921.6963205114</v>
      </c>
      <c r="I31" s="58">
        <f t="shared" si="4"/>
        <v>4400011.0063017653</v>
      </c>
    </row>
    <row r="32" spans="1:9" s="24" customFormat="1" ht="17.25">
      <c r="A32" s="39" t="s">
        <v>34</v>
      </c>
      <c r="B32" s="42" t="s">
        <v>34</v>
      </c>
      <c r="C32" s="102" t="s">
        <v>93</v>
      </c>
      <c r="D32" s="55">
        <v>20681987</v>
      </c>
      <c r="E32" s="56">
        <f t="shared" si="0"/>
        <v>3.4044896759691044E-2</v>
      </c>
      <c r="F32" s="57">
        <f t="shared" si="1"/>
        <v>20681987</v>
      </c>
      <c r="G32" s="56">
        <f t="shared" si="2"/>
        <v>4.0621805170204882E-2</v>
      </c>
      <c r="H32" s="58">
        <f t="shared" si="3"/>
        <v>10155451.292551221</v>
      </c>
      <c r="I32" s="58">
        <f t="shared" si="4"/>
        <v>6304259.4678187976</v>
      </c>
    </row>
    <row r="33" spans="1:12" s="24" customFormat="1" ht="17.25">
      <c r="A33" s="39" t="s">
        <v>35</v>
      </c>
      <c r="B33" s="42" t="s">
        <v>35</v>
      </c>
      <c r="C33" s="102" t="s">
        <v>63</v>
      </c>
      <c r="D33" s="55">
        <v>2212190</v>
      </c>
      <c r="E33" s="56">
        <f t="shared" si="0"/>
        <v>3.6415156900940385E-3</v>
      </c>
      <c r="F33" s="57">
        <f t="shared" si="1"/>
        <v>2212190</v>
      </c>
      <c r="G33" s="56">
        <f t="shared" si="2"/>
        <v>4.3449960189741697E-3</v>
      </c>
      <c r="H33" s="58">
        <f t="shared" si="3"/>
        <v>1086249.0047435425</v>
      </c>
      <c r="I33" s="58">
        <f t="shared" si="4"/>
        <v>674317.20908218657</v>
      </c>
    </row>
    <row r="34" spans="1:12" s="24" customFormat="1" ht="17.25">
      <c r="A34" s="39" t="s">
        <v>36</v>
      </c>
      <c r="B34" s="45" t="s">
        <v>36</v>
      </c>
      <c r="C34" s="103" t="s">
        <v>64</v>
      </c>
      <c r="D34" s="59">
        <v>164075205</v>
      </c>
      <c r="E34" s="60">
        <f t="shared" si="0"/>
        <v>0.27008640006640289</v>
      </c>
      <c r="F34" s="61">
        <f t="shared" si="1"/>
        <v>70000000</v>
      </c>
      <c r="G34" s="60">
        <f t="shared" si="2"/>
        <v>0.13748806446471229</v>
      </c>
      <c r="H34" s="62">
        <f t="shared" si="3"/>
        <v>34372016.116178073</v>
      </c>
      <c r="I34" s="58">
        <f t="shared" si="4"/>
        <v>50013215.101409748</v>
      </c>
    </row>
    <row r="35" spans="1:12" s="25" customFormat="1">
      <c r="A35" s="25" t="s">
        <v>65</v>
      </c>
      <c r="B35" s="46" t="s">
        <v>65</v>
      </c>
      <c r="C35" s="47"/>
      <c r="D35" s="59">
        <f t="shared" ref="D35:I35" si="5">SUM(D9:D34)</f>
        <v>607491547</v>
      </c>
      <c r="E35" s="63">
        <f t="shared" si="5"/>
        <v>1</v>
      </c>
      <c r="F35" s="59">
        <f t="shared" si="5"/>
        <v>509135104</v>
      </c>
      <c r="G35" s="63">
        <f t="shared" si="5"/>
        <v>1</v>
      </c>
      <c r="H35" s="64">
        <f t="shared" si="5"/>
        <v>250000000</v>
      </c>
      <c r="I35" s="65">
        <f t="shared" si="5"/>
        <v>185174874</v>
      </c>
      <c r="J35" s="48"/>
      <c r="K35" s="49"/>
      <c r="L35" s="24"/>
    </row>
    <row r="36" spans="1:12" s="24" customFormat="1">
      <c r="D36" s="50"/>
      <c r="H36" s="41"/>
      <c r="I36" s="41"/>
    </row>
    <row r="37" spans="1:12" s="24" customFormat="1"/>
    <row r="38" spans="1:12" s="24" customFormat="1"/>
    <row r="39" spans="1:12" s="24" customFormat="1"/>
    <row r="40" spans="1:12" s="24" customFormat="1"/>
    <row r="41" spans="1:12" s="24" customFormat="1"/>
    <row r="42" spans="1:12" s="24" customFormat="1"/>
    <row r="43" spans="1:12" s="24" customFormat="1"/>
    <row r="44" spans="1:12" s="24" customFormat="1"/>
    <row r="45" spans="1:12" s="24" customFormat="1"/>
    <row r="46" spans="1:12" s="24" customFormat="1"/>
    <row r="47" spans="1:12" s="24" customFormat="1"/>
    <row r="48" spans="1:12" s="24" customFormat="1"/>
    <row r="49" s="24" customFormat="1"/>
    <row r="50" s="24" customFormat="1"/>
    <row r="51" s="24" customFormat="1"/>
    <row r="52" s="24" customFormat="1"/>
  </sheetData>
  <conditionalFormatting sqref="F9:F34">
    <cfRule type="cellIs" dxfId="1" priority="7" operator="equal">
      <formula>#REF!</formula>
    </cfRule>
  </conditionalFormatting>
  <pageMargins left="0.5" right="0.5" top="0.75" bottom="0.75" header="0.3" footer="0.3"/>
  <pageSetup scale="84" orientation="portrait" r:id="rId1"/>
  <headerFooter>
    <oddFooter xml:space="preserve">&amp;L&amp;8&amp;Z&amp;F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A37" sqref="A37:G37"/>
    </sheetView>
  </sheetViews>
  <sheetFormatPr defaultRowHeight="15"/>
  <cols>
    <col min="1" max="1" width="14.85546875" bestFit="1" customWidth="1"/>
    <col min="2" max="2" width="10.85546875" bestFit="1" customWidth="1"/>
    <col min="3" max="3" width="11.7109375" bestFit="1" customWidth="1"/>
    <col min="5" max="5" width="11.7109375" style="8" bestFit="1" customWidth="1"/>
    <col min="6" max="6" width="9.140625" style="8"/>
    <col min="7" max="7" width="13.85546875" bestFit="1" customWidth="1"/>
  </cols>
  <sheetData>
    <row r="2" spans="1:10">
      <c r="A2" t="s">
        <v>86</v>
      </c>
    </row>
    <row r="5" spans="1:10">
      <c r="A5" s="79"/>
      <c r="B5" s="80"/>
      <c r="C5" s="12" t="s">
        <v>76</v>
      </c>
      <c r="D5" s="12" t="s">
        <v>76</v>
      </c>
      <c r="E5" s="17"/>
      <c r="F5" s="12" t="s">
        <v>76</v>
      </c>
      <c r="G5" s="6">
        <v>12848597</v>
      </c>
    </row>
    <row r="6" spans="1:10">
      <c r="A6" s="81" t="s">
        <v>5</v>
      </c>
      <c r="B6" s="34" t="s">
        <v>38</v>
      </c>
      <c r="C6" s="10" t="s">
        <v>39</v>
      </c>
      <c r="D6" s="10" t="s">
        <v>39</v>
      </c>
      <c r="E6" s="10" t="s">
        <v>70</v>
      </c>
      <c r="F6" s="10" t="s">
        <v>39</v>
      </c>
      <c r="G6" s="9">
        <v>2018</v>
      </c>
    </row>
    <row r="7" spans="1:10">
      <c r="A7" s="81"/>
      <c r="B7" s="34"/>
      <c r="C7" s="10" t="s">
        <v>40</v>
      </c>
      <c r="D7" s="10" t="s">
        <v>40</v>
      </c>
      <c r="E7" s="10" t="s">
        <v>72</v>
      </c>
      <c r="F7" s="10" t="s">
        <v>40</v>
      </c>
      <c r="G7" s="9" t="s">
        <v>4</v>
      </c>
    </row>
    <row r="8" spans="1:10">
      <c r="A8" s="82"/>
      <c r="B8" s="83"/>
      <c r="C8" s="5" t="s">
        <v>0</v>
      </c>
      <c r="D8" s="18" t="s">
        <v>41</v>
      </c>
      <c r="E8" s="77">
        <v>5000000</v>
      </c>
      <c r="F8" s="18" t="s">
        <v>84</v>
      </c>
      <c r="G8" s="19" t="s">
        <v>42</v>
      </c>
      <c r="J8" s="8"/>
    </row>
    <row r="9" spans="1:10">
      <c r="A9" s="40" t="s">
        <v>11</v>
      </c>
      <c r="B9" s="40" t="s">
        <v>43</v>
      </c>
      <c r="C9" s="104">
        <v>0</v>
      </c>
      <c r="D9" s="107">
        <v>0</v>
      </c>
      <c r="E9" s="53">
        <f>IF(C9&gt;E$8,E$8,ROUND(C9,0))</f>
        <v>0</v>
      </c>
      <c r="F9" s="107">
        <f t="shared" ref="F9:F34" si="0">E9/$E$35</f>
        <v>0</v>
      </c>
      <c r="G9" s="109">
        <f>F9*$G$5</f>
        <v>0</v>
      </c>
      <c r="J9" s="8"/>
    </row>
    <row r="10" spans="1:10">
      <c r="A10" s="42" t="s">
        <v>12</v>
      </c>
      <c r="B10" s="42" t="s">
        <v>44</v>
      </c>
      <c r="C10" s="105">
        <v>0</v>
      </c>
      <c r="D10" s="108">
        <v>0</v>
      </c>
      <c r="E10" s="57">
        <f t="shared" ref="E10:E34" si="1">IF(C10&gt;E$8,E$8,ROUND(C10,0))</f>
        <v>0</v>
      </c>
      <c r="F10" s="108">
        <f t="shared" si="0"/>
        <v>0</v>
      </c>
      <c r="G10" s="110">
        <f t="shared" ref="G10:G34" si="2">F10*$G$5</f>
        <v>0</v>
      </c>
      <c r="J10" s="8"/>
    </row>
    <row r="11" spans="1:10">
      <c r="A11" s="42" t="s">
        <v>13</v>
      </c>
      <c r="B11" s="42" t="s">
        <v>45</v>
      </c>
      <c r="C11" s="105">
        <v>8522358</v>
      </c>
      <c r="D11" s="108">
        <f>C11/$C$35</f>
        <v>0.28718901982515094</v>
      </c>
      <c r="E11" s="57">
        <f t="shared" si="1"/>
        <v>5000000</v>
      </c>
      <c r="F11" s="108">
        <f t="shared" si="0"/>
        <v>0.23419182905645189</v>
      </c>
      <c r="G11" s="110">
        <f>F11*$G$5</f>
        <v>3009036.4322392405</v>
      </c>
      <c r="J11" s="8"/>
    </row>
    <row r="12" spans="1:10">
      <c r="A12" s="42" t="s">
        <v>14</v>
      </c>
      <c r="B12" s="42" t="s">
        <v>46</v>
      </c>
      <c r="C12" s="105">
        <v>0</v>
      </c>
      <c r="D12" s="108">
        <v>0</v>
      </c>
      <c r="E12" s="57">
        <f t="shared" si="1"/>
        <v>0</v>
      </c>
      <c r="F12" s="108">
        <f t="shared" si="0"/>
        <v>0</v>
      </c>
      <c r="G12" s="110">
        <f t="shared" si="2"/>
        <v>0</v>
      </c>
      <c r="J12" s="8"/>
    </row>
    <row r="13" spans="1:10">
      <c r="A13" s="42" t="s">
        <v>15</v>
      </c>
      <c r="B13" s="42" t="s">
        <v>47</v>
      </c>
      <c r="C13" s="105">
        <v>5891931</v>
      </c>
      <c r="D13" s="108">
        <f>C13/$C$35</f>
        <v>0.19854808830694762</v>
      </c>
      <c r="E13" s="57">
        <f t="shared" si="1"/>
        <v>5000000</v>
      </c>
      <c r="F13" s="108">
        <f t="shared" si="0"/>
        <v>0.23419182905645189</v>
      </c>
      <c r="G13" s="110">
        <f t="shared" si="2"/>
        <v>3009036.4322392405</v>
      </c>
      <c r="J13" s="8"/>
    </row>
    <row r="14" spans="1:10">
      <c r="A14" s="42" t="s">
        <v>16</v>
      </c>
      <c r="B14" s="42" t="s">
        <v>48</v>
      </c>
      <c r="C14" s="105">
        <v>0</v>
      </c>
      <c r="D14" s="108">
        <v>0</v>
      </c>
      <c r="E14" s="57">
        <f t="shared" si="1"/>
        <v>0</v>
      </c>
      <c r="F14" s="108">
        <f t="shared" si="0"/>
        <v>0</v>
      </c>
      <c r="G14" s="110">
        <f t="shared" si="2"/>
        <v>0</v>
      </c>
      <c r="J14" s="8"/>
    </row>
    <row r="15" spans="1:10">
      <c r="A15" s="42" t="s">
        <v>17</v>
      </c>
      <c r="B15" s="42" t="s">
        <v>49</v>
      </c>
      <c r="C15" s="105">
        <v>8415128</v>
      </c>
      <c r="D15" s="108">
        <f>C15/$C$35</f>
        <v>0.28357555057217532</v>
      </c>
      <c r="E15" s="57">
        <f t="shared" si="1"/>
        <v>5000000</v>
      </c>
      <c r="F15" s="108">
        <f t="shared" si="0"/>
        <v>0.23419182905645189</v>
      </c>
      <c r="G15" s="110">
        <f t="shared" si="2"/>
        <v>3009036.4322392405</v>
      </c>
      <c r="J15" s="8"/>
    </row>
    <row r="16" spans="1:10">
      <c r="A16" s="42" t="s">
        <v>18</v>
      </c>
      <c r="B16" s="42" t="s">
        <v>50</v>
      </c>
      <c r="C16" s="105">
        <v>0</v>
      </c>
      <c r="D16" s="108">
        <v>0</v>
      </c>
      <c r="E16" s="57">
        <f t="shared" si="1"/>
        <v>0</v>
      </c>
      <c r="F16" s="108">
        <f t="shared" si="0"/>
        <v>0</v>
      </c>
      <c r="G16" s="110">
        <f t="shared" si="2"/>
        <v>0</v>
      </c>
      <c r="J16" s="8"/>
    </row>
    <row r="17" spans="1:10">
      <c r="A17" s="42" t="s">
        <v>19</v>
      </c>
      <c r="B17" s="42" t="s">
        <v>51</v>
      </c>
      <c r="C17" s="105">
        <v>0</v>
      </c>
      <c r="D17" s="108">
        <v>0</v>
      </c>
      <c r="E17" s="57">
        <f t="shared" si="1"/>
        <v>0</v>
      </c>
      <c r="F17" s="108">
        <f t="shared" si="0"/>
        <v>0</v>
      </c>
      <c r="G17" s="110">
        <f t="shared" si="2"/>
        <v>0</v>
      </c>
      <c r="J17" s="8"/>
    </row>
    <row r="18" spans="1:10">
      <c r="A18" s="42" t="s">
        <v>20</v>
      </c>
      <c r="B18" s="42" t="s">
        <v>52</v>
      </c>
      <c r="C18" s="105">
        <v>5495647</v>
      </c>
      <c r="D18" s="108">
        <f>C18/$C$35</f>
        <v>0.18519398917940685</v>
      </c>
      <c r="E18" s="57">
        <f t="shared" si="1"/>
        <v>5000000</v>
      </c>
      <c r="F18" s="108">
        <f t="shared" si="0"/>
        <v>0.23419182905645189</v>
      </c>
      <c r="G18" s="110">
        <f t="shared" si="2"/>
        <v>3009036.4322392405</v>
      </c>
      <c r="J18" s="8"/>
    </row>
    <row r="19" spans="1:10">
      <c r="A19" s="42" t="s">
        <v>21</v>
      </c>
      <c r="B19" s="42" t="s">
        <v>53</v>
      </c>
      <c r="C19" s="105">
        <v>0</v>
      </c>
      <c r="D19" s="108">
        <v>0</v>
      </c>
      <c r="E19" s="57">
        <f t="shared" si="1"/>
        <v>0</v>
      </c>
      <c r="F19" s="108">
        <f t="shared" si="0"/>
        <v>0</v>
      </c>
      <c r="G19" s="110">
        <f t="shared" si="2"/>
        <v>0</v>
      </c>
      <c r="J19" s="8"/>
    </row>
    <row r="20" spans="1:10">
      <c r="A20" s="42" t="s">
        <v>22</v>
      </c>
      <c r="B20" s="42" t="s">
        <v>54</v>
      </c>
      <c r="C20" s="105">
        <v>0</v>
      </c>
      <c r="D20" s="108">
        <v>0</v>
      </c>
      <c r="E20" s="57">
        <f t="shared" si="1"/>
        <v>0</v>
      </c>
      <c r="F20" s="108">
        <f t="shared" si="0"/>
        <v>0</v>
      </c>
      <c r="G20" s="110">
        <f t="shared" si="2"/>
        <v>0</v>
      </c>
      <c r="J20" s="8"/>
    </row>
    <row r="21" spans="1:10">
      <c r="A21" s="42" t="s">
        <v>23</v>
      </c>
      <c r="B21" s="42" t="s">
        <v>90</v>
      </c>
      <c r="C21" s="105">
        <v>0</v>
      </c>
      <c r="D21" s="108">
        <v>0</v>
      </c>
      <c r="E21" s="57">
        <f t="shared" si="1"/>
        <v>0</v>
      </c>
      <c r="F21" s="108">
        <f t="shared" si="0"/>
        <v>0</v>
      </c>
      <c r="G21" s="110">
        <f t="shared" si="2"/>
        <v>0</v>
      </c>
      <c r="J21" s="8"/>
    </row>
    <row r="22" spans="1:10">
      <c r="A22" s="42" t="s">
        <v>25</v>
      </c>
      <c r="B22" s="42" t="s">
        <v>55</v>
      </c>
      <c r="C22" s="105">
        <v>0</v>
      </c>
      <c r="D22" s="108">
        <v>0</v>
      </c>
      <c r="E22" s="57">
        <f t="shared" si="1"/>
        <v>0</v>
      </c>
      <c r="F22" s="108">
        <f t="shared" si="0"/>
        <v>0</v>
      </c>
      <c r="G22" s="110">
        <f t="shared" si="2"/>
        <v>0</v>
      </c>
      <c r="J22" s="8"/>
    </row>
    <row r="23" spans="1:10">
      <c r="A23" s="42" t="s">
        <v>24</v>
      </c>
      <c r="B23" s="42" t="s">
        <v>56</v>
      </c>
      <c r="C23" s="105">
        <v>0</v>
      </c>
      <c r="D23" s="108">
        <v>0</v>
      </c>
      <c r="E23" s="57">
        <f t="shared" si="1"/>
        <v>0</v>
      </c>
      <c r="F23" s="108">
        <f t="shared" si="0"/>
        <v>0</v>
      </c>
      <c r="G23" s="110">
        <f t="shared" si="2"/>
        <v>0</v>
      </c>
      <c r="J23" s="8"/>
    </row>
    <row r="24" spans="1:10">
      <c r="A24" s="42" t="s">
        <v>26</v>
      </c>
      <c r="B24" s="42" t="s">
        <v>57</v>
      </c>
      <c r="C24" s="105">
        <v>1350019</v>
      </c>
      <c r="D24" s="108">
        <f>C24/$C$35</f>
        <v>4.5493352116319268E-2</v>
      </c>
      <c r="E24" s="57">
        <f t="shared" si="1"/>
        <v>1350019</v>
      </c>
      <c r="F24" s="108">
        <f t="shared" si="0"/>
        <v>6.323268377419243E-2</v>
      </c>
      <c r="G24" s="110">
        <f t="shared" si="2"/>
        <v>812451.27104303753</v>
      </c>
      <c r="J24" s="8"/>
    </row>
    <row r="25" spans="1:10">
      <c r="A25" s="42" t="s">
        <v>27</v>
      </c>
      <c r="B25" s="42" t="s">
        <v>58</v>
      </c>
      <c r="C25" s="105">
        <v>0</v>
      </c>
      <c r="D25" s="108">
        <v>0</v>
      </c>
      <c r="E25" s="57">
        <f t="shared" si="1"/>
        <v>0</v>
      </c>
      <c r="F25" s="108">
        <f t="shared" si="0"/>
        <v>0</v>
      </c>
      <c r="G25" s="110">
        <f t="shared" si="2"/>
        <v>0</v>
      </c>
      <c r="J25" s="8"/>
    </row>
    <row r="26" spans="1:10">
      <c r="A26" s="42" t="s">
        <v>28</v>
      </c>
      <c r="B26" s="42" t="s">
        <v>91</v>
      </c>
      <c r="C26" s="105">
        <v>0</v>
      </c>
      <c r="D26" s="108">
        <v>0</v>
      </c>
      <c r="E26" s="57">
        <f t="shared" si="1"/>
        <v>0</v>
      </c>
      <c r="F26" s="108">
        <f t="shared" si="0"/>
        <v>0</v>
      </c>
      <c r="G26" s="110">
        <f t="shared" si="2"/>
        <v>0</v>
      </c>
      <c r="J26" s="8"/>
    </row>
    <row r="27" spans="1:10">
      <c r="A27" s="42" t="s">
        <v>32</v>
      </c>
      <c r="B27" s="42" t="s">
        <v>92</v>
      </c>
      <c r="C27" s="105">
        <v>0</v>
      </c>
      <c r="D27" s="108">
        <v>0</v>
      </c>
      <c r="E27" s="57">
        <f t="shared" si="1"/>
        <v>0</v>
      </c>
      <c r="F27" s="108">
        <f t="shared" si="0"/>
        <v>0</v>
      </c>
      <c r="G27" s="110">
        <f t="shared" si="2"/>
        <v>0</v>
      </c>
      <c r="J27" s="8"/>
    </row>
    <row r="28" spans="1:10">
      <c r="A28" s="42" t="s">
        <v>29</v>
      </c>
      <c r="B28" s="42" t="s">
        <v>59</v>
      </c>
      <c r="C28" s="105">
        <v>0</v>
      </c>
      <c r="D28" s="108">
        <v>0</v>
      </c>
      <c r="E28" s="57">
        <f t="shared" si="1"/>
        <v>0</v>
      </c>
      <c r="F28" s="108">
        <f t="shared" si="0"/>
        <v>0</v>
      </c>
      <c r="G28" s="110">
        <f t="shared" si="2"/>
        <v>0</v>
      </c>
      <c r="J28" s="8"/>
    </row>
    <row r="29" spans="1:10">
      <c r="A29" s="42" t="s">
        <v>30</v>
      </c>
      <c r="B29" s="42" t="s">
        <v>60</v>
      </c>
      <c r="C29" s="105">
        <v>0</v>
      </c>
      <c r="D29" s="108">
        <v>0</v>
      </c>
      <c r="E29" s="57">
        <f t="shared" si="1"/>
        <v>0</v>
      </c>
      <c r="F29" s="108">
        <f t="shared" si="0"/>
        <v>0</v>
      </c>
      <c r="G29" s="110">
        <f t="shared" si="2"/>
        <v>0</v>
      </c>
      <c r="J29" s="8"/>
    </row>
    <row r="30" spans="1:10">
      <c r="A30" s="42" t="s">
        <v>31</v>
      </c>
      <c r="B30" s="42" t="s">
        <v>61</v>
      </c>
      <c r="C30" s="105">
        <v>0</v>
      </c>
      <c r="D30" s="108">
        <v>0</v>
      </c>
      <c r="E30" s="57">
        <f t="shared" si="1"/>
        <v>0</v>
      </c>
      <c r="F30" s="108">
        <f t="shared" si="0"/>
        <v>0</v>
      </c>
      <c r="G30" s="110">
        <f t="shared" si="2"/>
        <v>0</v>
      </c>
      <c r="J30" s="8"/>
    </row>
    <row r="31" spans="1:10">
      <c r="A31" s="42" t="s">
        <v>33</v>
      </c>
      <c r="B31" s="42" t="s">
        <v>62</v>
      </c>
      <c r="C31" s="105">
        <v>0</v>
      </c>
      <c r="D31" s="108">
        <v>0</v>
      </c>
      <c r="E31" s="57">
        <f t="shared" si="1"/>
        <v>0</v>
      </c>
      <c r="F31" s="108">
        <f t="shared" si="0"/>
        <v>0</v>
      </c>
      <c r="G31" s="110">
        <f t="shared" si="2"/>
        <v>0</v>
      </c>
      <c r="J31" s="8"/>
    </row>
    <row r="32" spans="1:10">
      <c r="A32" s="42" t="s">
        <v>34</v>
      </c>
      <c r="B32" s="42" t="s">
        <v>93</v>
      </c>
      <c r="C32" s="105">
        <v>0</v>
      </c>
      <c r="D32" s="108">
        <v>0</v>
      </c>
      <c r="E32" s="57">
        <f t="shared" si="1"/>
        <v>0</v>
      </c>
      <c r="F32" s="108">
        <f t="shared" si="0"/>
        <v>0</v>
      </c>
      <c r="G32" s="110">
        <f t="shared" si="2"/>
        <v>0</v>
      </c>
      <c r="J32" s="8"/>
    </row>
    <row r="33" spans="1:10">
      <c r="A33" s="42" t="s">
        <v>35</v>
      </c>
      <c r="B33" s="42" t="s">
        <v>63</v>
      </c>
      <c r="C33" s="105">
        <v>0</v>
      </c>
      <c r="D33" s="108">
        <v>0</v>
      </c>
      <c r="E33" s="57">
        <f t="shared" si="1"/>
        <v>0</v>
      </c>
      <c r="F33" s="108">
        <f t="shared" si="0"/>
        <v>0</v>
      </c>
      <c r="G33" s="110">
        <f t="shared" si="2"/>
        <v>0</v>
      </c>
      <c r="J33" s="8"/>
    </row>
    <row r="34" spans="1:10">
      <c r="A34" s="42" t="s">
        <v>36</v>
      </c>
      <c r="B34" s="42" t="s">
        <v>64</v>
      </c>
      <c r="C34" s="105">
        <v>0</v>
      </c>
      <c r="D34" s="108">
        <v>0</v>
      </c>
      <c r="E34" s="57">
        <f t="shared" si="1"/>
        <v>0</v>
      </c>
      <c r="F34" s="108">
        <f t="shared" si="0"/>
        <v>0</v>
      </c>
      <c r="G34" s="110">
        <f t="shared" si="2"/>
        <v>0</v>
      </c>
      <c r="J34" s="8"/>
    </row>
    <row r="35" spans="1:10" s="14" customFormat="1">
      <c r="A35" s="20" t="s">
        <v>65</v>
      </c>
      <c r="B35" s="20"/>
      <c r="C35" s="11">
        <f>SUM(C9:C34)</f>
        <v>29675083</v>
      </c>
      <c r="D35" s="4">
        <f>SUM(D9:D34)</f>
        <v>1</v>
      </c>
      <c r="E35" s="11">
        <f>SUM(E9:E34)</f>
        <v>21350019</v>
      </c>
      <c r="F35" s="4">
        <f>SUM(F9:F34)</f>
        <v>1</v>
      </c>
      <c r="G35" s="11">
        <f>SUM(G9:G34)</f>
        <v>12848597</v>
      </c>
    </row>
    <row r="37" spans="1:10" ht="48.75" customHeight="1">
      <c r="A37" s="122" t="s">
        <v>95</v>
      </c>
      <c r="B37" s="122"/>
      <c r="C37" s="122"/>
      <c r="D37" s="122"/>
      <c r="E37" s="122"/>
      <c r="F37" s="122"/>
      <c r="G37" s="122"/>
    </row>
  </sheetData>
  <mergeCells count="1">
    <mergeCell ref="A37:G37"/>
  </mergeCells>
  <conditionalFormatting sqref="E9:E34">
    <cfRule type="cellIs" dxfId="0" priority="1" operator="equal">
      <formula>#REF!</formula>
    </cfRule>
  </conditionalFormatting>
  <pageMargins left="0.7" right="0.7" top="0.75" bottom="0.75" header="0.3" footer="0.3"/>
  <pageSetup scale="90" orientation="portrait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Supp Fiscal</vt:lpstr>
      <vt:lpstr>IP Supp Combo</vt:lpstr>
      <vt:lpstr>Small</vt:lpstr>
      <vt:lpstr>'IP Supp Combo'!Print_Area</vt:lpstr>
      <vt:lpstr>'Supp Fiscal'!Print_Area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2017-11-29T18:51:06Z</cp:lastPrinted>
  <dcterms:created xsi:type="dcterms:W3CDTF">2017-09-26T12:18:41Z</dcterms:created>
  <dcterms:modified xsi:type="dcterms:W3CDTF">2017-11-29T18:52:13Z</dcterms:modified>
</cp:coreProperties>
</file>