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312" windowWidth="18192" windowHeight="11508"/>
  </bookViews>
  <sheets>
    <sheet name="SFY 2017 Hosp Sup Pymts" sheetId="4" r:id="rId1"/>
    <sheet name="SmallPool" sheetId="5" r:id="rId2"/>
  </sheets>
  <externalReferences>
    <externalReference r:id="rId3"/>
  </externalReferences>
  <definedNames>
    <definedName name="\p" localSheetId="0">#REF!</definedName>
    <definedName name="\p">#REF!</definedName>
    <definedName name="\s" localSheetId="0">#REF!</definedName>
    <definedName name="\s">#REF!</definedName>
    <definedName name="_Fill" localSheetId="0" hidden="1">#REF!</definedName>
    <definedName name="_Fill" hidden="1">#REF!</definedName>
    <definedName name="A" localSheetId="0">#REF!</definedName>
    <definedName name="A" localSheetId="1">#REF!</definedName>
    <definedName name="A">#REF!</definedName>
    <definedName name="codes" localSheetId="0">#REF!</definedName>
    <definedName name="codes">#REF!</definedName>
    <definedName name="COPIES" localSheetId="0">#REF!</definedName>
    <definedName name="COPIES">#REF!</definedName>
    <definedName name="COUNTER" localSheetId="0">#REF!</definedName>
    <definedName name="COUNTER">#REF!</definedName>
    <definedName name="FFY05_DSH_Query" localSheetId="0">#REF!</definedName>
    <definedName name="FFY05_DSH_Query">#REF!</definedName>
    <definedName name="FFY05_DSH_QUERY_1" localSheetId="0">#REF!</definedName>
    <definedName name="FFY05_DSH_QUERY_1">#REF!</definedName>
    <definedName name="hart." localSheetId="0" hidden="1">#REF!</definedName>
    <definedName name="hart." hidden="1">#REF!</definedName>
    <definedName name="LN_1D2">[1]Report500!$D$119</definedName>
    <definedName name="LN_IA1">[1]Report500!$D$15</definedName>
    <definedName name="LN_IA11">[1]Report500!$D$27</definedName>
    <definedName name="LN_IA12">[1]Report500!$D$28</definedName>
    <definedName name="LN_IA14">[1]Report500!$D$30</definedName>
    <definedName name="LN_IA15">[1]Report500!$D$31</definedName>
    <definedName name="LN_IA16">[1]Report500!$D$32</definedName>
    <definedName name="LN_IA17">[1]Report500!$D$35</definedName>
    <definedName name="LN_IA18">[1]Report500!$D$36</definedName>
    <definedName name="LN_IA2">[1]Report500!$D$16</definedName>
    <definedName name="LN_IA4">[1]Report500!$D$18</definedName>
    <definedName name="LN_IA5">[1]Report500!$D$19</definedName>
    <definedName name="LN_IA6">[1]Report500!$D$20</definedName>
    <definedName name="LN_IA7">[1]Report500!$D$21</definedName>
    <definedName name="LN_IA8">[1]Report500!$D$22</definedName>
    <definedName name="LN_IB1">[1]Report500!$D$42</definedName>
    <definedName name="LN_IB10">[1]Report500!$D$51</definedName>
    <definedName name="LN_IB13">[1]Report500!$D$56</definedName>
    <definedName name="LN_IB14">[1]Report500!$D$57</definedName>
    <definedName name="LN_IB16">[1]Report500!$D$59</definedName>
    <definedName name="LN_IB17">[1]Report500!$D$60</definedName>
    <definedName name="LN_IB18">[1]Report500!$D$61</definedName>
    <definedName name="LN_IB19">[1]Report500!$D$62</definedName>
    <definedName name="LN_IB2">[1]Report500!$D$43</definedName>
    <definedName name="LN_IB20">[1]Report500!$D$63</definedName>
    <definedName name="LN_IB21">[1]Report500!$D$66</definedName>
    <definedName name="LN_IB22">[1]Report500!$D$67</definedName>
    <definedName name="LN_IB32">[1]Report500!$D$73</definedName>
    <definedName name="LN_IB33">[1]Report500!$D$74</definedName>
    <definedName name="LN_IB34">[1]Report500!$D$76</definedName>
    <definedName name="LN_IB4">[1]Report500!$D$45</definedName>
    <definedName name="LN_IB5">[1]Report500!$D$46</definedName>
    <definedName name="LN_IB6">[1]Report500!$D$47</definedName>
    <definedName name="LN_IB7">[1]Report500!$D$48</definedName>
    <definedName name="LN_IB8">[1]Report500!$D$49</definedName>
    <definedName name="LN_IB9">[1]Report500!$D$50</definedName>
    <definedName name="LN_IC1">[1]Report500!$D$83</definedName>
    <definedName name="LN_IC10">[1]Report500!$D$92</definedName>
    <definedName name="LN_IC11">[1]Report500!$D$93</definedName>
    <definedName name="LN_IC14">[1]Report500!$D$98</definedName>
    <definedName name="LN_IC15">[1]Report500!$D$99</definedName>
    <definedName name="LN_IC17">[1]Report500!$D$101</definedName>
    <definedName name="LN_IC18">[1]Report500!$D$102</definedName>
    <definedName name="LN_IC19">[1]Report500!$D$103</definedName>
    <definedName name="LN_IC2">[1]Report500!$D$84</definedName>
    <definedName name="LN_IC21">[1]Report500!$D$105</definedName>
    <definedName name="LN_IC22">[1]Report500!$D$106</definedName>
    <definedName name="LN_IC23">[1]Report500!$D$109</definedName>
    <definedName name="LN_IC24">[1]Report500!$D$110</definedName>
    <definedName name="LN_IC4">[1]Report500!$D$86</definedName>
    <definedName name="LN_IC5">[1]Report500!$D$87</definedName>
    <definedName name="LN_IC6">[1]Report500!$D$88</definedName>
    <definedName name="LN_IC7">[1]Report500!$D$89</definedName>
    <definedName name="LN_IC9">[1]Report500!$D$91</definedName>
    <definedName name="LN_ID1">[1]Report500!$D$118</definedName>
    <definedName name="LN_ID10">[1]Report500!$D$127</definedName>
    <definedName name="LN_ID11">[1]Report500!$D$128</definedName>
    <definedName name="LN_ID14">[1]Report500!$D$133</definedName>
    <definedName name="LN_ID15">[1]Report500!$D$134</definedName>
    <definedName name="LN_ID17">[1]Report500!$D$136</definedName>
    <definedName name="LN_ID18">[1]Report500!$D$137</definedName>
    <definedName name="LN_ID19">[1]Report500!$D$138</definedName>
    <definedName name="LN_ID21">[1]Report500!$D$140</definedName>
    <definedName name="LN_ID22">[1]Report500!$D$141</definedName>
    <definedName name="LN_ID23">[1]Report500!$D$144</definedName>
    <definedName name="LN_ID24">[1]Report500!$D$145</definedName>
    <definedName name="LN_ID4">[1]Report500!$D$121</definedName>
    <definedName name="LN_ID5">[1]Report500!$D$122</definedName>
    <definedName name="LN_ID6">[1]Report500!$D$123</definedName>
    <definedName name="LN_ID7">[1]Report500!$D$124</definedName>
    <definedName name="LN_ID9">[1]Report500!$D$126</definedName>
    <definedName name="LN_IE1">[1]Report500!$D$153</definedName>
    <definedName name="LN_IE10">[1]Report500!$D$162</definedName>
    <definedName name="LN_IE11">[1]Report500!$D$163</definedName>
    <definedName name="LN_IE14">[1]Report500!$D$168</definedName>
    <definedName name="LN_IE15">[1]Report500!$D$169</definedName>
    <definedName name="LN_IE17">[1]Report500!$D$171</definedName>
    <definedName name="LN_IE18">[1]Report500!$D$172</definedName>
    <definedName name="LN_IE19">[1]Report500!$D$173</definedName>
    <definedName name="LN_IE2">[1]Report500!$D$154</definedName>
    <definedName name="LN_IE21">[1]Report500!$D$175</definedName>
    <definedName name="LN_IE22">[1]Report500!$D$176</definedName>
    <definedName name="LN_IE23">[1]Report500!$D$179</definedName>
    <definedName name="LN_IE24">[1]Report500!$D$180</definedName>
    <definedName name="LN_IE4">[1]Report500!$D$156</definedName>
    <definedName name="LN_IE5">[1]Report500!$D$157</definedName>
    <definedName name="LN_IE6">[1]Report500!$D$158</definedName>
    <definedName name="LN_IE7">[1]Report500!$D$159</definedName>
    <definedName name="LN_IE9">[1]Report500!$D$161</definedName>
    <definedName name="LN_IF1">[1]Report500!$D$188</definedName>
    <definedName name="LN_IF11">[1]Report500!$D$198</definedName>
    <definedName name="LN_IF14">[1]Report500!$D$203</definedName>
    <definedName name="LN_IF15">[1]Report500!$D$204</definedName>
    <definedName name="LN_IF18">[1]Report500!$D$207</definedName>
    <definedName name="LN_IF19">[1]Report500!$D$208</definedName>
    <definedName name="LN_IF2">[1]Report500!$D$189</definedName>
    <definedName name="LN_IF21">[1]Report500!$D$210</definedName>
    <definedName name="LN_IF23">[1]Report500!$D$214</definedName>
    <definedName name="LN_IF24">[1]Report500!$D$215</definedName>
    <definedName name="LN_IF4">[1]Report500!$D$191</definedName>
    <definedName name="LN_IF5">[1]Report500!$D$192</definedName>
    <definedName name="LN_IF6">[1]Report500!$D$193</definedName>
    <definedName name="LN_IF7">[1]Report500!$D$194</definedName>
    <definedName name="LN_IF9">[1]Report500!$D$196</definedName>
    <definedName name="LN_IG1">[1]Report500!$D$221</definedName>
    <definedName name="LN_IG10">[1]Report500!$D$234</definedName>
    <definedName name="LN_IG13">[1]Report500!$D$237</definedName>
    <definedName name="LN_IG14">[1]Report500!$D$238</definedName>
    <definedName name="LN_IG2">[1]Report500!$D$222</definedName>
    <definedName name="LN_IG3">[1]Report500!$D$224</definedName>
    <definedName name="LN_IG4">[1]Report500!$D$225</definedName>
    <definedName name="LN_IG5">[1]Report500!$D$226</definedName>
    <definedName name="LN_IG6">[1]Report500!$D$228</definedName>
    <definedName name="LN_IG9">[1]Report500!$D$233</definedName>
    <definedName name="LN_IH10">[1]Report500!$D$256</definedName>
    <definedName name="LN_IH3">[1]Report500!$D$245</definedName>
    <definedName name="LN_IH4">[1]Report500!$D$248</definedName>
    <definedName name="LN_IH5">[1]Report500!$D$249</definedName>
    <definedName name="LN_IH6">[1]Report500!$D$250</definedName>
    <definedName name="LN_IH8">[1]Report500!$D$254</definedName>
    <definedName name="LN_IH9">[1]Report500!$D$255</definedName>
    <definedName name="LN_IIA1">[1]Report500!$D$261</definedName>
    <definedName name="LN_IIA11">[1]Report500!$D$271</definedName>
    <definedName name="LN_IIA12">[1]Report500!$D$272</definedName>
    <definedName name="LN_IIA14">[1]Report500!$D$274</definedName>
    <definedName name="LN_IIA2">[1]Report500!$D$262</definedName>
    <definedName name="LN_IIA4">[1]Report500!$D$264</definedName>
    <definedName name="LN_IIA6">[1]Report500!$D$266</definedName>
    <definedName name="LN_IIA7">[1]Report500!$D$267</definedName>
    <definedName name="LN_IIA9">[1]Report500!$D$269</definedName>
    <definedName name="LN_IIB11">[1]Report500!$D$287</definedName>
    <definedName name="LN_IIB12">[1]Report500!$D$288</definedName>
    <definedName name="LN_IIB14">[1]Report500!$D$291</definedName>
    <definedName name="LN_IIB2">[1]Report500!$D$278</definedName>
    <definedName name="LN_IIB4">[1]Report500!$D$280</definedName>
    <definedName name="LN_IIB6">[1]Report500!$D$282</definedName>
    <definedName name="LN_IIB7">[1]Report500!$D$283</definedName>
    <definedName name="LN_IIB9">[1]Report500!$D$285</definedName>
    <definedName name="LN_III1">[1]Report500!$D$304</definedName>
    <definedName name="LN_III10">[1]Report500!$D$313</definedName>
    <definedName name="LN_III2">[1]Report500!$D$305</definedName>
    <definedName name="LN_III3">[1]Report500!$D$307</definedName>
    <definedName name="LN_III4">[1]Report500!$D$308</definedName>
    <definedName name="LN_III5">[1]Report500!$D$306</definedName>
    <definedName name="LN_III6">[1]Report500!$D$309</definedName>
    <definedName name="LN_III7">[1]Report500!$D$310</definedName>
    <definedName name="LN_III8">[1]Report500!$D$311</definedName>
    <definedName name="LN_III9">[1]Report500!$D$312</definedName>
    <definedName name="LN_IV1">[1]Report500!$D$324</definedName>
    <definedName name="LN_IV2">[1]Report500!$D$322</definedName>
    <definedName name="LN_IV3">[1]Report500!$D$323</definedName>
    <definedName name="LN_IV4">[1]Report500!$D$325</definedName>
    <definedName name="PRINT" localSheetId="0">#REF!</definedName>
    <definedName name="PRINT" localSheetId="1">#REF!</definedName>
    <definedName name="PRINT">#REF!</definedName>
    <definedName name="_xlnm.Print_Area" localSheetId="0">'SFY 2017 Hosp Sup Pymts'!$A$1:$K$40</definedName>
    <definedName name="_xlnm.Print_Area" localSheetId="1">SmallPool!$A$1:$I$17</definedName>
    <definedName name="_xlnm.Print_Area">#REF!</definedName>
    <definedName name="PRINT_AREA_MI" localSheetId="0">#REF!</definedName>
    <definedName name="PRINT_AREA_MI" localSheetId="1">#REF!</definedName>
    <definedName name="PRINT_AREA_MI">#REF!</definedName>
    <definedName name="_xlnm.Print_Titles">#REF!</definedName>
    <definedName name="PRINT_TITLES_MI" localSheetId="0">#REF!</definedName>
    <definedName name="PRINT_TITLES_MI" localSheetId="1">#REF!</definedName>
    <definedName name="PRINT_TITLES_MI">#REF!</definedName>
    <definedName name="rate" localSheetId="0">#REF!</definedName>
    <definedName name="rate" localSheetId="1">#REF!</definedName>
    <definedName name="rate">#REF!</definedName>
    <definedName name="TblStep_1" localSheetId="0">#REF!</definedName>
    <definedName name="TblStep_1">#REF!</definedName>
  </definedNames>
  <calcPr calcId="145621"/>
</workbook>
</file>

<file path=xl/calcChain.xml><?xml version="1.0" encoding="utf-8"?>
<calcChain xmlns="http://schemas.openxmlformats.org/spreadsheetml/2006/main">
  <c r="H36" i="4" l="1"/>
  <c r="H35" i="4"/>
  <c r="H32" i="4"/>
  <c r="H31" i="4"/>
  <c r="H30" i="4"/>
  <c r="H25" i="4"/>
  <c r="H24" i="4"/>
  <c r="H21" i="4"/>
  <c r="H19" i="4"/>
  <c r="H18" i="4"/>
  <c r="H12" i="4"/>
  <c r="H13" i="4"/>
  <c r="H14" i="4"/>
  <c r="H15" i="4"/>
  <c r="H16" i="4"/>
  <c r="H17" i="4"/>
  <c r="H20" i="4"/>
  <c r="H22" i="4"/>
  <c r="H23" i="4"/>
  <c r="H26" i="4"/>
  <c r="H27" i="4"/>
  <c r="H28" i="4"/>
  <c r="H29" i="4"/>
  <c r="H33" i="4"/>
  <c r="H34" i="4"/>
  <c r="H37" i="4"/>
  <c r="H11" i="4"/>
  <c r="F15" i="5"/>
  <c r="F12" i="5"/>
  <c r="F13" i="5"/>
  <c r="F14" i="5"/>
  <c r="F11" i="5"/>
  <c r="H38" i="4" l="1"/>
  <c r="F16" i="5"/>
  <c r="B15" i="5"/>
  <c r="B14" i="5"/>
  <c r="B13" i="5"/>
  <c r="B12" i="5"/>
  <c r="B11" i="5"/>
  <c r="E37" i="4" l="1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F9" i="4"/>
  <c r="D9" i="4"/>
  <c r="E8" i="4"/>
  <c r="F8" i="4" s="1"/>
  <c r="D8" i="4"/>
  <c r="E7" i="4"/>
  <c r="F7" i="4" s="1"/>
  <c r="D7" i="4"/>
  <c r="E6" i="4"/>
  <c r="F6" i="4" s="1"/>
  <c r="D6" i="4"/>
  <c r="E5" i="4"/>
  <c r="F5" i="4" s="1"/>
  <c r="D5" i="4"/>
  <c r="C38" i="4" l="1"/>
  <c r="D14" i="4" s="1"/>
  <c r="D36" i="4" l="1"/>
  <c r="D16" i="4"/>
  <c r="D27" i="4"/>
  <c r="D19" i="4"/>
  <c r="D34" i="4"/>
  <c r="D18" i="4"/>
  <c r="D28" i="4"/>
  <c r="D20" i="4"/>
  <c r="D29" i="4"/>
  <c r="D21" i="4"/>
  <c r="D35" i="4"/>
  <c r="D11" i="4"/>
  <c r="D26" i="4"/>
  <c r="D37" i="4"/>
  <c r="D24" i="4"/>
  <c r="D33" i="4"/>
  <c r="D25" i="4"/>
  <c r="D17" i="4"/>
  <c r="D32" i="4"/>
  <c r="D12" i="4"/>
  <c r="D31" i="4"/>
  <c r="D23" i="4"/>
  <c r="D15" i="4"/>
  <c r="D13" i="4"/>
  <c r="D30" i="4"/>
  <c r="D22" i="4"/>
  <c r="E38" i="4"/>
  <c r="C16" i="5"/>
  <c r="D15" i="5" s="1"/>
  <c r="E15" i="5" s="1"/>
  <c r="F18" i="4" l="1"/>
  <c r="G18" i="4" s="1"/>
  <c r="F11" i="4"/>
  <c r="G11" i="4" s="1"/>
  <c r="F20" i="4"/>
  <c r="G20" i="4" s="1"/>
  <c r="F37" i="4"/>
  <c r="F12" i="4"/>
  <c r="G12" i="4" s="1"/>
  <c r="F14" i="4"/>
  <c r="F30" i="4"/>
  <c r="F22" i="4"/>
  <c r="F34" i="4"/>
  <c r="G34" i="4" s="1"/>
  <c r="F33" i="4"/>
  <c r="G33" i="4" s="1"/>
  <c r="F25" i="4"/>
  <c r="G25" i="4" s="1"/>
  <c r="F21" i="4"/>
  <c r="G21" i="4" s="1"/>
  <c r="F17" i="4"/>
  <c r="G17" i="4" s="1"/>
  <c r="F19" i="4"/>
  <c r="G19" i="4" s="1"/>
  <c r="F24" i="4"/>
  <c r="G24" i="4" s="1"/>
  <c r="F31" i="4"/>
  <c r="G31" i="4" s="1"/>
  <c r="F36" i="4"/>
  <c r="G36" i="4" s="1"/>
  <c r="F27" i="4"/>
  <c r="G27" i="4" s="1"/>
  <c r="F16" i="4"/>
  <c r="G16" i="4" s="1"/>
  <c r="F13" i="4"/>
  <c r="G13" i="4" s="1"/>
  <c r="F23" i="4"/>
  <c r="G23" i="4" s="1"/>
  <c r="F35" i="4"/>
  <c r="G35" i="4" s="1"/>
  <c r="F28" i="4"/>
  <c r="G28" i="4" s="1"/>
  <c r="F15" i="4"/>
  <c r="G15" i="4" s="1"/>
  <c r="F32" i="4"/>
  <c r="G32" i="4" s="1"/>
  <c r="F29" i="4"/>
  <c r="G29" i="4" s="1"/>
  <c r="F26" i="4"/>
  <c r="G26" i="4" s="1"/>
  <c r="D11" i="5"/>
  <c r="E11" i="5" s="1"/>
  <c r="D13" i="5"/>
  <c r="E13" i="5" s="1"/>
  <c r="D12" i="5"/>
  <c r="D14" i="5"/>
  <c r="E14" i="5" s="1"/>
  <c r="G37" i="4" l="1"/>
  <c r="G14" i="4"/>
  <c r="G22" i="4"/>
  <c r="G30" i="4"/>
  <c r="F38" i="4"/>
  <c r="D16" i="5"/>
  <c r="E12" i="5"/>
  <c r="G38" i="4" l="1"/>
  <c r="E16" i="5"/>
  <c r="D38" i="4" l="1"/>
</calcChain>
</file>

<file path=xl/sharedStrings.xml><?xml version="1.0" encoding="utf-8"?>
<sst xmlns="http://schemas.openxmlformats.org/spreadsheetml/2006/main" count="89" uniqueCount="70">
  <si>
    <t>Medicaid</t>
  </si>
  <si>
    <t>Hospital</t>
  </si>
  <si>
    <t>Inpatient</t>
  </si>
  <si>
    <t xml:space="preserve">Net </t>
  </si>
  <si>
    <t>Supplemental</t>
  </si>
  <si>
    <t>Revenue</t>
  </si>
  <si>
    <t xml:space="preserve">up to 1st </t>
  </si>
  <si>
    <t>Payments</t>
  </si>
  <si>
    <t>%</t>
  </si>
  <si>
    <t xml:space="preserve">BACKUS </t>
  </si>
  <si>
    <t xml:space="preserve">BRIDGEPORT </t>
  </si>
  <si>
    <t xml:space="preserve">BRISTOL </t>
  </si>
  <si>
    <t xml:space="preserve">DANBURY </t>
  </si>
  <si>
    <t xml:space="preserve">DAY KIMBALL </t>
  </si>
  <si>
    <t>GREENWICH</t>
  </si>
  <si>
    <t xml:space="preserve">GRIFFIN </t>
  </si>
  <si>
    <t xml:space="preserve">HARTFORD </t>
  </si>
  <si>
    <t>HOSP. CEN. CT</t>
  </si>
  <si>
    <t xml:space="preserve">HUNGERFORD </t>
  </si>
  <si>
    <t>JOHNSON</t>
  </si>
  <si>
    <t>LAWR &amp; MEM</t>
  </si>
  <si>
    <t>MANCHESTER</t>
  </si>
  <si>
    <t xml:space="preserve">MIDSTATE </t>
  </si>
  <si>
    <t xml:space="preserve">MIDDLESEX </t>
  </si>
  <si>
    <t xml:space="preserve">MILFORD </t>
  </si>
  <si>
    <t xml:space="preserve">NEW MILFORD </t>
  </si>
  <si>
    <t xml:space="preserve">NORWALK </t>
  </si>
  <si>
    <t>ROCKVILLE</t>
  </si>
  <si>
    <t>ST FRANCIS</t>
  </si>
  <si>
    <t xml:space="preserve">ST MARYS </t>
  </si>
  <si>
    <t>ST VINCENTS</t>
  </si>
  <si>
    <t xml:space="preserve">SHARON </t>
  </si>
  <si>
    <t xml:space="preserve">STAMFORD </t>
  </si>
  <si>
    <t xml:space="preserve">WATERBURY </t>
  </si>
  <si>
    <t>WINDHAM</t>
  </si>
  <si>
    <t>YALE</t>
  </si>
  <si>
    <t>TOTAL</t>
  </si>
  <si>
    <t>FFY 2014</t>
  </si>
  <si>
    <t>Payment</t>
  </si>
  <si>
    <t>SFY17 Small Hospital Pool - SPA 16-019</t>
  </si>
  <si>
    <t>SFY17 Inpatient Supplemental Payments - SPA 16-018</t>
  </si>
  <si>
    <t>Provider ID</t>
  </si>
  <si>
    <t>004041851</t>
  </si>
  <si>
    <t>004041703</t>
  </si>
  <si>
    <t>004041901</t>
  </si>
  <si>
    <t>004041935</t>
  </si>
  <si>
    <t>004041638</t>
  </si>
  <si>
    <t>004041786</t>
  </si>
  <si>
    <t>004041927</t>
  </si>
  <si>
    <t>004041869</t>
  </si>
  <si>
    <t>004041950</t>
  </si>
  <si>
    <t>004041711</t>
  </si>
  <si>
    <t>004041687</t>
  </si>
  <si>
    <t>004041679</t>
  </si>
  <si>
    <t>004041885</t>
  </si>
  <si>
    <t>004041778</t>
  </si>
  <si>
    <t>004041810</t>
  </si>
  <si>
    <t>004041794</t>
  </si>
  <si>
    <t>004041943</t>
  </si>
  <si>
    <t>004041729</t>
  </si>
  <si>
    <t>004041620</t>
  </si>
  <si>
    <t>004041760</t>
  </si>
  <si>
    <t>004041893</t>
  </si>
  <si>
    <t>004221800</t>
  </si>
  <si>
    <t>004041661</t>
  </si>
  <si>
    <t>004041653</t>
  </si>
  <si>
    <t>004041828</t>
  </si>
  <si>
    <t>004041836</t>
  </si>
  <si>
    <t>008055716</t>
  </si>
  <si>
    <t>Quarterly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</si>
</sst>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&quot;$&quot;#,##0"/>
    <numFmt numFmtId="166" formatCode="0_);\(0\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0"/>
      <color theme="1"/>
      <name val="Arial Unicode MS"/>
      <family val="2"/>
    </font>
    <font>
      <sz val="8"/>
      <name val="Helv"/>
    </font>
    <font>
      <sz val="12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0">
    <xf numFmtId="0" fontId="0" fillId="0" borderId="0"/>
    <xf numFmtId="0" fontId="2" fillId="0" borderId="0"/>
    <xf numFmtId="0" fontId="5" fillId="0" borderId="0"/>
    <xf numFmtId="0" fontId="5" fillId="0" borderId="0"/>
    <xf numFmtId="0" fontId="8" fillId="0" borderId="0"/>
    <xf numFmtId="9" fontId="5" fillId="0" borderId="0" applyFont="0" applyFill="0" applyBorder="0" applyAlignment="0" applyProtection="0"/>
    <xf numFmtId="0" fontId="5" fillId="0" borderId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37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37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5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1" fillId="0" borderId="0"/>
    <xf numFmtId="38" fontId="12" fillId="0" borderId="0"/>
    <xf numFmtId="0" fontId="5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" fillId="0" borderId="0"/>
    <xf numFmtId="0" fontId="5" fillId="0" borderId="0" applyNumberFormat="0" applyFont="0" applyBorder="0">
      <alignment horizontal="centerContinuous"/>
    </xf>
    <xf numFmtId="9" fontId="1" fillId="0" borderId="0" applyFont="0" applyFill="0" applyBorder="0" applyAlignment="0" applyProtection="0"/>
    <xf numFmtId="0" fontId="2" fillId="0" borderId="0"/>
    <xf numFmtId="0" fontId="5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37" fontId="2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43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5" fontId="5" fillId="0" borderId="3">
      <alignment horizontal="right" vertical="top"/>
    </xf>
    <xf numFmtId="5" fontId="12" fillId="0" borderId="0" applyFont="0" applyFill="0" applyBorder="0" applyAlignment="0" applyProtection="0"/>
    <xf numFmtId="37" fontId="12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1" applyFont="1"/>
    <xf numFmtId="0" fontId="4" fillId="0" borderId="0" xfId="1" applyFont="1"/>
    <xf numFmtId="0" fontId="6" fillId="0" borderId="0" xfId="2" applyFont="1" applyBorder="1" applyProtection="1"/>
    <xf numFmtId="0" fontId="5" fillId="0" borderId="0" xfId="2" applyFont="1" applyBorder="1" applyProtection="1"/>
    <xf numFmtId="0" fontId="5" fillId="0" borderId="0" xfId="2" applyFont="1" applyBorder="1" applyAlignment="1" applyProtection="1">
      <alignment horizontal="center"/>
    </xf>
    <xf numFmtId="5" fontId="5" fillId="0" borderId="0" xfId="2" applyNumberFormat="1" applyFont="1" applyBorder="1" applyAlignment="1" applyProtection="1">
      <alignment horizontal="center" wrapText="1"/>
    </xf>
    <xf numFmtId="0" fontId="5" fillId="0" borderId="0" xfId="3" applyFont="1" applyFill="1" applyBorder="1" applyAlignment="1" applyProtection="1">
      <alignment horizontal="left"/>
    </xf>
    <xf numFmtId="5" fontId="5" fillId="0" borderId="0" xfId="4" applyNumberFormat="1" applyFont="1" applyFill="1" applyBorder="1" applyAlignment="1" applyProtection="1">
      <alignment horizontal="right" vertical="top"/>
    </xf>
    <xf numFmtId="164" fontId="5" fillId="0" borderId="0" xfId="5" applyNumberFormat="1" applyFont="1" applyBorder="1" applyAlignment="1" applyProtection="1">
      <alignment horizontal="right" vertical="top"/>
    </xf>
    <xf numFmtId="5" fontId="5" fillId="0" borderId="0" xfId="4" applyNumberFormat="1" applyFont="1" applyBorder="1" applyAlignment="1" applyProtection="1">
      <alignment horizontal="right" vertical="top"/>
    </xf>
    <xf numFmtId="5" fontId="5" fillId="0" borderId="1" xfId="4" applyNumberFormat="1" applyFont="1" applyFill="1" applyBorder="1" applyAlignment="1" applyProtection="1">
      <alignment horizontal="right" vertical="top"/>
    </xf>
    <xf numFmtId="164" fontId="5" fillId="0" borderId="1" xfId="5" applyNumberFormat="1" applyFont="1" applyBorder="1" applyAlignment="1" applyProtection="1">
      <alignment horizontal="right" vertical="top"/>
    </xf>
    <xf numFmtId="5" fontId="5" fillId="0" borderId="1" xfId="4" applyNumberFormat="1" applyFont="1" applyBorder="1" applyAlignment="1" applyProtection="1">
      <alignment horizontal="right" vertical="top"/>
    </xf>
    <xf numFmtId="37" fontId="5" fillId="0" borderId="0" xfId="6" applyNumberFormat="1" applyFont="1" applyProtection="1"/>
    <xf numFmtId="0" fontId="4" fillId="0" borderId="0" xfId="1" applyFont="1" applyAlignment="1">
      <alignment horizontal="center" wrapText="1"/>
    </xf>
    <xf numFmtId="0" fontId="4" fillId="0" borderId="0" xfId="1" applyFont="1" applyAlignment="1">
      <alignment horizontal="right"/>
    </xf>
    <xf numFmtId="165" fontId="5" fillId="0" borderId="0" xfId="4" applyNumberFormat="1" applyFont="1" applyBorder="1" applyAlignment="1" applyProtection="1">
      <alignment horizontal="right"/>
    </xf>
    <xf numFmtId="0" fontId="9" fillId="0" borderId="0" xfId="1" applyFont="1"/>
    <xf numFmtId="0" fontId="3" fillId="0" borderId="0" xfId="96" applyFont="1"/>
    <xf numFmtId="37" fontId="5" fillId="0" borderId="0" xfId="97" applyNumberFormat="1" applyFont="1" applyBorder="1" applyAlignment="1" applyProtection="1">
      <alignment horizontal="center"/>
    </xf>
    <xf numFmtId="9" fontId="4" fillId="0" borderId="0" xfId="98" applyFont="1"/>
    <xf numFmtId="0" fontId="4" fillId="0" borderId="0" xfId="96" applyFont="1"/>
    <xf numFmtId="0" fontId="6" fillId="0" borderId="0" xfId="97" applyFont="1" applyBorder="1" applyProtection="1"/>
    <xf numFmtId="0" fontId="5" fillId="0" borderId="0" xfId="97" applyFont="1" applyBorder="1" applyAlignment="1" applyProtection="1">
      <alignment horizontal="center"/>
    </xf>
    <xf numFmtId="0" fontId="7" fillId="0" borderId="0" xfId="97" applyFont="1" applyBorder="1" applyAlignment="1" applyProtection="1">
      <alignment horizontal="center"/>
    </xf>
    <xf numFmtId="5" fontId="5" fillId="0" borderId="0" xfId="97" applyNumberFormat="1" applyFont="1" applyBorder="1" applyAlignment="1" applyProtection="1">
      <alignment horizontal="center" wrapText="1"/>
    </xf>
    <xf numFmtId="10" fontId="5" fillId="0" borderId="0" xfId="76" applyNumberFormat="1" applyFont="1" applyBorder="1" applyAlignment="1" applyProtection="1">
      <alignment horizontal="right" vertical="top"/>
    </xf>
    <xf numFmtId="10" fontId="5" fillId="0" borderId="1" xfId="76" applyNumberFormat="1" applyFont="1" applyBorder="1" applyAlignment="1" applyProtection="1">
      <alignment horizontal="right" vertical="top"/>
    </xf>
    <xf numFmtId="0" fontId="4" fillId="0" borderId="3" xfId="1" applyFont="1" applyBorder="1" applyAlignment="1">
      <alignment horizontal="center"/>
    </xf>
    <xf numFmtId="0" fontId="4" fillId="0" borderId="0" xfId="1" applyFont="1" applyBorder="1"/>
    <xf numFmtId="0" fontId="7" fillId="0" borderId="4" xfId="2" applyFont="1" applyBorder="1" applyProtection="1"/>
    <xf numFmtId="0" fontId="5" fillId="0" borderId="2" xfId="2" applyFont="1" applyBorder="1" applyAlignment="1" applyProtection="1">
      <alignment horizontal="center"/>
    </xf>
    <xf numFmtId="0" fontId="5" fillId="0" borderId="6" xfId="2" applyFont="1" applyBorder="1" applyProtection="1"/>
    <xf numFmtId="0" fontId="5" fillId="0" borderId="6" xfId="2" applyFont="1" applyBorder="1" applyAlignment="1" applyProtection="1">
      <alignment horizontal="left"/>
    </xf>
    <xf numFmtId="0" fontId="5" fillId="0" borderId="6" xfId="2" applyFont="1" applyBorder="1" applyAlignment="1" applyProtection="1">
      <alignment horizontal="center"/>
    </xf>
    <xf numFmtId="0" fontId="5" fillId="0" borderId="6" xfId="3" applyFont="1" applyFill="1" applyBorder="1" applyAlignment="1" applyProtection="1">
      <alignment horizontal="left"/>
    </xf>
    <xf numFmtId="0" fontId="5" fillId="0" borderId="6" xfId="6" applyFont="1" applyFill="1" applyBorder="1"/>
    <xf numFmtId="0" fontId="5" fillId="0" borderId="7" xfId="6" applyFont="1" applyFill="1" applyBorder="1"/>
    <xf numFmtId="0" fontId="7" fillId="0" borderId="7" xfId="3" applyFont="1" applyFill="1" applyBorder="1" applyAlignment="1" applyProtection="1">
      <alignment horizontal="left"/>
    </xf>
    <xf numFmtId="164" fontId="5" fillId="0" borderId="1" xfId="95" applyNumberFormat="1" applyFont="1" applyFill="1" applyBorder="1" applyAlignment="1" applyProtection="1">
      <alignment horizontal="right" vertical="top"/>
    </xf>
    <xf numFmtId="5" fontId="7" fillId="0" borderId="8" xfId="4" applyNumberFormat="1" applyFont="1" applyFill="1" applyBorder="1" applyAlignment="1" applyProtection="1">
      <alignment horizontal="right" vertical="top"/>
    </xf>
    <xf numFmtId="0" fontId="7" fillId="0" borderId="4" xfId="97" applyFont="1" applyBorder="1" applyProtection="1"/>
    <xf numFmtId="0" fontId="5" fillId="0" borderId="2" xfId="97" applyFont="1" applyBorder="1" applyAlignment="1" applyProtection="1">
      <alignment horizontal="center"/>
    </xf>
    <xf numFmtId="0" fontId="5" fillId="0" borderId="6" xfId="97" applyFont="1" applyBorder="1" applyProtection="1"/>
    <xf numFmtId="0" fontId="5" fillId="0" borderId="6" xfId="97" applyFont="1" applyBorder="1" applyAlignment="1" applyProtection="1">
      <alignment horizontal="left"/>
    </xf>
    <xf numFmtId="0" fontId="5" fillId="0" borderId="6" xfId="97" applyFont="1" applyBorder="1" applyAlignment="1" applyProtection="1">
      <alignment horizontal="center"/>
    </xf>
    <xf numFmtId="0" fontId="4" fillId="0" borderId="0" xfId="96" applyFont="1" applyBorder="1"/>
    <xf numFmtId="165" fontId="5" fillId="0" borderId="3" xfId="76" applyNumberFormat="1" applyFont="1" applyFill="1" applyBorder="1" applyAlignment="1" applyProtection="1">
      <alignment horizontal="right" vertical="top"/>
    </xf>
    <xf numFmtId="0" fontId="5" fillId="0" borderId="7" xfId="3" applyFont="1" applyFill="1" applyBorder="1" applyAlignment="1" applyProtection="1">
      <alignment horizontal="left"/>
    </xf>
    <xf numFmtId="165" fontId="5" fillId="0" borderId="8" xfId="76" applyNumberFormat="1" applyFont="1" applyFill="1" applyBorder="1" applyAlignment="1" applyProtection="1">
      <alignment horizontal="right" vertical="top"/>
    </xf>
    <xf numFmtId="166" fontId="4" fillId="0" borderId="0" xfId="96" applyNumberFormat="1" applyFont="1" applyAlignment="1">
      <alignment horizontal="center"/>
    </xf>
    <xf numFmtId="5" fontId="7" fillId="0" borderId="1" xfId="4" applyNumberFormat="1" applyFont="1" applyFill="1" applyBorder="1" applyAlignment="1" applyProtection="1">
      <alignment horizontal="right" vertical="top"/>
    </xf>
    <xf numFmtId="38" fontId="4" fillId="0" borderId="0" xfId="1" applyNumberFormat="1" applyFont="1"/>
    <xf numFmtId="165" fontId="4" fillId="0" borderId="3" xfId="1" applyNumberFormat="1" applyFont="1" applyBorder="1"/>
    <xf numFmtId="0" fontId="4" fillId="0" borderId="3" xfId="96" applyFont="1" applyBorder="1"/>
    <xf numFmtId="0" fontId="7" fillId="0" borderId="2" xfId="2" applyFont="1" applyBorder="1" applyProtection="1"/>
    <xf numFmtId="0" fontId="7" fillId="0" borderId="1" xfId="3" applyFont="1" applyFill="1" applyBorder="1" applyAlignment="1" applyProtection="1">
      <alignment horizontal="left"/>
    </xf>
    <xf numFmtId="0" fontId="5" fillId="0" borderId="0" xfId="3" quotePrefix="1" applyFont="1" applyFill="1" applyBorder="1" applyAlignment="1" applyProtection="1">
      <alignment horizontal="left"/>
    </xf>
    <xf numFmtId="0" fontId="5" fillId="0" borderId="0" xfId="6" quotePrefix="1" applyFont="1" applyFill="1" applyBorder="1"/>
    <xf numFmtId="0" fontId="5" fillId="0" borderId="1" xfId="6" quotePrefix="1" applyFont="1" applyFill="1" applyBorder="1"/>
    <xf numFmtId="0" fontId="7" fillId="0" borderId="2" xfId="97" applyFont="1" applyBorder="1" applyProtection="1"/>
    <xf numFmtId="0" fontId="5" fillId="0" borderId="0" xfId="97" applyFont="1" applyBorder="1" applyProtection="1"/>
    <xf numFmtId="0" fontId="5" fillId="0" borderId="0" xfId="97" applyFont="1" applyBorder="1" applyAlignment="1" applyProtection="1">
      <alignment horizontal="left"/>
    </xf>
    <xf numFmtId="0" fontId="5" fillId="0" borderId="1" xfId="3" applyFont="1" applyFill="1" applyBorder="1" applyAlignment="1" applyProtection="1">
      <alignment horizontal="left"/>
    </xf>
    <xf numFmtId="5" fontId="7" fillId="0" borderId="0" xfId="2" applyNumberFormat="1" applyFont="1" applyBorder="1" applyAlignment="1" applyProtection="1">
      <alignment horizontal="center" wrapText="1"/>
    </xf>
    <xf numFmtId="165" fontId="5" fillId="0" borderId="0" xfId="4" applyNumberFormat="1" applyFont="1" applyBorder="1" applyAlignment="1" applyProtection="1">
      <alignment horizontal="right" vertical="top"/>
    </xf>
    <xf numFmtId="165" fontId="5" fillId="0" borderId="1" xfId="4" applyNumberFormat="1" applyFont="1" applyBorder="1" applyAlignment="1" applyProtection="1">
      <alignment horizontal="right" vertical="top"/>
    </xf>
    <xf numFmtId="0" fontId="4" fillId="0" borderId="5" xfId="1" applyFont="1" applyBorder="1"/>
    <xf numFmtId="0" fontId="4" fillId="0" borderId="3" xfId="1" applyFont="1" applyBorder="1"/>
    <xf numFmtId="0" fontId="14" fillId="0" borderId="2" xfId="97" applyFont="1" applyFill="1" applyBorder="1" applyAlignment="1" applyProtection="1">
      <alignment horizontal="center"/>
    </xf>
    <xf numFmtId="6" fontId="7" fillId="0" borderId="0" xfId="97" applyNumberFormat="1" applyFont="1" applyFill="1" applyBorder="1" applyAlignment="1" applyProtection="1">
      <alignment horizontal="center"/>
    </xf>
    <xf numFmtId="0" fontId="5" fillId="0" borderId="0" xfId="97" applyFont="1" applyFill="1" applyBorder="1" applyAlignment="1" applyProtection="1">
      <alignment horizontal="center"/>
    </xf>
    <xf numFmtId="0" fontId="7" fillId="0" borderId="0" xfId="97" applyFont="1" applyFill="1" applyBorder="1" applyAlignment="1" applyProtection="1">
      <alignment horizontal="center"/>
    </xf>
    <xf numFmtId="5" fontId="5" fillId="0" borderId="0" xfId="97" applyNumberFormat="1" applyFont="1" applyFill="1" applyBorder="1" applyAlignment="1" applyProtection="1">
      <alignment horizontal="center" wrapText="1"/>
    </xf>
    <xf numFmtId="165" fontId="5" fillId="0" borderId="0" xfId="76" applyNumberFormat="1" applyFont="1" applyFill="1" applyBorder="1" applyAlignment="1" applyProtection="1">
      <alignment horizontal="right" vertical="top"/>
    </xf>
    <xf numFmtId="165" fontId="5" fillId="0" borderId="1" xfId="76" applyNumberFormat="1" applyFont="1" applyFill="1" applyBorder="1" applyAlignment="1" applyProtection="1">
      <alignment horizontal="right" vertical="top"/>
    </xf>
    <xf numFmtId="165" fontId="7" fillId="0" borderId="9" xfId="4" applyNumberFormat="1" applyFont="1" applyFill="1" applyBorder="1" applyAlignment="1" applyProtection="1">
      <alignment horizontal="right" vertical="top"/>
    </xf>
    <xf numFmtId="0" fontId="4" fillId="0" borderId="5" xfId="96" applyFont="1" applyBorder="1"/>
    <xf numFmtId="0" fontId="3" fillId="0" borderId="3" xfId="96" applyFont="1" applyBorder="1" applyAlignment="1">
      <alignment horizontal="center"/>
    </xf>
    <xf numFmtId="165" fontId="7" fillId="0" borderId="8" xfId="76" applyNumberFormat="1" applyFont="1" applyFill="1" applyBorder="1" applyAlignment="1" applyProtection="1">
      <alignment horizontal="right" vertical="top"/>
    </xf>
    <xf numFmtId="165" fontId="4" fillId="0" borderId="3" xfId="1" applyNumberFormat="1" applyFont="1" applyFill="1" applyBorder="1"/>
    <xf numFmtId="165" fontId="4" fillId="0" borderId="8" xfId="1" applyNumberFormat="1" applyFont="1" applyFill="1" applyBorder="1"/>
  </cellXfs>
  <cellStyles count="120">
    <cellStyle name="20% - Accent2 2" xfId="101"/>
    <cellStyle name="20% - Accent2 3" xfId="102"/>
    <cellStyle name="20% - Accent2 4" xfId="103"/>
    <cellStyle name="20% - Accent3 2" xfId="104"/>
    <cellStyle name="20% - Accent3 3" xfId="105"/>
    <cellStyle name="20% - Accent3 4" xfId="106"/>
    <cellStyle name="20% - Accent4 2" xfId="107"/>
    <cellStyle name="20% - Accent4 3" xfId="108"/>
    <cellStyle name="20% - Accent4 4" xfId="109"/>
    <cellStyle name="20% - Accent5 2" xfId="110"/>
    <cellStyle name="20% - Accent5 3" xfId="111"/>
    <cellStyle name="20% - Accent5 4" xfId="112"/>
    <cellStyle name="Comma 10" xfId="7"/>
    <cellStyle name="Comma 11" xfId="119"/>
    <cellStyle name="Comma 2" xfId="8"/>
    <cellStyle name="Comma 2 2" xfId="9"/>
    <cellStyle name="Comma 2 3" xfId="10"/>
    <cellStyle name="Comma 2 4" xfId="11"/>
    <cellStyle name="Comma 2 5" xfId="12"/>
    <cellStyle name="Comma 3" xfId="13"/>
    <cellStyle name="Comma 3 2" xfId="14"/>
    <cellStyle name="Comma 3 3" xfId="15"/>
    <cellStyle name="Comma 4" xfId="16"/>
    <cellStyle name="Comma 4 2" xfId="17"/>
    <cellStyle name="Comma 4 3" xfId="18"/>
    <cellStyle name="Comma 4 4" xfId="113"/>
    <cellStyle name="Comma 5" xfId="19"/>
    <cellStyle name="Comma 5 2" xfId="20"/>
    <cellStyle name="Comma 6" xfId="21"/>
    <cellStyle name="Comma 7" xfId="22"/>
    <cellStyle name="Comma 7 2" xfId="23"/>
    <cellStyle name="Comma 7 3" xfId="100"/>
    <cellStyle name="Comma 8" xfId="24"/>
    <cellStyle name="Comma 9" xfId="25"/>
    <cellStyle name="Comma 9 2" xfId="26"/>
    <cellStyle name="Currency 10" xfId="118"/>
    <cellStyle name="Currency 2" xfId="27"/>
    <cellStyle name="Currency 2 2" xfId="28"/>
    <cellStyle name="Currency 2 3" xfId="29"/>
    <cellStyle name="Currency 2 4" xfId="30"/>
    <cellStyle name="Currency 2 5" xfId="31"/>
    <cellStyle name="Currency 3" xfId="32"/>
    <cellStyle name="Currency 3 2" xfId="33"/>
    <cellStyle name="Currency 3 3" xfId="34"/>
    <cellStyle name="Currency 4" xfId="35"/>
    <cellStyle name="Currency 4 2" xfId="36"/>
    <cellStyle name="Currency 4 3" xfId="37"/>
    <cellStyle name="Currency 5" xfId="38"/>
    <cellStyle name="Currency 5 2" xfId="114"/>
    <cellStyle name="Currency 6" xfId="39"/>
    <cellStyle name="Currency 6 2" xfId="99"/>
    <cellStyle name="Currency 7" xfId="40"/>
    <cellStyle name="Currency 7 2" xfId="41"/>
    <cellStyle name="Currency 8" xfId="42"/>
    <cellStyle name="Currency 9" xfId="43"/>
    <cellStyle name="Normal" xfId="0" builtinId="0"/>
    <cellStyle name="Normal 10" xfId="44"/>
    <cellStyle name="Normal 10 10" xfId="45"/>
    <cellStyle name="Normal 10 2" xfId="46"/>
    <cellStyle name="Normal 11" xfId="1"/>
    <cellStyle name="Normal 12" xfId="47"/>
    <cellStyle name="Normal 13" xfId="48"/>
    <cellStyle name="Normal 15" xfId="49"/>
    <cellStyle name="Normal 2" xfId="2"/>
    <cellStyle name="Normal 2 2" xfId="50"/>
    <cellStyle name="Normal 2 2 2" xfId="97"/>
    <cellStyle name="Normal 2 3" xfId="51"/>
    <cellStyle name="Normal 3" xfId="52"/>
    <cellStyle name="Normal 3 2" xfId="53"/>
    <cellStyle name="Normal 3 3" xfId="54"/>
    <cellStyle name="Normal 4" xfId="55"/>
    <cellStyle name="Normal 4 2" xfId="6"/>
    <cellStyle name="Normal 4 2 2" xfId="56"/>
    <cellStyle name="Normal 4 2_Sheet2" xfId="57"/>
    <cellStyle name="Normal 4 3" xfId="58"/>
    <cellStyle name="Normal 4 4" xfId="59"/>
    <cellStyle name="Normal 4 5" xfId="115"/>
    <cellStyle name="Normal 4_Sheet2" xfId="60"/>
    <cellStyle name="Normal 5" xfId="61"/>
    <cellStyle name="Normal 5 2" xfId="62"/>
    <cellStyle name="Normal 5 3" xfId="63"/>
    <cellStyle name="Normal 5 4" xfId="64"/>
    <cellStyle name="Normal 5 5" xfId="65"/>
    <cellStyle name="Normal 5_Sheet2" xfId="66"/>
    <cellStyle name="Normal 6" xfId="67"/>
    <cellStyle name="Normal 6 2" xfId="68"/>
    <cellStyle name="Normal 65" xfId="69"/>
    <cellStyle name="Normal 7" xfId="70"/>
    <cellStyle name="Normal 7 2" xfId="71"/>
    <cellStyle name="Normal 8" xfId="72"/>
    <cellStyle name="Normal 8 2" xfId="96"/>
    <cellStyle name="Normal 9" xfId="73"/>
    <cellStyle name="Normal 9 2" xfId="74"/>
    <cellStyle name="Normal 94" xfId="75"/>
    <cellStyle name="Normal_FY2009_NEW_ULA_DSH_ANAL" xfId="3"/>
    <cellStyle name="Normal_Report550(Statewide) 1 " xfId="4"/>
    <cellStyle name="Percent" xfId="95" builtinId="5"/>
    <cellStyle name="Percent 2" xfId="5"/>
    <cellStyle name="Percent 2 2" xfId="76"/>
    <cellStyle name="Percent 2 3" xfId="77"/>
    <cellStyle name="Percent 3" xfId="78"/>
    <cellStyle name="Percent 3 2" xfId="79"/>
    <cellStyle name="Percent 3 3" xfId="80"/>
    <cellStyle name="Percent 4" xfId="81"/>
    <cellStyle name="Percent 4 2" xfId="82"/>
    <cellStyle name="Percent 4 3" xfId="83"/>
    <cellStyle name="Percent 4 4" xfId="116"/>
    <cellStyle name="Percent 5" xfId="84"/>
    <cellStyle name="Percent 5 2" xfId="85"/>
    <cellStyle name="Percent 5 3" xfId="86"/>
    <cellStyle name="Percent 5 4" xfId="87"/>
    <cellStyle name="Percent 5 5" xfId="88"/>
    <cellStyle name="Percent 6" xfId="89"/>
    <cellStyle name="Percent 6 2" xfId="90"/>
    <cellStyle name="Percent 6 3" xfId="98"/>
    <cellStyle name="Percent 7" xfId="91"/>
    <cellStyle name="Percent 8" xfId="92"/>
    <cellStyle name="rowhead_tbls1_13_a" xfId="93"/>
    <cellStyle name="Style 1" xfId="117"/>
    <cellStyle name="tablename" xfId="94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t.gov/dph/lib/dph/ohca/hospitalfillings/2014/12monthreport/brstl_12monthlyreport_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100"/>
      <sheetName val="Report150"/>
      <sheetName val="Report165"/>
      <sheetName val="Report175"/>
      <sheetName val="Report185"/>
      <sheetName val="Report200"/>
      <sheetName val="Report250"/>
      <sheetName val="Report300"/>
      <sheetName val="Report350"/>
      <sheetName val="Report385"/>
      <sheetName val="Report400"/>
      <sheetName val="Report450"/>
      <sheetName val="Report485"/>
      <sheetName val="Report500"/>
      <sheetName val="Report550"/>
      <sheetName val="Report600"/>
      <sheetName val="Report650"/>
      <sheetName val="Report685"/>
      <sheetName val="Report7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5">
          <cell r="D15">
            <v>92227399</v>
          </cell>
        </row>
        <row r="16">
          <cell r="D16">
            <v>31043356</v>
          </cell>
        </row>
        <row r="18">
          <cell r="D18">
            <v>3410</v>
          </cell>
        </row>
        <row r="19">
          <cell r="D19">
            <v>1.3064</v>
          </cell>
        </row>
        <row r="20">
          <cell r="D20">
            <v>4454.8239999999996</v>
          </cell>
        </row>
        <row r="21">
          <cell r="D21">
            <v>6968.4809096835261</v>
          </cell>
        </row>
        <row r="22">
          <cell r="D22">
            <v>16245</v>
          </cell>
        </row>
        <row r="27">
          <cell r="D27">
            <v>115155887</v>
          </cell>
        </row>
        <row r="28">
          <cell r="D28">
            <v>20899377</v>
          </cell>
        </row>
        <row r="30">
          <cell r="D30">
            <v>1.2486082037291326</v>
          </cell>
        </row>
        <row r="31">
          <cell r="D31">
            <v>4257.7539747163419</v>
          </cell>
        </row>
        <row r="32">
          <cell r="D32">
            <v>4908.5450037991795</v>
          </cell>
        </row>
        <row r="35">
          <cell r="D35">
            <v>207383286</v>
          </cell>
        </row>
        <row r="36">
          <cell r="D36">
            <v>51942733</v>
          </cell>
        </row>
        <row r="42">
          <cell r="D42">
            <v>42111049</v>
          </cell>
        </row>
        <row r="43">
          <cell r="D43">
            <v>20870629</v>
          </cell>
        </row>
        <row r="45">
          <cell r="D45">
            <v>2116</v>
          </cell>
        </row>
        <row r="46">
          <cell r="D46">
            <v>1.0463</v>
          </cell>
        </row>
        <row r="47">
          <cell r="D47">
            <v>2213.9708000000001</v>
          </cell>
        </row>
        <row r="48">
          <cell r="D48">
            <v>9426.7860262655668</v>
          </cell>
        </row>
        <row r="49">
          <cell r="D49">
            <v>-2458.3051165820407</v>
          </cell>
        </row>
        <row r="50">
          <cell r="D50">
            <v>-5442615.7456032336</v>
          </cell>
        </row>
        <row r="51">
          <cell r="D51">
            <v>6986</v>
          </cell>
        </row>
        <row r="56">
          <cell r="D56">
            <v>112105411</v>
          </cell>
        </row>
        <row r="57">
          <cell r="D57">
            <v>43163596</v>
          </cell>
        </row>
        <row r="59">
          <cell r="D59">
            <v>2.6621376969260488</v>
          </cell>
        </row>
        <row r="60">
          <cell r="D60">
            <v>5633.0833666955195</v>
          </cell>
        </row>
        <row r="61">
          <cell r="D61">
            <v>7662.5168118753827</v>
          </cell>
        </row>
        <row r="62">
          <cell r="D62">
            <v>-2753.9718080762032</v>
          </cell>
        </row>
        <row r="63">
          <cell r="D63">
            <v>-15513352.784422446</v>
          </cell>
        </row>
        <row r="66">
          <cell r="D66">
            <v>154216460</v>
          </cell>
        </row>
        <row r="67">
          <cell r="D67">
            <v>64034225</v>
          </cell>
        </row>
        <row r="73">
          <cell r="D73">
            <v>142326436</v>
          </cell>
        </row>
        <row r="74">
          <cell r="D74">
            <v>68862450</v>
          </cell>
        </row>
        <row r="76">
          <cell r="D76">
            <v>73463986</v>
          </cell>
        </row>
        <row r="83">
          <cell r="D83">
            <v>1460013</v>
          </cell>
        </row>
        <row r="84">
          <cell r="D84">
            <v>0</v>
          </cell>
        </row>
        <row r="86">
          <cell r="D86">
            <v>113</v>
          </cell>
        </row>
        <row r="87">
          <cell r="D87">
            <v>1.1759999999999999</v>
          </cell>
        </row>
        <row r="88">
          <cell r="D88">
            <v>132.88800000000001</v>
          </cell>
        </row>
        <row r="89">
          <cell r="D89">
            <v>0</v>
          </cell>
        </row>
        <row r="91">
          <cell r="D91">
            <v>6968.4809096835261</v>
          </cell>
        </row>
        <row r="92">
          <cell r="D92">
            <v>926027.4911260244</v>
          </cell>
        </row>
        <row r="93">
          <cell r="D93">
            <v>375</v>
          </cell>
        </row>
        <row r="98">
          <cell r="D98">
            <v>5851418</v>
          </cell>
        </row>
        <row r="99">
          <cell r="D99">
            <v>67919</v>
          </cell>
        </row>
        <row r="101">
          <cell r="D101">
            <v>4.0077848621895829</v>
          </cell>
        </row>
        <row r="102">
          <cell r="D102">
            <v>452.87968942742287</v>
          </cell>
        </row>
        <row r="103">
          <cell r="D103">
            <v>149.97139767047224</v>
          </cell>
        </row>
        <row r="105">
          <cell r="D105">
            <v>4758.5736061287071</v>
          </cell>
        </row>
        <row r="106">
          <cell r="D106">
            <v>2155061.3368611005</v>
          </cell>
        </row>
        <row r="109">
          <cell r="D109">
            <v>7311431</v>
          </cell>
        </row>
        <row r="110">
          <cell r="D110">
            <v>67919</v>
          </cell>
        </row>
        <row r="118">
          <cell r="D118">
            <v>30033754</v>
          </cell>
        </row>
        <row r="119">
          <cell r="D119">
            <v>6607478</v>
          </cell>
        </row>
        <row r="121">
          <cell r="D121">
            <v>1797</v>
          </cell>
        </row>
        <row r="122">
          <cell r="D122">
            <v>0.94320000000000004</v>
          </cell>
        </row>
        <row r="123">
          <cell r="D123">
            <v>1694.9304</v>
          </cell>
        </row>
        <row r="124">
          <cell r="D124">
            <v>3898.3771841014832</v>
          </cell>
        </row>
        <row r="126">
          <cell r="D126">
            <v>3070.1037255820429</v>
          </cell>
        </row>
        <row r="127">
          <cell r="D127">
            <v>5203612.1356422622</v>
          </cell>
        </row>
        <row r="128">
          <cell r="D128">
            <v>6529</v>
          </cell>
        </row>
        <row r="133">
          <cell r="D133">
            <v>59919782</v>
          </cell>
        </row>
        <row r="134">
          <cell r="D134">
            <v>13100657</v>
          </cell>
        </row>
        <row r="136">
          <cell r="D136">
            <v>1.9950813341548979</v>
          </cell>
        </row>
        <row r="137">
          <cell r="D137">
            <v>3585.1611574763515</v>
          </cell>
        </row>
        <row r="138">
          <cell r="D138">
            <v>3654.1333637625785</v>
          </cell>
        </row>
        <row r="140">
          <cell r="D140">
            <v>1254.4116400366011</v>
          </cell>
        </row>
        <row r="141">
          <cell r="D141">
            <v>4497267.8873454286</v>
          </cell>
        </row>
        <row r="144">
          <cell r="D144">
            <v>89953536</v>
          </cell>
        </row>
        <row r="145">
          <cell r="D145">
            <v>19708135</v>
          </cell>
        </row>
        <row r="153">
          <cell r="D153">
            <v>0</v>
          </cell>
        </row>
        <row r="154">
          <cell r="D154">
            <v>0</v>
          </cell>
        </row>
        <row r="156">
          <cell r="D156">
            <v>0</v>
          </cell>
        </row>
        <row r="157">
          <cell r="D157">
            <v>0</v>
          </cell>
        </row>
        <row r="158">
          <cell r="D158">
            <v>0</v>
          </cell>
        </row>
        <row r="159">
          <cell r="D159">
            <v>0</v>
          </cell>
        </row>
        <row r="161">
          <cell r="D161">
            <v>6968.4809096835261</v>
          </cell>
        </row>
        <row r="162">
          <cell r="D162">
            <v>0</v>
          </cell>
        </row>
        <row r="163">
          <cell r="D163">
            <v>0</v>
          </cell>
        </row>
        <row r="168">
          <cell r="D168">
            <v>0</v>
          </cell>
        </row>
        <row r="169">
          <cell r="D169">
            <v>0</v>
          </cell>
        </row>
        <row r="171">
          <cell r="D171">
            <v>0</v>
          </cell>
        </row>
        <row r="172">
          <cell r="D172">
            <v>0</v>
          </cell>
        </row>
        <row r="173">
          <cell r="D173">
            <v>0</v>
          </cell>
        </row>
        <row r="175">
          <cell r="D175">
            <v>4908.5450037991795</v>
          </cell>
        </row>
        <row r="176">
          <cell r="D176">
            <v>0</v>
          </cell>
        </row>
        <row r="179">
          <cell r="D179">
            <v>0</v>
          </cell>
        </row>
        <row r="180">
          <cell r="D180">
            <v>0</v>
          </cell>
        </row>
        <row r="188">
          <cell r="D188">
            <v>30033754</v>
          </cell>
        </row>
        <row r="189">
          <cell r="D189">
            <v>6607478</v>
          </cell>
        </row>
        <row r="191">
          <cell r="D191">
            <v>1797</v>
          </cell>
        </row>
        <row r="192">
          <cell r="D192">
            <v>0.94319999999999993</v>
          </cell>
        </row>
        <row r="193">
          <cell r="D193">
            <v>1694.9304</v>
          </cell>
        </row>
        <row r="194">
          <cell r="D194">
            <v>3898.3771841014832</v>
          </cell>
        </row>
        <row r="196">
          <cell r="D196">
            <v>3070.1037255820429</v>
          </cell>
        </row>
        <row r="198">
          <cell r="D198">
            <v>6529</v>
          </cell>
        </row>
        <row r="203">
          <cell r="D203">
            <v>59919782</v>
          </cell>
        </row>
        <row r="204">
          <cell r="D204">
            <v>13100657</v>
          </cell>
        </row>
        <row r="207">
          <cell r="D207">
            <v>3585.1611574763515</v>
          </cell>
        </row>
        <row r="208">
          <cell r="D208">
            <v>3654.1333637625785</v>
          </cell>
        </row>
        <row r="210">
          <cell r="D210">
            <v>1254.4116400366011</v>
          </cell>
        </row>
        <row r="214">
          <cell r="D214">
            <v>89953536</v>
          </cell>
        </row>
        <row r="215">
          <cell r="D215">
            <v>19708135</v>
          </cell>
        </row>
        <row r="221">
          <cell r="D221">
            <v>432011</v>
          </cell>
        </row>
        <row r="222">
          <cell r="D222">
            <v>160387</v>
          </cell>
        </row>
        <row r="224">
          <cell r="D224">
            <v>26</v>
          </cell>
        </row>
        <row r="225">
          <cell r="D225">
            <v>1.0066999999999999</v>
          </cell>
        </row>
        <row r="226">
          <cell r="D226">
            <v>26.174199999999999</v>
          </cell>
        </row>
        <row r="228">
          <cell r="D228">
            <v>70</v>
          </cell>
        </row>
        <row r="233">
          <cell r="D233">
            <v>1106845</v>
          </cell>
        </row>
        <row r="234">
          <cell r="D234">
            <v>123430</v>
          </cell>
        </row>
        <row r="237">
          <cell r="D237">
            <v>1538856</v>
          </cell>
        </row>
        <row r="238">
          <cell r="D238">
            <v>283817</v>
          </cell>
        </row>
        <row r="245">
          <cell r="D245">
            <v>0</v>
          </cell>
        </row>
        <row r="248">
          <cell r="D248">
            <v>4530623</v>
          </cell>
        </row>
        <row r="249">
          <cell r="D249">
            <v>4007799</v>
          </cell>
        </row>
        <row r="250">
          <cell r="D250">
            <v>8538422</v>
          </cell>
        </row>
        <row r="254">
          <cell r="D254">
            <v>89953536</v>
          </cell>
        </row>
        <row r="255">
          <cell r="D255">
            <v>19708135</v>
          </cell>
        </row>
        <row r="256">
          <cell r="D256">
            <v>27414549.545255311</v>
          </cell>
        </row>
        <row r="261">
          <cell r="D261">
            <v>164804213</v>
          </cell>
        </row>
        <row r="262">
          <cell r="D262">
            <v>58681850</v>
          </cell>
        </row>
        <row r="264">
          <cell r="D264">
            <v>7349</v>
          </cell>
        </row>
        <row r="266">
          <cell r="D266">
            <v>8389.8993999999984</v>
          </cell>
        </row>
        <row r="267">
          <cell r="D267">
            <v>288287925</v>
          </cell>
        </row>
        <row r="269">
          <cell r="D269">
            <v>77287060</v>
          </cell>
        </row>
        <row r="271">
          <cell r="D271">
            <v>453092138</v>
          </cell>
        </row>
        <row r="272">
          <cell r="D272">
            <v>135968910</v>
          </cell>
        </row>
        <row r="274">
          <cell r="D274">
            <v>29830</v>
          </cell>
        </row>
        <row r="278">
          <cell r="D278">
            <v>37811221</v>
          </cell>
        </row>
        <row r="280">
          <cell r="D280">
            <v>5233</v>
          </cell>
        </row>
        <row r="282">
          <cell r="D282">
            <v>6175.9286000000002</v>
          </cell>
        </row>
        <row r="283">
          <cell r="D283">
            <v>176182514</v>
          </cell>
        </row>
        <row r="285">
          <cell r="D285">
            <v>34123464</v>
          </cell>
        </row>
        <row r="287">
          <cell r="D287">
            <v>298875678</v>
          </cell>
        </row>
        <row r="288">
          <cell r="D288">
            <v>71934685</v>
          </cell>
        </row>
        <row r="291">
          <cell r="D291">
            <v>226940993</v>
          </cell>
        </row>
        <row r="304">
          <cell r="D304">
            <v>453092138</v>
          </cell>
        </row>
        <row r="305">
          <cell r="D305">
            <v>226940993</v>
          </cell>
        </row>
        <row r="306">
          <cell r="D306">
            <v>8538422</v>
          </cell>
        </row>
        <row r="307">
          <cell r="D307">
            <v>73463986</v>
          </cell>
        </row>
        <row r="308">
          <cell r="D308">
            <v>6062816</v>
          </cell>
        </row>
        <row r="309">
          <cell r="D309">
            <v>315006217</v>
          </cell>
        </row>
        <row r="310">
          <cell r="D310">
            <v>138085921</v>
          </cell>
        </row>
        <row r="311">
          <cell r="D311">
            <v>0</v>
          </cell>
        </row>
        <row r="312">
          <cell r="D312">
            <v>138085921</v>
          </cell>
        </row>
        <row r="313">
          <cell r="D313">
            <v>0.30476344526640187</v>
          </cell>
        </row>
        <row r="322">
          <cell r="D322">
            <v>4497267.8873454286</v>
          </cell>
        </row>
        <row r="323">
          <cell r="D323">
            <v>0</v>
          </cell>
        </row>
        <row r="324">
          <cell r="D324">
            <v>3081088.8279871251</v>
          </cell>
        </row>
        <row r="325">
          <cell r="D325">
            <v>7578356.7153325537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5"/>
  <sheetViews>
    <sheetView tabSelected="1" zoomScaleNormal="100" workbookViewId="0">
      <selection activeCell="H11" sqref="H11"/>
    </sheetView>
  </sheetViews>
  <sheetFormatPr defaultColWidth="9.109375" defaultRowHeight="13.2" x14ac:dyDescent="0.25"/>
  <cols>
    <col min="1" max="1" width="16.6640625" style="2" customWidth="1"/>
    <col min="2" max="2" width="10.6640625" style="2" customWidth="1"/>
    <col min="3" max="3" width="13.33203125" style="2" customWidth="1"/>
    <col min="4" max="4" width="10" style="2" bestFit="1" customWidth="1"/>
    <col min="5" max="5" width="14.33203125" style="2" customWidth="1"/>
    <col min="6" max="6" width="10.44140625" style="2" customWidth="1"/>
    <col min="7" max="7" width="13.88671875" style="2" customWidth="1"/>
    <col min="8" max="8" width="15.33203125" style="2" customWidth="1"/>
    <col min="9" max="9" width="15.5546875" style="2" customWidth="1"/>
    <col min="10" max="10" width="13.44140625" style="1" customWidth="1"/>
    <col min="11" max="11" width="14.88671875" style="2" customWidth="1"/>
    <col min="12" max="12" width="14.6640625" style="2" customWidth="1"/>
    <col min="13" max="16384" width="9.109375" style="2"/>
  </cols>
  <sheetData>
    <row r="1" spans="1:9" ht="12.75" x14ac:dyDescent="0.2">
      <c r="A1" s="1" t="s">
        <v>40</v>
      </c>
      <c r="B1" s="1"/>
    </row>
    <row r="2" spans="1:9" ht="12.75" x14ac:dyDescent="0.2">
      <c r="A2" s="3"/>
      <c r="B2" s="3"/>
      <c r="C2" s="4"/>
      <c r="D2" s="4"/>
    </row>
    <row r="3" spans="1:9" ht="12.75" x14ac:dyDescent="0.2">
      <c r="C3" s="15"/>
      <c r="F3" s="16"/>
      <c r="G3" s="17"/>
    </row>
    <row r="4" spans="1:9" ht="15" x14ac:dyDescent="0.3">
      <c r="A4" s="18"/>
      <c r="B4" s="18"/>
    </row>
    <row r="5" spans="1:9" ht="12.75" x14ac:dyDescent="0.2">
      <c r="A5" s="31"/>
      <c r="B5" s="56"/>
      <c r="C5" s="32" t="s">
        <v>37</v>
      </c>
      <c r="D5" s="32" t="str">
        <f t="shared" ref="D5:D8" si="0">C5</f>
        <v>FFY 2014</v>
      </c>
      <c r="E5" s="32" t="str">
        <f>C5</f>
        <v>FFY 2014</v>
      </c>
      <c r="F5" s="32" t="str">
        <f t="shared" ref="F5:F8" si="1">E5</f>
        <v>FFY 2014</v>
      </c>
      <c r="G5" s="32"/>
      <c r="H5" s="68"/>
      <c r="I5" s="30"/>
    </row>
    <row r="6" spans="1:9" ht="12.75" x14ac:dyDescent="0.2">
      <c r="A6" s="33"/>
      <c r="B6" s="30"/>
      <c r="C6" s="5" t="s">
        <v>0</v>
      </c>
      <c r="D6" s="5" t="str">
        <f t="shared" si="0"/>
        <v>Medicaid</v>
      </c>
      <c r="E6" s="5" t="str">
        <f>C6</f>
        <v>Medicaid</v>
      </c>
      <c r="F6" s="5" t="str">
        <f t="shared" si="1"/>
        <v>Medicaid</v>
      </c>
      <c r="G6" s="5"/>
      <c r="H6" s="69"/>
      <c r="I6" s="30"/>
    </row>
    <row r="7" spans="1:9" ht="12.75" x14ac:dyDescent="0.2">
      <c r="A7" s="34" t="s">
        <v>1</v>
      </c>
      <c r="B7" s="4" t="s">
        <v>41</v>
      </c>
      <c r="C7" s="5" t="s">
        <v>2</v>
      </c>
      <c r="D7" s="5" t="str">
        <f t="shared" si="0"/>
        <v>Inpatient</v>
      </c>
      <c r="E7" s="5" t="str">
        <f>C7</f>
        <v>Inpatient</v>
      </c>
      <c r="F7" s="5" t="str">
        <f t="shared" si="1"/>
        <v>Inpatient</v>
      </c>
      <c r="G7" s="65">
        <v>105702300</v>
      </c>
      <c r="H7" s="69"/>
      <c r="I7" s="30"/>
    </row>
    <row r="8" spans="1:9" ht="12.75" x14ac:dyDescent="0.2">
      <c r="A8" s="35"/>
      <c r="B8" s="5"/>
      <c r="C8" s="5" t="s">
        <v>3</v>
      </c>
      <c r="D8" s="5" t="str">
        <f t="shared" si="0"/>
        <v xml:space="preserve">Net </v>
      </c>
      <c r="E8" s="5" t="str">
        <f>C8</f>
        <v xml:space="preserve">Net </v>
      </c>
      <c r="F8" s="5" t="str">
        <f t="shared" si="1"/>
        <v xml:space="preserve">Net </v>
      </c>
      <c r="G8" s="5" t="s">
        <v>4</v>
      </c>
      <c r="H8" s="29" t="s">
        <v>69</v>
      </c>
      <c r="I8" s="30"/>
    </row>
    <row r="9" spans="1:9" ht="12.75" x14ac:dyDescent="0.2">
      <c r="A9" s="35"/>
      <c r="B9" s="5"/>
      <c r="C9" s="5" t="s">
        <v>5</v>
      </c>
      <c r="D9" s="5" t="str">
        <f>C9</f>
        <v>Revenue</v>
      </c>
      <c r="E9" s="5" t="s">
        <v>6</v>
      </c>
      <c r="F9" s="5" t="str">
        <f>C9</f>
        <v>Revenue</v>
      </c>
      <c r="G9" s="5" t="s">
        <v>7</v>
      </c>
      <c r="H9" s="29" t="s">
        <v>38</v>
      </c>
      <c r="I9" s="30"/>
    </row>
    <row r="10" spans="1:9" ht="12.75" x14ac:dyDescent="0.2">
      <c r="A10" s="35"/>
      <c r="B10" s="5"/>
      <c r="C10" s="30"/>
      <c r="D10" s="6" t="s">
        <v>8</v>
      </c>
      <c r="E10" s="6">
        <v>50000000</v>
      </c>
      <c r="F10" s="6" t="s">
        <v>8</v>
      </c>
      <c r="G10" s="6"/>
      <c r="H10" s="69"/>
      <c r="I10" s="30"/>
    </row>
    <row r="11" spans="1:9" ht="12.75" x14ac:dyDescent="0.2">
      <c r="A11" s="36" t="s">
        <v>9</v>
      </c>
      <c r="B11" s="58" t="s">
        <v>42</v>
      </c>
      <c r="C11" s="8">
        <v>12041319</v>
      </c>
      <c r="D11" s="9">
        <f>C11/C$38</f>
        <v>2.1031960389964171E-2</v>
      </c>
      <c r="E11" s="10">
        <f>IF(C11&gt;E$10,E$10,ROUND(C11,0))</f>
        <v>12041319</v>
      </c>
      <c r="F11" s="9">
        <f>E11/E$38</f>
        <v>2.6177868466667857E-2</v>
      </c>
      <c r="G11" s="66">
        <f t="shared" ref="G11:G36" si="2">ROUND(F11*$G$7,0)</f>
        <v>2767061</v>
      </c>
      <c r="H11" s="54">
        <f>ROUND(G11/4,0)</f>
        <v>691765</v>
      </c>
      <c r="I11" s="30"/>
    </row>
    <row r="12" spans="1:9" ht="12.75" x14ac:dyDescent="0.2">
      <c r="A12" s="36" t="s">
        <v>10</v>
      </c>
      <c r="B12" s="58" t="s">
        <v>43</v>
      </c>
      <c r="C12" s="8">
        <v>49876097</v>
      </c>
      <c r="D12" s="9">
        <f t="shared" ref="D12:D37" si="3">C12/C$38</f>
        <v>8.7116045718082111E-2</v>
      </c>
      <c r="E12" s="10">
        <f t="shared" ref="E12:E37" si="4">IF(C12&gt;E$10,E$10,ROUND(C12,0))</f>
        <v>49876097</v>
      </c>
      <c r="F12" s="9">
        <f t="shared" ref="F12:F37" si="5">E12/E$38</f>
        <v>0.10843080454033045</v>
      </c>
      <c r="G12" s="66">
        <f t="shared" si="2"/>
        <v>11461385</v>
      </c>
      <c r="H12" s="81">
        <f>ROUND(G12/4,0)+1</f>
        <v>2865347</v>
      </c>
      <c r="I12" s="30"/>
    </row>
    <row r="13" spans="1:9" ht="12.75" x14ac:dyDescent="0.2">
      <c r="A13" s="36" t="s">
        <v>11</v>
      </c>
      <c r="B13" s="58" t="s">
        <v>44</v>
      </c>
      <c r="C13" s="8">
        <v>6607478</v>
      </c>
      <c r="D13" s="9">
        <f t="shared" si="3"/>
        <v>1.154094626789305E-2</v>
      </c>
      <c r="E13" s="10">
        <f t="shared" si="4"/>
        <v>6607478</v>
      </c>
      <c r="F13" s="9">
        <f t="shared" si="5"/>
        <v>1.4364679648500434E-2</v>
      </c>
      <c r="G13" s="66">
        <f t="shared" si="2"/>
        <v>1518380</v>
      </c>
      <c r="H13" s="81">
        <f t="shared" ref="H13:H37" si="6">ROUND(G13/4,0)</f>
        <v>379595</v>
      </c>
      <c r="I13" s="30"/>
    </row>
    <row r="14" spans="1:9" ht="12.75" x14ac:dyDescent="0.2">
      <c r="A14" s="36" t="s">
        <v>12</v>
      </c>
      <c r="B14" s="58" t="s">
        <v>45</v>
      </c>
      <c r="C14" s="8">
        <v>16004723</v>
      </c>
      <c r="D14" s="9">
        <f t="shared" si="3"/>
        <v>2.7954636878929004E-2</v>
      </c>
      <c r="E14" s="10">
        <f t="shared" si="4"/>
        <v>16004723</v>
      </c>
      <c r="F14" s="9">
        <f t="shared" si="5"/>
        <v>3.4794322244884782E-2</v>
      </c>
      <c r="G14" s="66">
        <f t="shared" si="2"/>
        <v>3677840</v>
      </c>
      <c r="H14" s="81">
        <f t="shared" si="6"/>
        <v>919460</v>
      </c>
      <c r="I14" s="30"/>
    </row>
    <row r="15" spans="1:9" ht="12.75" x14ac:dyDescent="0.2">
      <c r="A15" s="36" t="s">
        <v>13</v>
      </c>
      <c r="B15" s="58" t="s">
        <v>46</v>
      </c>
      <c r="C15" s="8">
        <v>6289360</v>
      </c>
      <c r="D15" s="9">
        <f t="shared" si="3"/>
        <v>1.0985305712623763E-2</v>
      </c>
      <c r="E15" s="10">
        <f t="shared" si="4"/>
        <v>6289360</v>
      </c>
      <c r="F15" s="9">
        <f t="shared" si="5"/>
        <v>1.3673090034366016E-2</v>
      </c>
      <c r="G15" s="66">
        <f t="shared" si="2"/>
        <v>1445277</v>
      </c>
      <c r="H15" s="81">
        <f t="shared" si="6"/>
        <v>361319</v>
      </c>
      <c r="I15" s="30"/>
    </row>
    <row r="16" spans="1:9" ht="12.75" x14ac:dyDescent="0.2">
      <c r="A16" s="36" t="s">
        <v>14</v>
      </c>
      <c r="B16" s="58" t="s">
        <v>47</v>
      </c>
      <c r="C16" s="8">
        <v>3773460</v>
      </c>
      <c r="D16" s="9">
        <f t="shared" si="3"/>
        <v>6.5909109502965742E-3</v>
      </c>
      <c r="E16" s="10">
        <f t="shared" si="4"/>
        <v>3773460</v>
      </c>
      <c r="F16" s="9">
        <f t="shared" si="5"/>
        <v>8.2035148760889482E-3</v>
      </c>
      <c r="G16" s="66">
        <f t="shared" si="2"/>
        <v>867130</v>
      </c>
      <c r="H16" s="81">
        <f t="shared" si="6"/>
        <v>216783</v>
      </c>
      <c r="I16" s="30"/>
    </row>
    <row r="17" spans="1:9" ht="12.75" x14ac:dyDescent="0.2">
      <c r="A17" s="36" t="s">
        <v>15</v>
      </c>
      <c r="B17" s="58" t="s">
        <v>48</v>
      </c>
      <c r="C17" s="8">
        <v>7507994</v>
      </c>
      <c r="D17" s="9">
        <f t="shared" si="3"/>
        <v>1.3113831833214339E-2</v>
      </c>
      <c r="E17" s="10">
        <f t="shared" si="4"/>
        <v>7507994</v>
      </c>
      <c r="F17" s="9">
        <f t="shared" si="5"/>
        <v>1.6322404495764248E-2</v>
      </c>
      <c r="G17" s="66">
        <f t="shared" si="2"/>
        <v>1725316</v>
      </c>
      <c r="H17" s="81">
        <f t="shared" si="6"/>
        <v>431329</v>
      </c>
      <c r="I17" s="30"/>
    </row>
    <row r="18" spans="1:9" ht="12.75" x14ac:dyDescent="0.2">
      <c r="A18" s="36" t="s">
        <v>16</v>
      </c>
      <c r="B18" s="58" t="s">
        <v>49</v>
      </c>
      <c r="C18" s="8">
        <v>81842654</v>
      </c>
      <c r="D18" s="9">
        <f t="shared" si="3"/>
        <v>0.14295040743771864</v>
      </c>
      <c r="E18" s="10">
        <f t="shared" si="4"/>
        <v>50000000</v>
      </c>
      <c r="F18" s="9">
        <f t="shared" si="5"/>
        <v>0.10870017008380833</v>
      </c>
      <c r="G18" s="66">
        <f t="shared" si="2"/>
        <v>11489858</v>
      </c>
      <c r="H18" s="81">
        <f>ROUND(G18/4,0)-1</f>
        <v>2872464</v>
      </c>
      <c r="I18" s="30"/>
    </row>
    <row r="19" spans="1:9" ht="12.75" x14ac:dyDescent="0.2">
      <c r="A19" s="37" t="s">
        <v>17</v>
      </c>
      <c r="B19" s="59" t="s">
        <v>50</v>
      </c>
      <c r="C19" s="8">
        <v>25614674</v>
      </c>
      <c r="D19" s="9">
        <f t="shared" si="3"/>
        <v>4.4739850258085939E-2</v>
      </c>
      <c r="E19" s="10">
        <f t="shared" si="4"/>
        <v>25614674</v>
      </c>
      <c r="F19" s="9">
        <f t="shared" si="5"/>
        <v>5.568638840882606E-2</v>
      </c>
      <c r="G19" s="66">
        <f t="shared" si="2"/>
        <v>5886179</v>
      </c>
      <c r="H19" s="81">
        <f>ROUND(G19/4,0)-1</f>
        <v>1471544</v>
      </c>
      <c r="I19" s="30"/>
    </row>
    <row r="20" spans="1:9" ht="12.75" x14ac:dyDescent="0.2">
      <c r="A20" s="36" t="s">
        <v>18</v>
      </c>
      <c r="B20" s="58" t="s">
        <v>51</v>
      </c>
      <c r="C20" s="8">
        <v>4645830</v>
      </c>
      <c r="D20" s="9">
        <f t="shared" si="3"/>
        <v>8.1146353267866449E-3</v>
      </c>
      <c r="E20" s="10">
        <f t="shared" si="4"/>
        <v>4645830</v>
      </c>
      <c r="F20" s="9">
        <f t="shared" si="5"/>
        <v>1.0100050223609186E-2</v>
      </c>
      <c r="G20" s="66">
        <f t="shared" si="2"/>
        <v>1067599</v>
      </c>
      <c r="H20" s="81">
        <f t="shared" si="6"/>
        <v>266900</v>
      </c>
      <c r="I20" s="30"/>
    </row>
    <row r="21" spans="1:9" ht="12.75" x14ac:dyDescent="0.2">
      <c r="A21" s="36" t="s">
        <v>19</v>
      </c>
      <c r="B21" s="58" t="s">
        <v>52</v>
      </c>
      <c r="C21" s="8">
        <v>5211995</v>
      </c>
      <c r="D21" s="9">
        <f t="shared" si="3"/>
        <v>9.1035269801166552E-3</v>
      </c>
      <c r="E21" s="10">
        <f t="shared" si="4"/>
        <v>5211995</v>
      </c>
      <c r="F21" s="9">
        <f t="shared" si="5"/>
        <v>1.1330894859519172E-2</v>
      </c>
      <c r="G21" s="66">
        <f t="shared" si="2"/>
        <v>1197702</v>
      </c>
      <c r="H21" s="81">
        <f>ROUND(G21/4,0)-1</f>
        <v>299425</v>
      </c>
      <c r="I21" s="30"/>
    </row>
    <row r="22" spans="1:9" ht="12.75" x14ac:dyDescent="0.2">
      <c r="A22" s="37" t="s">
        <v>20</v>
      </c>
      <c r="B22" s="59" t="s">
        <v>53</v>
      </c>
      <c r="C22" s="8">
        <v>15703121</v>
      </c>
      <c r="D22" s="9">
        <f t="shared" si="3"/>
        <v>2.7427843982109814E-2</v>
      </c>
      <c r="E22" s="10">
        <f t="shared" si="4"/>
        <v>15703121</v>
      </c>
      <c r="F22" s="9">
        <f t="shared" si="5"/>
        <v>3.4138638470932445E-2</v>
      </c>
      <c r="G22" s="66">
        <f t="shared" si="2"/>
        <v>3608533</v>
      </c>
      <c r="H22" s="81">
        <f t="shared" si="6"/>
        <v>902133</v>
      </c>
      <c r="I22" s="30"/>
    </row>
    <row r="23" spans="1:9" ht="12.75" x14ac:dyDescent="0.2">
      <c r="A23" s="36" t="s">
        <v>21</v>
      </c>
      <c r="B23" s="58" t="s">
        <v>54</v>
      </c>
      <c r="C23" s="8">
        <v>12454005</v>
      </c>
      <c r="D23" s="9">
        <f t="shared" si="3"/>
        <v>2.1752778068284358E-2</v>
      </c>
      <c r="E23" s="10">
        <f t="shared" si="4"/>
        <v>12454005</v>
      </c>
      <c r="F23" s="9">
        <f t="shared" si="5"/>
        <v>2.7075049234491989E-2</v>
      </c>
      <c r="G23" s="66">
        <f t="shared" si="2"/>
        <v>2861895</v>
      </c>
      <c r="H23" s="81">
        <f t="shared" si="6"/>
        <v>715474</v>
      </c>
      <c r="I23" s="30"/>
    </row>
    <row r="24" spans="1:9" ht="12.75" x14ac:dyDescent="0.2">
      <c r="A24" s="36" t="s">
        <v>22</v>
      </c>
      <c r="B24" s="58" t="s">
        <v>55</v>
      </c>
      <c r="C24" s="8">
        <v>12188046</v>
      </c>
      <c r="D24" s="9">
        <f t="shared" si="3"/>
        <v>2.1288240989468118E-2</v>
      </c>
      <c r="E24" s="10">
        <f t="shared" si="4"/>
        <v>12188046</v>
      </c>
      <c r="F24" s="9">
        <f t="shared" si="5"/>
        <v>2.6496853463785597E-2</v>
      </c>
      <c r="G24" s="66">
        <f t="shared" si="2"/>
        <v>2800778</v>
      </c>
      <c r="H24" s="81">
        <f>ROUND(G24/4,0)-1</f>
        <v>700194</v>
      </c>
      <c r="I24" s="30"/>
    </row>
    <row r="25" spans="1:9" ht="12.75" x14ac:dyDescent="0.2">
      <c r="A25" s="36" t="s">
        <v>23</v>
      </c>
      <c r="B25" s="58" t="s">
        <v>56</v>
      </c>
      <c r="C25" s="8">
        <v>10773156</v>
      </c>
      <c r="D25" s="9">
        <f t="shared" si="3"/>
        <v>1.8816924480358408E-2</v>
      </c>
      <c r="E25" s="10">
        <f t="shared" si="4"/>
        <v>10773156</v>
      </c>
      <c r="F25" s="9">
        <f t="shared" si="5"/>
        <v>2.3420877790788004E-2</v>
      </c>
      <c r="G25" s="66">
        <f t="shared" si="2"/>
        <v>2475641</v>
      </c>
      <c r="H25" s="81">
        <f>ROUND(G25/4,0)+1</f>
        <v>618911</v>
      </c>
      <c r="I25" s="30"/>
    </row>
    <row r="26" spans="1:9" ht="12.75" x14ac:dyDescent="0.2">
      <c r="A26" s="36" t="s">
        <v>24</v>
      </c>
      <c r="B26" s="58" t="s">
        <v>57</v>
      </c>
      <c r="C26" s="8">
        <v>1668745</v>
      </c>
      <c r="D26" s="9">
        <f t="shared" si="3"/>
        <v>2.9147121458164807E-3</v>
      </c>
      <c r="E26" s="10">
        <f t="shared" si="4"/>
        <v>1668745</v>
      </c>
      <c r="F26" s="9">
        <f t="shared" si="5"/>
        <v>3.6278573065300947E-3</v>
      </c>
      <c r="G26" s="66">
        <f t="shared" si="2"/>
        <v>383473</v>
      </c>
      <c r="H26" s="81">
        <f t="shared" si="6"/>
        <v>95868</v>
      </c>
      <c r="I26" s="30"/>
    </row>
    <row r="27" spans="1:9" ht="12.75" x14ac:dyDescent="0.2">
      <c r="A27" s="36" t="s">
        <v>25</v>
      </c>
      <c r="B27" s="58" t="s">
        <v>68</v>
      </c>
      <c r="C27" s="8">
        <v>1375687</v>
      </c>
      <c r="D27" s="9">
        <f t="shared" si="3"/>
        <v>2.4028426198980891E-3</v>
      </c>
      <c r="E27" s="10">
        <f t="shared" si="4"/>
        <v>1375687</v>
      </c>
      <c r="F27" s="9">
        <f t="shared" si="5"/>
        <v>2.9907482176416808E-3</v>
      </c>
      <c r="G27" s="66">
        <f t="shared" si="2"/>
        <v>316129</v>
      </c>
      <c r="H27" s="81">
        <f t="shared" si="6"/>
        <v>79032</v>
      </c>
      <c r="I27" s="30"/>
    </row>
    <row r="28" spans="1:9" ht="12.75" x14ac:dyDescent="0.2">
      <c r="A28" s="36" t="s">
        <v>26</v>
      </c>
      <c r="B28" s="58" t="s">
        <v>58</v>
      </c>
      <c r="C28" s="8">
        <v>18310007</v>
      </c>
      <c r="D28" s="9">
        <f t="shared" si="3"/>
        <v>3.198115936999648E-2</v>
      </c>
      <c r="E28" s="10">
        <f t="shared" si="4"/>
        <v>18310007</v>
      </c>
      <c r="F28" s="9">
        <f t="shared" si="5"/>
        <v>3.9806017502714425E-2</v>
      </c>
      <c r="G28" s="66">
        <f t="shared" si="2"/>
        <v>4207588</v>
      </c>
      <c r="H28" s="81">
        <f t="shared" si="6"/>
        <v>1051897</v>
      </c>
      <c r="I28" s="30"/>
    </row>
    <row r="29" spans="1:9" ht="12.75" x14ac:dyDescent="0.2">
      <c r="A29" s="36" t="s">
        <v>27</v>
      </c>
      <c r="B29" s="58" t="s">
        <v>59</v>
      </c>
      <c r="C29" s="8">
        <v>1676207</v>
      </c>
      <c r="D29" s="9">
        <f t="shared" si="3"/>
        <v>2.927745642265658E-3</v>
      </c>
      <c r="E29" s="10">
        <f t="shared" si="4"/>
        <v>1676207</v>
      </c>
      <c r="F29" s="9">
        <f t="shared" si="5"/>
        <v>3.6440797199134021E-3</v>
      </c>
      <c r="G29" s="66">
        <f t="shared" si="2"/>
        <v>385188</v>
      </c>
      <c r="H29" s="81">
        <f t="shared" si="6"/>
        <v>96297</v>
      </c>
      <c r="I29" s="30"/>
    </row>
    <row r="30" spans="1:9" ht="12.75" x14ac:dyDescent="0.2">
      <c r="A30" s="36" t="s">
        <v>28</v>
      </c>
      <c r="B30" s="58" t="s">
        <v>60</v>
      </c>
      <c r="C30" s="8">
        <v>64775728</v>
      </c>
      <c r="D30" s="9">
        <f t="shared" si="3"/>
        <v>0.11314047452169426</v>
      </c>
      <c r="E30" s="10">
        <f t="shared" si="4"/>
        <v>50000000</v>
      </c>
      <c r="F30" s="9">
        <f t="shared" si="5"/>
        <v>0.10870017008380833</v>
      </c>
      <c r="G30" s="66">
        <f t="shared" si="2"/>
        <v>11489858</v>
      </c>
      <c r="H30" s="81">
        <f>ROUND(G30/4,0)-1</f>
        <v>2872464</v>
      </c>
      <c r="I30" s="30"/>
    </row>
    <row r="31" spans="1:9" ht="12.75" x14ac:dyDescent="0.2">
      <c r="A31" s="36" t="s">
        <v>29</v>
      </c>
      <c r="B31" s="58" t="s">
        <v>61</v>
      </c>
      <c r="C31" s="8">
        <v>21911696</v>
      </c>
      <c r="D31" s="9">
        <f t="shared" si="3"/>
        <v>3.8272046637825671E-2</v>
      </c>
      <c r="E31" s="10">
        <f t="shared" si="4"/>
        <v>21911696</v>
      </c>
      <c r="F31" s="9">
        <f t="shared" si="5"/>
        <v>4.7636101640494054E-2</v>
      </c>
      <c r="G31" s="66">
        <f t="shared" si="2"/>
        <v>5035246</v>
      </c>
      <c r="H31" s="81">
        <f>ROUND(G31/4,0)-1</f>
        <v>1258811</v>
      </c>
      <c r="I31" s="30"/>
    </row>
    <row r="32" spans="1:9" ht="12.75" x14ac:dyDescent="0.2">
      <c r="A32" s="36" t="s">
        <v>30</v>
      </c>
      <c r="B32" s="58" t="s">
        <v>62</v>
      </c>
      <c r="C32" s="8">
        <v>36206115</v>
      </c>
      <c r="D32" s="9">
        <f t="shared" si="3"/>
        <v>6.3239382376173867E-2</v>
      </c>
      <c r="E32" s="10">
        <f t="shared" si="4"/>
        <v>36206115</v>
      </c>
      <c r="F32" s="9">
        <f t="shared" si="5"/>
        <v>7.8712217171478485E-2</v>
      </c>
      <c r="G32" s="66">
        <f t="shared" si="2"/>
        <v>8320062</v>
      </c>
      <c r="H32" s="81">
        <f>ROUND(G32/4,0)-1</f>
        <v>2080015</v>
      </c>
      <c r="I32" s="30"/>
    </row>
    <row r="33" spans="1:12" ht="12.75" x14ac:dyDescent="0.2">
      <c r="A33" s="36" t="s">
        <v>31</v>
      </c>
      <c r="B33" s="58" t="s">
        <v>63</v>
      </c>
      <c r="C33" s="8">
        <v>993888</v>
      </c>
      <c r="D33" s="9">
        <f t="shared" si="3"/>
        <v>1.7359736959099506E-3</v>
      </c>
      <c r="E33" s="10">
        <f t="shared" si="4"/>
        <v>993888</v>
      </c>
      <c r="F33" s="9">
        <f t="shared" si="5"/>
        <v>2.1607158928851219E-3</v>
      </c>
      <c r="G33" s="66">
        <f t="shared" si="2"/>
        <v>228393</v>
      </c>
      <c r="H33" s="81">
        <f t="shared" si="6"/>
        <v>57098</v>
      </c>
      <c r="I33" s="30"/>
    </row>
    <row r="34" spans="1:12" ht="12.75" x14ac:dyDescent="0.2">
      <c r="A34" s="36" t="s">
        <v>32</v>
      </c>
      <c r="B34" s="58" t="s">
        <v>64</v>
      </c>
      <c r="C34" s="8">
        <v>15718579</v>
      </c>
      <c r="D34" s="9">
        <f t="shared" si="3"/>
        <v>2.7454843685689467E-2</v>
      </c>
      <c r="E34" s="10">
        <f t="shared" si="4"/>
        <v>15718579</v>
      </c>
      <c r="F34" s="9">
        <f t="shared" si="5"/>
        <v>3.4172244215515554E-2</v>
      </c>
      <c r="G34" s="66">
        <f t="shared" si="2"/>
        <v>3612085</v>
      </c>
      <c r="H34" s="81">
        <f t="shared" si="6"/>
        <v>903021</v>
      </c>
      <c r="I34" s="30"/>
    </row>
    <row r="35" spans="1:12" ht="12.75" x14ac:dyDescent="0.2">
      <c r="A35" s="36" t="s">
        <v>33</v>
      </c>
      <c r="B35" s="58" t="s">
        <v>65</v>
      </c>
      <c r="C35" s="8">
        <v>20019856</v>
      </c>
      <c r="D35" s="9">
        <f t="shared" si="3"/>
        <v>3.4967665785184045E-2</v>
      </c>
      <c r="E35" s="10">
        <f t="shared" si="4"/>
        <v>20019856</v>
      </c>
      <c r="F35" s="9">
        <f t="shared" si="5"/>
        <v>4.3523235045067013E-2</v>
      </c>
      <c r="G35" s="66">
        <f t="shared" si="2"/>
        <v>4600506</v>
      </c>
      <c r="H35" s="81">
        <f>ROUND(G35/4,0)-1</f>
        <v>1150126</v>
      </c>
      <c r="I35" s="30"/>
    </row>
    <row r="36" spans="1:12" ht="12.75" x14ac:dyDescent="0.2">
      <c r="A36" s="36" t="s">
        <v>34</v>
      </c>
      <c r="B36" s="58" t="s">
        <v>66</v>
      </c>
      <c r="C36" s="8">
        <v>3408843</v>
      </c>
      <c r="D36" s="9">
        <f t="shared" si="3"/>
        <v>5.9540529531363325E-3</v>
      </c>
      <c r="E36" s="10">
        <f t="shared" si="4"/>
        <v>3408843</v>
      </c>
      <c r="F36" s="9">
        <f t="shared" si="5"/>
        <v>7.4108362777799888E-3</v>
      </c>
      <c r="G36" s="66">
        <f t="shared" si="2"/>
        <v>783342</v>
      </c>
      <c r="H36" s="81">
        <f>ROUND(G36/4,0)-1</f>
        <v>195835</v>
      </c>
      <c r="I36" s="30"/>
    </row>
    <row r="37" spans="1:12" ht="12.75" x14ac:dyDescent="0.2">
      <c r="A37" s="38" t="s">
        <v>35</v>
      </c>
      <c r="B37" s="60" t="s">
        <v>67</v>
      </c>
      <c r="C37" s="11">
        <v>115925541</v>
      </c>
      <c r="D37" s="12">
        <f t="shared" si="3"/>
        <v>0.20248125529247812</v>
      </c>
      <c r="E37" s="13">
        <f t="shared" si="4"/>
        <v>50000000</v>
      </c>
      <c r="F37" s="12">
        <f t="shared" si="5"/>
        <v>0.10870017008380833</v>
      </c>
      <c r="G37" s="67">
        <f>ROUND(F37*$G$7,0)-2</f>
        <v>11489856</v>
      </c>
      <c r="H37" s="82">
        <f t="shared" si="6"/>
        <v>2872464</v>
      </c>
      <c r="I37" s="30"/>
    </row>
    <row r="38" spans="1:12" s="1" customFormat="1" ht="12.75" x14ac:dyDescent="0.2">
      <c r="A38" s="39" t="s">
        <v>36</v>
      </c>
      <c r="B38" s="57"/>
      <c r="C38" s="11">
        <f t="shared" ref="C38:F38" si="7">SUM(C11:C37)</f>
        <v>572524804</v>
      </c>
      <c r="D38" s="40">
        <f t="shared" si="7"/>
        <v>1</v>
      </c>
      <c r="E38" s="11">
        <f t="shared" si="7"/>
        <v>459980881</v>
      </c>
      <c r="F38" s="40">
        <f t="shared" si="7"/>
        <v>1</v>
      </c>
      <c r="G38" s="52">
        <f>SUM(G11:G37)</f>
        <v>105702300</v>
      </c>
      <c r="H38" s="41">
        <f>SUM(H11:H37)</f>
        <v>26425571</v>
      </c>
      <c r="I38" s="30"/>
      <c r="K38" s="2"/>
      <c r="L38" s="2"/>
    </row>
    <row r="39" spans="1:12" ht="12.75" x14ac:dyDescent="0.2">
      <c r="I39" s="30"/>
    </row>
    <row r="40" spans="1:12" ht="12.75" x14ac:dyDescent="0.2">
      <c r="C40" s="53"/>
    </row>
    <row r="41" spans="1:12" customFormat="1" ht="15" x14ac:dyDescent="0.25">
      <c r="I41" s="2"/>
      <c r="J41" s="1"/>
      <c r="K41" s="2"/>
      <c r="L41" s="2"/>
    </row>
    <row r="42" spans="1:12" customFormat="1" ht="14.4" x14ac:dyDescent="0.3"/>
    <row r="43" spans="1:12" customFormat="1" ht="14.4" x14ac:dyDescent="0.3"/>
    <row r="44" spans="1:12" customFormat="1" ht="14.4" x14ac:dyDescent="0.3"/>
    <row r="45" spans="1:12" customFormat="1" ht="14.4" x14ac:dyDescent="0.3"/>
    <row r="46" spans="1:12" customFormat="1" ht="14.4" x14ac:dyDescent="0.3"/>
    <row r="47" spans="1:12" customFormat="1" ht="14.4" x14ac:dyDescent="0.3"/>
    <row r="48" spans="1:12" customFormat="1" ht="14.4" x14ac:dyDescent="0.3"/>
    <row r="49" customFormat="1" ht="14.4" x14ac:dyDescent="0.3"/>
    <row r="50" customFormat="1" ht="14.4" x14ac:dyDescent="0.3"/>
    <row r="51" customFormat="1" ht="14.4" x14ac:dyDescent="0.3"/>
    <row r="52" customFormat="1" ht="14.4" x14ac:dyDescent="0.3"/>
    <row r="53" customFormat="1" ht="14.4" x14ac:dyDescent="0.3"/>
    <row r="54" customFormat="1" ht="14.4" x14ac:dyDescent="0.3"/>
    <row r="55" customFormat="1" ht="14.4" x14ac:dyDescent="0.3"/>
    <row r="56" customFormat="1" ht="14.4" x14ac:dyDescent="0.3"/>
    <row r="57" customFormat="1" ht="14.4" x14ac:dyDescent="0.3"/>
    <row r="58" customFormat="1" ht="14.4" x14ac:dyDescent="0.3"/>
    <row r="59" customFormat="1" ht="14.4" x14ac:dyDescent="0.3"/>
    <row r="60" customFormat="1" ht="14.4" x14ac:dyDescent="0.3"/>
    <row r="61" customFormat="1" ht="14.4" x14ac:dyDescent="0.3"/>
    <row r="62" customFormat="1" ht="14.4" x14ac:dyDescent="0.3"/>
    <row r="63" customFormat="1" ht="14.4" x14ac:dyDescent="0.3"/>
    <row r="64" customFormat="1" ht="14.4" x14ac:dyDescent="0.3"/>
    <row r="65" customFormat="1" ht="14.4" x14ac:dyDescent="0.3"/>
    <row r="66" customFormat="1" ht="14.4" x14ac:dyDescent="0.3"/>
    <row r="67" customFormat="1" ht="14.4" x14ac:dyDescent="0.3"/>
    <row r="68" customFormat="1" ht="14.4" x14ac:dyDescent="0.3"/>
    <row r="69" customFormat="1" ht="14.4" x14ac:dyDescent="0.3"/>
    <row r="70" customFormat="1" ht="14.4" x14ac:dyDescent="0.3"/>
    <row r="71" customFormat="1" ht="14.4" x14ac:dyDescent="0.3"/>
    <row r="72" customFormat="1" ht="14.4" x14ac:dyDescent="0.3"/>
    <row r="73" customFormat="1" ht="14.4" x14ac:dyDescent="0.3"/>
    <row r="74" customFormat="1" ht="14.4" x14ac:dyDescent="0.3"/>
    <row r="75" customFormat="1" ht="14.4" x14ac:dyDescent="0.3"/>
    <row r="76" customFormat="1" ht="14.4" x14ac:dyDescent="0.3"/>
    <row r="77" customFormat="1" ht="14.4" x14ac:dyDescent="0.3"/>
    <row r="78" customFormat="1" ht="14.4" x14ac:dyDescent="0.3"/>
    <row r="79" customFormat="1" ht="14.4" x14ac:dyDescent="0.3"/>
    <row r="80" customFormat="1" ht="14.4" x14ac:dyDescent="0.3"/>
    <row r="81" customFormat="1" ht="14.4" x14ac:dyDescent="0.3"/>
    <row r="82" customFormat="1" ht="14.4" x14ac:dyDescent="0.3"/>
    <row r="83" customFormat="1" ht="14.4" x14ac:dyDescent="0.3"/>
    <row r="84" customFormat="1" ht="14.4" x14ac:dyDescent="0.3"/>
    <row r="85" customFormat="1" ht="14.4" x14ac:dyDescent="0.3"/>
  </sheetData>
  <conditionalFormatting sqref="E11:E37">
    <cfRule type="cellIs" dxfId="0" priority="2" operator="equal">
      <formula>#REF!</formula>
    </cfRule>
  </conditionalFormatting>
  <pageMargins left="0.5" right="0.5" top="0.75" bottom="0.75" header="0.3" footer="0.3"/>
  <pageSetup orientation="landscape" r:id="rId1"/>
  <headerFooter>
    <oddFooter>&amp;L&amp;8&amp;Z&amp;F   &amp;A</oddFooter>
  </headerFooter>
  <rowBreaks count="2" manualBreakCount="2">
    <brk id="3" max="16383" man="1"/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zoomScaleNormal="100" zoomScaleSheetLayoutView="100" workbookViewId="0">
      <selection activeCell="H18" sqref="H18"/>
    </sheetView>
  </sheetViews>
  <sheetFormatPr defaultColWidth="9.109375" defaultRowHeight="13.2" x14ac:dyDescent="0.25"/>
  <cols>
    <col min="1" max="1" width="14.88671875" style="22" customWidth="1"/>
    <col min="2" max="2" width="10.6640625" style="22" customWidth="1"/>
    <col min="3" max="3" width="13.109375" style="22" customWidth="1"/>
    <col min="4" max="4" width="8.33203125" style="22" bestFit="1" customWidth="1"/>
    <col min="5" max="5" width="13.6640625" style="22" customWidth="1"/>
    <col min="6" max="6" width="13.88671875" style="22" customWidth="1"/>
    <col min="7" max="7" width="13.33203125" style="22" customWidth="1"/>
    <col min="8" max="8" width="13" style="22" customWidth="1"/>
    <col min="9" max="9" width="12" style="22" customWidth="1"/>
    <col min="10" max="16384" width="9.109375" style="22"/>
  </cols>
  <sheetData>
    <row r="1" spans="1:8" x14ac:dyDescent="0.2">
      <c r="A1" s="19" t="s">
        <v>39</v>
      </c>
      <c r="B1" s="19"/>
      <c r="C1" s="20"/>
      <c r="D1" s="20"/>
      <c r="E1" s="21"/>
    </row>
    <row r="2" spans="1:8" x14ac:dyDescent="0.2">
      <c r="A2" s="19"/>
      <c r="B2" s="19"/>
      <c r="C2" s="20"/>
      <c r="D2" s="20"/>
      <c r="E2" s="21"/>
    </row>
    <row r="3" spans="1:8" x14ac:dyDescent="0.2">
      <c r="A3" s="2"/>
      <c r="B3" s="2"/>
      <c r="C3" s="20"/>
      <c r="D3" s="20"/>
      <c r="E3" s="21"/>
    </row>
    <row r="4" spans="1:8" x14ac:dyDescent="0.2">
      <c r="A4" s="23"/>
      <c r="B4" s="23"/>
      <c r="C4" s="20"/>
      <c r="D4" s="20"/>
      <c r="E4" s="51"/>
      <c r="F4" s="47"/>
      <c r="G4" s="51"/>
      <c r="H4" s="51"/>
    </row>
    <row r="5" spans="1:8" x14ac:dyDescent="0.2">
      <c r="A5" s="42"/>
      <c r="B5" s="61"/>
      <c r="C5" s="43" t="s">
        <v>37</v>
      </c>
      <c r="D5" s="43"/>
      <c r="E5" s="70"/>
      <c r="F5" s="78"/>
    </row>
    <row r="6" spans="1:8" x14ac:dyDescent="0.2">
      <c r="A6" s="44"/>
      <c r="B6" s="62"/>
      <c r="C6" s="24" t="s">
        <v>0</v>
      </c>
      <c r="D6" s="24"/>
      <c r="E6" s="71">
        <v>11848597</v>
      </c>
      <c r="F6" s="55"/>
    </row>
    <row r="7" spans="1:8" x14ac:dyDescent="0.2">
      <c r="A7" s="45" t="s">
        <v>1</v>
      </c>
      <c r="B7" s="63" t="s">
        <v>41</v>
      </c>
      <c r="C7" s="25" t="s">
        <v>2</v>
      </c>
      <c r="D7" s="24"/>
      <c r="E7" s="72"/>
      <c r="F7" s="55"/>
    </row>
    <row r="8" spans="1:8" x14ac:dyDescent="0.2">
      <c r="A8" s="46"/>
      <c r="B8" s="24"/>
      <c r="C8" s="24" t="s">
        <v>3</v>
      </c>
      <c r="D8" s="24"/>
      <c r="E8" s="73" t="s">
        <v>4</v>
      </c>
      <c r="F8" s="79" t="s">
        <v>69</v>
      </c>
    </row>
    <row r="9" spans="1:8" x14ac:dyDescent="0.2">
      <c r="A9" s="46"/>
      <c r="B9" s="24"/>
      <c r="C9" s="24" t="s">
        <v>5</v>
      </c>
      <c r="D9" s="24" t="s">
        <v>8</v>
      </c>
      <c r="E9" s="73" t="s">
        <v>38</v>
      </c>
      <c r="F9" s="79" t="s">
        <v>38</v>
      </c>
    </row>
    <row r="10" spans="1:8" x14ac:dyDescent="0.2">
      <c r="A10" s="46"/>
      <c r="B10" s="24"/>
      <c r="C10" s="47"/>
      <c r="D10" s="26"/>
      <c r="E10" s="74"/>
      <c r="F10" s="55"/>
    </row>
    <row r="11" spans="1:8" x14ac:dyDescent="0.2">
      <c r="A11" s="36" t="s">
        <v>11</v>
      </c>
      <c r="B11" s="7" t="str">
        <f>VLOOKUP(A11,'SFY 2017 Hosp Sup Pymts'!$A$11:$B$37,2,FALSE)</f>
        <v>004041901</v>
      </c>
      <c r="C11" s="8">
        <v>6607478</v>
      </c>
      <c r="D11" s="27">
        <f>C11/C$16</f>
        <v>0.2472913414582891</v>
      </c>
      <c r="E11" s="75">
        <f>ROUND(D11*$E$6,0)+1</f>
        <v>2930056</v>
      </c>
      <c r="F11" s="48">
        <f>ROUND(E11/4,0)</f>
        <v>732514</v>
      </c>
    </row>
    <row r="12" spans="1:8" x14ac:dyDescent="0.2">
      <c r="A12" s="36" t="s">
        <v>13</v>
      </c>
      <c r="B12" s="7" t="str">
        <f>VLOOKUP(A12,'SFY 2017 Hosp Sup Pymts'!$A$11:$B$37,2,FALSE)</f>
        <v>004041638</v>
      </c>
      <c r="C12" s="8">
        <v>6289360</v>
      </c>
      <c r="D12" s="27">
        <f>C12/C$16</f>
        <v>0.23538546345732897</v>
      </c>
      <c r="E12" s="75">
        <f>ROUND(D12*$E$6,0)</f>
        <v>2788987</v>
      </c>
      <c r="F12" s="48">
        <f t="shared" ref="F12:F14" si="0">ROUND(E12/4,0)</f>
        <v>697247</v>
      </c>
    </row>
    <row r="13" spans="1:8" x14ac:dyDescent="0.2">
      <c r="A13" s="36" t="s">
        <v>15</v>
      </c>
      <c r="B13" s="7" t="str">
        <f>VLOOKUP(A13,'SFY 2017 Hosp Sup Pymts'!$A$11:$B$37,2,FALSE)</f>
        <v>004041927</v>
      </c>
      <c r="C13" s="8">
        <v>7507994</v>
      </c>
      <c r="D13" s="27">
        <f>C13/C$16</f>
        <v>0.28099403553379759</v>
      </c>
      <c r="E13" s="75">
        <f>ROUND(D13*$E$6,0)</f>
        <v>3329385</v>
      </c>
      <c r="F13" s="48">
        <f t="shared" si="0"/>
        <v>832346</v>
      </c>
    </row>
    <row r="14" spans="1:8" x14ac:dyDescent="0.2">
      <c r="A14" s="36" t="s">
        <v>18</v>
      </c>
      <c r="B14" s="7" t="str">
        <f>VLOOKUP(A14,'SFY 2017 Hosp Sup Pymts'!$A$11:$B$37,2,FALSE)</f>
        <v>004041711</v>
      </c>
      <c r="C14" s="8">
        <v>4645830</v>
      </c>
      <c r="D14" s="27">
        <f>C14/C$16</f>
        <v>0.17387474205546552</v>
      </c>
      <c r="E14" s="75">
        <f>ROUND(D14*$E$6,0)-1</f>
        <v>2060171</v>
      </c>
      <c r="F14" s="48">
        <f t="shared" si="0"/>
        <v>515043</v>
      </c>
    </row>
    <row r="15" spans="1:8" x14ac:dyDescent="0.2">
      <c r="A15" s="49" t="s">
        <v>24</v>
      </c>
      <c r="B15" s="64" t="str">
        <f>VLOOKUP(A15,'SFY 2017 Hosp Sup Pymts'!$A$11:$B$37,2,FALSE)</f>
        <v>004041794</v>
      </c>
      <c r="C15" s="11">
        <v>1668745</v>
      </c>
      <c r="D15" s="28">
        <f>C15/C$16</f>
        <v>6.2454417495118812E-2</v>
      </c>
      <c r="E15" s="76">
        <f>ROUND(D15*$E$6,0)+1</f>
        <v>739998</v>
      </c>
      <c r="F15" s="50">
        <f>ROUND(E15/4,0)-1</f>
        <v>184999</v>
      </c>
    </row>
    <row r="16" spans="1:8" x14ac:dyDescent="0.2">
      <c r="A16" s="39" t="s">
        <v>36</v>
      </c>
      <c r="B16" s="57"/>
      <c r="C16" s="11">
        <f>SUM(C11:C15)</f>
        <v>26719407</v>
      </c>
      <c r="D16" s="28">
        <f>SUM(D11:D15)</f>
        <v>1</v>
      </c>
      <c r="E16" s="77">
        <f>SUM(E11:E15)</f>
        <v>11848597</v>
      </c>
      <c r="F16" s="80">
        <f>SUM(F11:F15)</f>
        <v>2962149</v>
      </c>
    </row>
    <row r="17" spans="1:5" x14ac:dyDescent="0.2">
      <c r="A17" s="7"/>
      <c r="B17" s="7"/>
      <c r="C17" s="14"/>
      <c r="D17" s="7"/>
      <c r="E17" s="7"/>
    </row>
  </sheetData>
  <pageMargins left="0.5" right="0.5" top="0.75" bottom="0.75" header="0.3" footer="0.3"/>
  <pageSetup orientation="landscape" r:id="rId1"/>
  <headerFooter>
    <oddFooter>&amp;L&amp;8&amp;Z&amp;F  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SFY 2017 Hosp Sup Pymts</vt:lpstr>
      <vt:lpstr>SmallPool</vt:lpstr>
      <vt:lpstr>'SFY 2017 Hosp Sup Pymts'!Print_Area</vt:lpstr>
      <vt:lpstr>SmallPool!Print_Area</vt:lpstr>
    </vt:vector>
  </TitlesOfParts>
  <Company>State Of Connecticut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</dc:creator>
  <cp:lastModifiedBy>Hudson, James M</cp:lastModifiedBy>
  <cp:lastPrinted>2016-08-29T18:42:50Z</cp:lastPrinted>
  <dcterms:created xsi:type="dcterms:W3CDTF">2015-12-09T21:35:31Z</dcterms:created>
  <dcterms:modified xsi:type="dcterms:W3CDTF">2017-06-15T19:07:41Z</dcterms:modified>
</cp:coreProperties>
</file>