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fileSharing readOnlyRecommended="1"/>
  <workbookPr defaultThemeVersion="124226"/>
  <mc:AlternateContent xmlns:mc="http://schemas.openxmlformats.org/markup-compatibility/2006">
    <mc:Choice Requires="x15">
      <x15ac:absPath xmlns:x15ac="http://schemas.microsoft.com/office/spreadsheetml/2010/11/ac" url="G:\_Reimbursement &amp; CON\Hospitals\SFY22 Supp, GME, Organ Ac\Supp per Agreement\"/>
    </mc:Choice>
  </mc:AlternateContent>
  <xr:revisionPtr revIDLastSave="0" documentId="8_{FCA455CA-7673-498F-8F9F-5F8DD1765749}" xr6:coauthVersionLast="45" xr6:coauthVersionMax="45" xr10:uidLastSave="{00000000-0000-0000-0000-000000000000}"/>
  <bookViews>
    <workbookView xWindow="-120" yWindow="-120" windowWidth="19440" windowHeight="15000" activeTab="1" xr2:uid="{00000000-000D-0000-FFFF-FFFF00000000}"/>
  </bookViews>
  <sheets>
    <sheet name="SFY 2022 Agreement" sheetId="24" r:id="rId1"/>
    <sheet name="2022" sheetId="14" r:id="rId2"/>
    <sheet name="General IP" sheetId="7" r:id="rId3"/>
    <sheet name="Small IP" sheetId="8" r:id="rId4"/>
    <sheet name="Mid IP" sheetId="19" r:id="rId5"/>
    <sheet name="Large IP" sheetId="6" r:id="rId6"/>
    <sheet name="General OP" sheetId="5" r:id="rId7"/>
    <sheet name="Mid OP" sheetId="20" r:id="rId8"/>
  </sheets>
  <externalReferences>
    <externalReference r:id="rId9"/>
    <externalReference r:id="rId10"/>
    <externalReference r:id="rId11"/>
    <externalReference r:id="rId12"/>
    <externalReference r:id="rId13"/>
    <externalReference r:id="rId14"/>
  </externalReferences>
  <definedNames>
    <definedName name="\p" localSheetId="1">#REF!</definedName>
    <definedName name="\p" localSheetId="2">#REF!</definedName>
    <definedName name="\p" localSheetId="6">#REF!</definedName>
    <definedName name="\p" localSheetId="5">#REF!</definedName>
    <definedName name="\p" localSheetId="4">#REF!</definedName>
    <definedName name="\p" localSheetId="7">#REF!</definedName>
    <definedName name="\p" localSheetId="3">#REF!</definedName>
    <definedName name="\p">#REF!</definedName>
    <definedName name="\s" localSheetId="1">#REF!</definedName>
    <definedName name="\s" localSheetId="2">#REF!</definedName>
    <definedName name="\s" localSheetId="6">#REF!</definedName>
    <definedName name="\s" localSheetId="5">#REF!</definedName>
    <definedName name="\s" localSheetId="4">#REF!</definedName>
    <definedName name="\s" localSheetId="7">#REF!</definedName>
    <definedName name="\s" localSheetId="3">#REF!</definedName>
    <definedName name="\s">#REF!</definedName>
    <definedName name="_Fill" localSheetId="1" hidden="1">#REF!</definedName>
    <definedName name="_Fill" localSheetId="2" hidden="1">#REF!</definedName>
    <definedName name="_Fill" localSheetId="6" hidden="1">#REF!</definedName>
    <definedName name="_Fill" localSheetId="5" hidden="1">#REF!</definedName>
    <definedName name="_Fill" localSheetId="4" hidden="1">#REF!</definedName>
    <definedName name="_Fill" localSheetId="7" hidden="1">#REF!</definedName>
    <definedName name="_Fill" localSheetId="3" hidden="1">#REF!</definedName>
    <definedName name="_Fill" hidden="1">#REF!</definedName>
    <definedName name="_fy13" localSheetId="1">#REF!</definedName>
    <definedName name="_fy13" localSheetId="2">#REF!</definedName>
    <definedName name="_fy13" localSheetId="6">#REF!</definedName>
    <definedName name="_fy13" localSheetId="5">#REF!</definedName>
    <definedName name="_fy13" localSheetId="4">#REF!</definedName>
    <definedName name="_fy13" localSheetId="7">#REF!</definedName>
    <definedName name="_fy13" localSheetId="3">#REF!</definedName>
    <definedName name="_fy13">#REF!</definedName>
    <definedName name="_T2" localSheetId="1">#REF!</definedName>
    <definedName name="_T2" localSheetId="2">#REF!</definedName>
    <definedName name="_T2" localSheetId="6">#REF!</definedName>
    <definedName name="_T2" localSheetId="5">#REF!</definedName>
    <definedName name="_T2" localSheetId="4">#REF!</definedName>
    <definedName name="_T2" localSheetId="7">#REF!</definedName>
    <definedName name="_T2" localSheetId="3">#REF!</definedName>
    <definedName name="_T2">#REF!</definedName>
    <definedName name="_t3" localSheetId="1">#REF!</definedName>
    <definedName name="_t3" localSheetId="2">#REF!</definedName>
    <definedName name="_t3" localSheetId="6">#REF!</definedName>
    <definedName name="_t3" localSheetId="5">#REF!</definedName>
    <definedName name="_t3" localSheetId="4">#REF!</definedName>
    <definedName name="_t3" localSheetId="7">#REF!</definedName>
    <definedName name="_t3" localSheetId="3">#REF!</definedName>
    <definedName name="_t3">#REF!</definedName>
    <definedName name="A" localSheetId="1">#REF!</definedName>
    <definedName name="A" localSheetId="2">#REF!</definedName>
    <definedName name="A" localSheetId="6">#REF!</definedName>
    <definedName name="A" localSheetId="5">#REF!</definedName>
    <definedName name="A" localSheetId="4">#REF!</definedName>
    <definedName name="A" localSheetId="7">#REF!</definedName>
    <definedName name="A" localSheetId="3">#REF!</definedName>
    <definedName name="A">#REF!</definedName>
    <definedName name="BaseRates" localSheetId="1">#REF!</definedName>
    <definedName name="BaseRates" localSheetId="2">#REF!</definedName>
    <definedName name="BaseRates" localSheetId="6">#REF!</definedName>
    <definedName name="BaseRates" localSheetId="5">#REF!</definedName>
    <definedName name="BaseRates" localSheetId="4">#REF!</definedName>
    <definedName name="BaseRates" localSheetId="7">#REF!</definedName>
    <definedName name="BaseRates" localSheetId="3">#REF!</definedName>
    <definedName name="BaseRates">#REF!</definedName>
    <definedName name="CAT_SUMM" localSheetId="1">#REF!</definedName>
    <definedName name="CAT_SUMM" localSheetId="2">#REF!</definedName>
    <definedName name="CAT_SUMM" localSheetId="6">#REF!</definedName>
    <definedName name="CAT_SUMM" localSheetId="5">#REF!</definedName>
    <definedName name="CAT_SUMM" localSheetId="4">#REF!</definedName>
    <definedName name="CAT_SUMM" localSheetId="7">#REF!</definedName>
    <definedName name="CAT_SUMM" localSheetId="3">#REF!</definedName>
    <definedName name="CAT_SUMM">#REF!</definedName>
    <definedName name="codes" localSheetId="1">#REF!</definedName>
    <definedName name="codes" localSheetId="2">#REF!</definedName>
    <definedName name="codes" localSheetId="6">#REF!</definedName>
    <definedName name="codes" localSheetId="5">#REF!</definedName>
    <definedName name="codes" localSheetId="4">#REF!</definedName>
    <definedName name="codes" localSheetId="7">#REF!</definedName>
    <definedName name="codes" localSheetId="3">#REF!</definedName>
    <definedName name="codes">#REF!</definedName>
    <definedName name="COPIES" localSheetId="1">#REF!</definedName>
    <definedName name="COPIES" localSheetId="2">#REF!</definedName>
    <definedName name="COPIES" localSheetId="6">#REF!</definedName>
    <definedName name="COPIES" localSheetId="5">#REF!</definedName>
    <definedName name="COPIES" localSheetId="4">#REF!</definedName>
    <definedName name="COPIES" localSheetId="7">#REF!</definedName>
    <definedName name="COPIES" localSheetId="3">#REF!</definedName>
    <definedName name="COPIES">#REF!</definedName>
    <definedName name="COSImpact" localSheetId="1">#REF!</definedName>
    <definedName name="COSImpact" localSheetId="2">#REF!</definedName>
    <definedName name="COSImpact" localSheetId="6">#REF!</definedName>
    <definedName name="COSImpact" localSheetId="5">#REF!</definedName>
    <definedName name="COSImpact" localSheetId="4">#REF!</definedName>
    <definedName name="COSImpact" localSheetId="7">#REF!</definedName>
    <definedName name="COSImpact" localSheetId="3">#REF!</definedName>
    <definedName name="COSImpact">#REF!</definedName>
    <definedName name="cost2charges" localSheetId="1">#REF!</definedName>
    <definedName name="cost2charges" localSheetId="2">#REF!</definedName>
    <definedName name="cost2charges" localSheetId="6">#REF!</definedName>
    <definedName name="cost2charges" localSheetId="5">#REF!</definedName>
    <definedName name="cost2charges" localSheetId="4">#REF!</definedName>
    <definedName name="cost2charges" localSheetId="7">#REF!</definedName>
    <definedName name="cost2charges" localSheetId="3">#REF!</definedName>
    <definedName name="cost2charges">#REF!</definedName>
    <definedName name="COUNTER" localSheetId="1">#REF!</definedName>
    <definedName name="COUNTER" localSheetId="2">#REF!</definedName>
    <definedName name="COUNTER" localSheetId="6">#REF!</definedName>
    <definedName name="COUNTER" localSheetId="5">#REF!</definedName>
    <definedName name="COUNTER" localSheetId="4">#REF!</definedName>
    <definedName name="COUNTER" localSheetId="7">#REF!</definedName>
    <definedName name="COUNTER" localSheetId="3">#REF!</definedName>
    <definedName name="COUNTER">#REF!</definedName>
    <definedName name="crextract">[1]crextract!$A$4:$T$34</definedName>
    <definedName name="CY2001_AllPIPFinal" localSheetId="1">#REF!</definedName>
    <definedName name="CY2001_AllPIPFinal" localSheetId="2">#REF!</definedName>
    <definedName name="CY2001_AllPIPFinal" localSheetId="6">#REF!</definedName>
    <definedName name="CY2001_AllPIPFinal" localSheetId="5">#REF!</definedName>
    <definedName name="CY2001_AllPIPFinal" localSheetId="4">#REF!</definedName>
    <definedName name="CY2001_AllPIPFinal" localSheetId="7">#REF!</definedName>
    <definedName name="CY2001_AllPIPFinal" localSheetId="3">#REF!</definedName>
    <definedName name="CY2001_AllPIPFinal">#REF!</definedName>
    <definedName name="CY2001Summary_Final" localSheetId="1">#REF!</definedName>
    <definedName name="CY2001Summary_Final" localSheetId="2">#REF!</definedName>
    <definedName name="CY2001Summary_Final" localSheetId="6">#REF!</definedName>
    <definedName name="CY2001Summary_Final" localSheetId="5">#REF!</definedName>
    <definedName name="CY2001Summary_Final" localSheetId="4">#REF!</definedName>
    <definedName name="CY2001Summary_Final" localSheetId="7">#REF!</definedName>
    <definedName name="CY2001Summary_Final" localSheetId="3">#REF!</definedName>
    <definedName name="CY2001Summary_Final">#REF!</definedName>
    <definedName name="_xlnm.Database" localSheetId="1">#REF!</definedName>
    <definedName name="_xlnm.Database" localSheetId="2">#REF!</definedName>
    <definedName name="_xlnm.Database" localSheetId="6">#REF!</definedName>
    <definedName name="_xlnm.Database" localSheetId="5">#REF!</definedName>
    <definedName name="_xlnm.Database" localSheetId="4">#REF!</definedName>
    <definedName name="_xlnm.Database" localSheetId="7">#REF!</definedName>
    <definedName name="_xlnm.Database" localSheetId="3">#REF!</definedName>
    <definedName name="_xlnm.Database">#REF!</definedName>
    <definedName name="DAYS_SUMM" localSheetId="1">#REF!</definedName>
    <definedName name="DAYS_SUMM" localSheetId="2">#REF!</definedName>
    <definedName name="DAYS_SUMM" localSheetId="6">#REF!</definedName>
    <definedName name="DAYS_SUMM" localSheetId="5">#REF!</definedName>
    <definedName name="DAYS_SUMM" localSheetId="4">#REF!</definedName>
    <definedName name="DAYS_SUMM" localSheetId="7">#REF!</definedName>
    <definedName name="DAYS_SUMM" localSheetId="3">#REF!</definedName>
    <definedName name="DAYS_SUMM">#REF!</definedName>
    <definedName name="Disch_desc">[2]Lists!$G$3:$G$57</definedName>
    <definedName name="DRG_Label" localSheetId="1">#REF!</definedName>
    <definedName name="DRG_Label" localSheetId="2">#REF!</definedName>
    <definedName name="DRG_Label" localSheetId="6">#REF!</definedName>
    <definedName name="DRG_Label" localSheetId="5">#REF!</definedName>
    <definedName name="DRG_Label" localSheetId="4">#REF!</definedName>
    <definedName name="DRG_Label" localSheetId="7">#REF!</definedName>
    <definedName name="DRG_Label" localSheetId="3">#REF!</definedName>
    <definedName name="DRG_Label">#REF!</definedName>
    <definedName name="DRG_Num">[2]Lists!$A$3:$A$323</definedName>
    <definedName name="DRG_SUMM" localSheetId="1">#REF!</definedName>
    <definedName name="DRG_SUMM" localSheetId="2">#REF!</definedName>
    <definedName name="DRG_SUMM" localSheetId="6">#REF!</definedName>
    <definedName name="DRG_SUMM" localSheetId="5">#REF!</definedName>
    <definedName name="DRG_SUMM" localSheetId="4">#REF!</definedName>
    <definedName name="DRG_SUMM" localSheetId="7">#REF!</definedName>
    <definedName name="DRG_SUMM" localSheetId="3">#REF!</definedName>
    <definedName name="DRG_SUMM">#REF!</definedName>
    <definedName name="EnhancedpayChk" localSheetId="1">#REF!</definedName>
    <definedName name="EnhancedpayChk" localSheetId="2">#REF!</definedName>
    <definedName name="EnhancedpayChk" localSheetId="6">#REF!</definedName>
    <definedName name="EnhancedpayChk" localSheetId="5">#REF!</definedName>
    <definedName name="EnhancedpayChk" localSheetId="4">#REF!</definedName>
    <definedName name="EnhancedpayChk" localSheetId="7">#REF!</definedName>
    <definedName name="EnhancedpayChk" localSheetId="3">#REF!</definedName>
    <definedName name="EnhancedpayChk">#REF!</definedName>
    <definedName name="FFY05_DSH_Query" localSheetId="1">#REF!</definedName>
    <definedName name="FFY05_DSH_Query" localSheetId="2">#REF!</definedName>
    <definedName name="FFY05_DSH_Query" localSheetId="6">#REF!</definedName>
    <definedName name="FFY05_DSH_Query" localSheetId="5">#REF!</definedName>
    <definedName name="FFY05_DSH_Query" localSheetId="4">#REF!</definedName>
    <definedName name="FFY05_DSH_Query" localSheetId="7">#REF!</definedName>
    <definedName name="FFY05_DSH_Query" localSheetId="3">#REF!</definedName>
    <definedName name="FFY05_DSH_Query">#REF!</definedName>
    <definedName name="FFY05_DSH_QUERY_1" localSheetId="1">#REF!</definedName>
    <definedName name="FFY05_DSH_QUERY_1" localSheetId="2">#REF!</definedName>
    <definedName name="FFY05_DSH_QUERY_1" localSheetId="6">#REF!</definedName>
    <definedName name="FFY05_DSH_QUERY_1" localSheetId="5">#REF!</definedName>
    <definedName name="FFY05_DSH_QUERY_1" localSheetId="4">#REF!</definedName>
    <definedName name="FFY05_DSH_QUERY_1" localSheetId="7">#REF!</definedName>
    <definedName name="FFY05_DSH_QUERY_1" localSheetId="3">#REF!</definedName>
    <definedName name="FFY05_DSH_QUERY_1">#REF!</definedName>
    <definedName name="hart." localSheetId="1" hidden="1">#REF!</definedName>
    <definedName name="hart." localSheetId="2" hidden="1">#REF!</definedName>
    <definedName name="hart." localSheetId="6" hidden="1">#REF!</definedName>
    <definedName name="hart." localSheetId="5" hidden="1">#REF!</definedName>
    <definedName name="hart." localSheetId="4" hidden="1">#REF!</definedName>
    <definedName name="hart." localSheetId="7" hidden="1">#REF!</definedName>
    <definedName name="hart." localSheetId="3" hidden="1">#REF!</definedName>
    <definedName name="hart." hidden="1">#REF!</definedName>
    <definedName name="HVASUMRYb" localSheetId="1">#REF!</definedName>
    <definedName name="HVASUMRYb" localSheetId="2">#REF!</definedName>
    <definedName name="HVASUMRYb" localSheetId="6">#REF!</definedName>
    <definedName name="HVASUMRYb" localSheetId="5">#REF!</definedName>
    <definedName name="HVASUMRYb" localSheetId="4">#REF!</definedName>
    <definedName name="HVASUMRYb" localSheetId="7">#REF!</definedName>
    <definedName name="HVASUMRYb" localSheetId="3">#REF!</definedName>
    <definedName name="HVASUMRYb">#REF!</definedName>
    <definedName name="IncludeFlag">[3]Lookup!$C$19:$C$20</definedName>
    <definedName name="KY_CORRELATION" localSheetId="1">#REF!</definedName>
    <definedName name="KY_CORRELATION" localSheetId="2">#REF!</definedName>
    <definedName name="KY_CORRELATION" localSheetId="6">#REF!</definedName>
    <definedName name="KY_CORRELATION" localSheetId="5">#REF!</definedName>
    <definedName name="KY_CORRELATION" localSheetId="4">#REF!</definedName>
    <definedName name="KY_CORRELATION" localSheetId="7">#REF!</definedName>
    <definedName name="KY_CORRELATION" localSheetId="3">#REF!</definedName>
    <definedName name="KY_CORRELATION">#REF!</definedName>
    <definedName name="LABELS" localSheetId="1">#REF!</definedName>
    <definedName name="LABELS" localSheetId="2">#REF!</definedName>
    <definedName name="LABELS" localSheetId="6">#REF!</definedName>
    <definedName name="LABELS" localSheetId="5">#REF!</definedName>
    <definedName name="LABELS" localSheetId="4">#REF!</definedName>
    <definedName name="LABELS" localSheetId="7">#REF!</definedName>
    <definedName name="LABELS" localSheetId="3">#REF!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1">#REF!</definedName>
    <definedName name="MDC_Label" localSheetId="2">#REF!</definedName>
    <definedName name="MDC_Label" localSheetId="6">#REF!</definedName>
    <definedName name="MDC_Label" localSheetId="5">#REF!</definedName>
    <definedName name="MDC_Label" localSheetId="4">#REF!</definedName>
    <definedName name="MDC_Label" localSheetId="7">#REF!</definedName>
    <definedName name="MDC_Label" localSheetId="3">#REF!</definedName>
    <definedName name="MDC_Label">#REF!</definedName>
    <definedName name="MMMWEIGHTS_IMPACT_SUMMARY_936" localSheetId="1">#REF!</definedName>
    <definedName name="MMMWEIGHTS_IMPACT_SUMMARY_936" localSheetId="2">#REF!</definedName>
    <definedName name="MMMWEIGHTS_IMPACT_SUMMARY_936" localSheetId="6">#REF!</definedName>
    <definedName name="MMMWEIGHTS_IMPACT_SUMMARY_936" localSheetId="5">#REF!</definedName>
    <definedName name="MMMWEIGHTS_IMPACT_SUMMARY_936" localSheetId="4">#REF!</definedName>
    <definedName name="MMMWEIGHTS_IMPACT_SUMMARY_936" localSheetId="7">#REF!</definedName>
    <definedName name="MMMWEIGHTS_IMPACT_SUMMARY_936" localSheetId="3">#REF!</definedName>
    <definedName name="MMMWEIGHTS_IMPACT_SUMMARY_936">#REF!</definedName>
    <definedName name="NeonateSUMRY2b" localSheetId="1">#REF!</definedName>
    <definedName name="NeonateSUMRY2b" localSheetId="2">#REF!</definedName>
    <definedName name="NeonateSUMRY2b" localSheetId="6">#REF!</definedName>
    <definedName name="NeonateSUMRY2b" localSheetId="5">#REF!</definedName>
    <definedName name="NeonateSUMRY2b" localSheetId="4">#REF!</definedName>
    <definedName name="NeonateSUMRY2b" localSheetId="7">#REF!</definedName>
    <definedName name="NeonateSUMRY2b" localSheetId="3">#REF!</definedName>
    <definedName name="NeonateSUMRY2b">#REF!</definedName>
    <definedName name="PIP11_PaidMemo" localSheetId="1">#REF!</definedName>
    <definedName name="PIP11_PaidMemo" localSheetId="2">#REF!</definedName>
    <definedName name="PIP11_PaidMemo" localSheetId="6">#REF!</definedName>
    <definedName name="PIP11_PaidMemo" localSheetId="5">#REF!</definedName>
    <definedName name="PIP11_PaidMemo" localSheetId="4">#REF!</definedName>
    <definedName name="PIP11_PaidMemo" localSheetId="7">#REF!</definedName>
    <definedName name="PIP11_PaidMemo" localSheetId="3">#REF!</definedName>
    <definedName name="PIP11_PaidMemo">#REF!</definedName>
    <definedName name="PIP11_PaidMemo_f" localSheetId="1">#REF!</definedName>
    <definedName name="PIP11_PaidMemo_f" localSheetId="2">#REF!</definedName>
    <definedName name="PIP11_PaidMemo_f" localSheetId="6">#REF!</definedName>
    <definedName name="PIP11_PaidMemo_f" localSheetId="5">#REF!</definedName>
    <definedName name="PIP11_PaidMemo_f" localSheetId="4">#REF!</definedName>
    <definedName name="PIP11_PaidMemo_f" localSheetId="7">#REF!</definedName>
    <definedName name="PIP11_PaidMemo_f" localSheetId="3">#REF!</definedName>
    <definedName name="PIP11_PaidMemo_f">#REF!</definedName>
    <definedName name="PIP11_PaidMemo_final" localSheetId="1">#REF!</definedName>
    <definedName name="PIP11_PaidMemo_final" localSheetId="2">#REF!</definedName>
    <definedName name="PIP11_PaidMemo_final" localSheetId="6">#REF!</definedName>
    <definedName name="PIP11_PaidMemo_final" localSheetId="5">#REF!</definedName>
    <definedName name="PIP11_PaidMemo_final" localSheetId="4">#REF!</definedName>
    <definedName name="PIP11_PaidMemo_final" localSheetId="7">#REF!</definedName>
    <definedName name="PIP11_PaidMemo_final" localSheetId="3">#REF!</definedName>
    <definedName name="PIP11_PaidMemo_final">#REF!</definedName>
    <definedName name="PIP11_PaidMemo_final_n" localSheetId="1">#REF!</definedName>
    <definedName name="PIP11_PaidMemo_final_n" localSheetId="2">#REF!</definedName>
    <definedName name="PIP11_PaidMemo_final_n" localSheetId="6">#REF!</definedName>
    <definedName name="PIP11_PaidMemo_final_n" localSheetId="5">#REF!</definedName>
    <definedName name="PIP11_PaidMemo_final_n" localSheetId="4">#REF!</definedName>
    <definedName name="PIP11_PaidMemo_final_n" localSheetId="7">#REF!</definedName>
    <definedName name="PIP11_PaidMemo_final_n" localSheetId="3">#REF!</definedName>
    <definedName name="PIP11_PaidMemo_final_n">#REF!</definedName>
    <definedName name="PIP12_PaidMemo_f" localSheetId="1">#REF!</definedName>
    <definedName name="PIP12_PaidMemo_f" localSheetId="2">#REF!</definedName>
    <definedName name="PIP12_PaidMemo_f" localSheetId="6">#REF!</definedName>
    <definedName name="PIP12_PaidMemo_f" localSheetId="5">#REF!</definedName>
    <definedName name="PIP12_PaidMemo_f" localSheetId="4">#REF!</definedName>
    <definedName name="PIP12_PaidMemo_f" localSheetId="7">#REF!</definedName>
    <definedName name="PIP12_PaidMemo_f" localSheetId="3">#REF!</definedName>
    <definedName name="PIP12_PaidMemo_f">#REF!</definedName>
    <definedName name="PIP12_PaidMemo_final" localSheetId="1">#REF!</definedName>
    <definedName name="PIP12_PaidMemo_final" localSheetId="2">#REF!</definedName>
    <definedName name="PIP12_PaidMemo_final" localSheetId="6">#REF!</definedName>
    <definedName name="PIP12_PaidMemo_final" localSheetId="5">#REF!</definedName>
    <definedName name="PIP12_PaidMemo_final" localSheetId="4">#REF!</definedName>
    <definedName name="PIP12_PaidMemo_final" localSheetId="7">#REF!</definedName>
    <definedName name="PIP12_PaidMemo_final" localSheetId="3">#REF!</definedName>
    <definedName name="PIP12_PaidMemo_final">#REF!</definedName>
    <definedName name="PIP12_PaidMemo_final_n" localSheetId="1">#REF!</definedName>
    <definedName name="PIP12_PaidMemo_final_n" localSheetId="2">#REF!</definedName>
    <definedName name="PIP12_PaidMemo_final_n" localSheetId="6">#REF!</definedName>
    <definedName name="PIP12_PaidMemo_final_n" localSheetId="5">#REF!</definedName>
    <definedName name="PIP12_PaidMemo_final_n" localSheetId="4">#REF!</definedName>
    <definedName name="PIP12_PaidMemo_final_n" localSheetId="7">#REF!</definedName>
    <definedName name="PIP12_PaidMemo_final_n" localSheetId="3">#REF!</definedName>
    <definedName name="PIP12_PaidMemo_final_n">#REF!</definedName>
    <definedName name="PIP13_PaidMemo_f" localSheetId="1">#REF!</definedName>
    <definedName name="PIP13_PaidMemo_f" localSheetId="2">#REF!</definedName>
    <definedName name="PIP13_PaidMemo_f" localSheetId="6">#REF!</definedName>
    <definedName name="PIP13_PaidMemo_f" localSheetId="5">#REF!</definedName>
    <definedName name="PIP13_PaidMemo_f" localSheetId="4">#REF!</definedName>
    <definedName name="PIP13_PaidMemo_f" localSheetId="7">#REF!</definedName>
    <definedName name="PIP13_PaidMemo_f" localSheetId="3">#REF!</definedName>
    <definedName name="PIP13_PaidMemo_f">#REF!</definedName>
    <definedName name="PIP13_PaidMemo_final" localSheetId="1">#REF!</definedName>
    <definedName name="PIP13_PaidMemo_final" localSheetId="2">#REF!</definedName>
    <definedName name="PIP13_PaidMemo_final" localSheetId="6">#REF!</definedName>
    <definedName name="PIP13_PaidMemo_final" localSheetId="5">#REF!</definedName>
    <definedName name="PIP13_PaidMemo_final" localSheetId="4">#REF!</definedName>
    <definedName name="PIP13_PaidMemo_final" localSheetId="7">#REF!</definedName>
    <definedName name="PIP13_PaidMemo_final" localSheetId="3">#REF!</definedName>
    <definedName name="PIP13_PaidMemo_final">#REF!</definedName>
    <definedName name="PIP13_PaidMemo_final_n" localSheetId="1">#REF!</definedName>
    <definedName name="PIP13_PaidMemo_final_n" localSheetId="2">#REF!</definedName>
    <definedName name="PIP13_PaidMemo_final_n" localSheetId="6">#REF!</definedName>
    <definedName name="PIP13_PaidMemo_final_n" localSheetId="5">#REF!</definedName>
    <definedName name="PIP13_PaidMemo_final_n" localSheetId="4">#REF!</definedName>
    <definedName name="PIP13_PaidMemo_final_n" localSheetId="7">#REF!</definedName>
    <definedName name="PIP13_PaidMemo_final_n" localSheetId="3">#REF!</definedName>
    <definedName name="PIP13_PaidMemo_final_n">#REF!</definedName>
    <definedName name="PIP14_PaidMemo_f" localSheetId="1">#REF!</definedName>
    <definedName name="PIP14_PaidMemo_f" localSheetId="2">#REF!</definedName>
    <definedName name="PIP14_PaidMemo_f" localSheetId="6">#REF!</definedName>
    <definedName name="PIP14_PaidMemo_f" localSheetId="5">#REF!</definedName>
    <definedName name="PIP14_PaidMemo_f" localSheetId="4">#REF!</definedName>
    <definedName name="PIP14_PaidMemo_f" localSheetId="7">#REF!</definedName>
    <definedName name="PIP14_PaidMemo_f" localSheetId="3">#REF!</definedName>
    <definedName name="PIP14_PaidMemo_f">#REF!</definedName>
    <definedName name="PIP14_PaidMemo_final" localSheetId="1">#REF!</definedName>
    <definedName name="PIP14_PaidMemo_final" localSheetId="2">#REF!</definedName>
    <definedName name="PIP14_PaidMemo_final" localSheetId="6">#REF!</definedName>
    <definedName name="PIP14_PaidMemo_final" localSheetId="5">#REF!</definedName>
    <definedName name="PIP14_PaidMemo_final" localSheetId="4">#REF!</definedName>
    <definedName name="PIP14_PaidMemo_final" localSheetId="7">#REF!</definedName>
    <definedName name="PIP14_PaidMemo_final" localSheetId="3">#REF!</definedName>
    <definedName name="PIP14_PaidMemo_final">#REF!</definedName>
    <definedName name="PIP14_PaidMemo_final_n" localSheetId="1">#REF!</definedName>
    <definedName name="PIP14_PaidMemo_final_n" localSheetId="2">#REF!</definedName>
    <definedName name="PIP14_PaidMemo_final_n" localSheetId="6">#REF!</definedName>
    <definedName name="PIP14_PaidMemo_final_n" localSheetId="5">#REF!</definedName>
    <definedName name="PIP14_PaidMemo_final_n" localSheetId="4">#REF!</definedName>
    <definedName name="PIP14_PaidMemo_final_n" localSheetId="7">#REF!</definedName>
    <definedName name="PIP14_PaidMemo_final_n" localSheetId="3">#REF!</definedName>
    <definedName name="PIP14_PaidMemo_final_n">#REF!</definedName>
    <definedName name="PolicyImpact" localSheetId="1">#REF!</definedName>
    <definedName name="PolicyImpact" localSheetId="2">#REF!</definedName>
    <definedName name="PolicyImpact" localSheetId="6">#REF!</definedName>
    <definedName name="PolicyImpact" localSheetId="5">#REF!</definedName>
    <definedName name="PolicyImpact" localSheetId="4">#REF!</definedName>
    <definedName name="PolicyImpact" localSheetId="7">#REF!</definedName>
    <definedName name="PolicyImpact" localSheetId="3">#REF!</definedName>
    <definedName name="PolicyImpact">#REF!</definedName>
    <definedName name="pps_3std" localSheetId="1">#REF!</definedName>
    <definedName name="pps_3std" localSheetId="2">#REF!</definedName>
    <definedName name="pps_3std" localSheetId="6">#REF!</definedName>
    <definedName name="pps_3std" localSheetId="5">#REF!</definedName>
    <definedName name="pps_3std" localSheetId="4">#REF!</definedName>
    <definedName name="pps_3std" localSheetId="7">#REF!</definedName>
    <definedName name="pps_3std" localSheetId="3">#REF!</definedName>
    <definedName name="pps_3std">#REF!</definedName>
    <definedName name="PricingCDImpact" localSheetId="1">#REF!</definedName>
    <definedName name="PricingCDImpact" localSheetId="2">#REF!</definedName>
    <definedName name="PricingCDImpact" localSheetId="6">#REF!</definedName>
    <definedName name="PricingCDImpact" localSheetId="5">#REF!</definedName>
    <definedName name="PricingCDImpact" localSheetId="4">#REF!</definedName>
    <definedName name="PricingCDImpact" localSheetId="7">#REF!</definedName>
    <definedName name="PricingCDImpact" localSheetId="3">#REF!</definedName>
    <definedName name="PricingCDImpact">#REF!</definedName>
    <definedName name="PRINT" localSheetId="1">#REF!</definedName>
    <definedName name="PRINT" localSheetId="2">#REF!</definedName>
    <definedName name="PRINT" localSheetId="6">#REF!</definedName>
    <definedName name="PRINT" localSheetId="5">#REF!</definedName>
    <definedName name="PRINT" localSheetId="4">#REF!</definedName>
    <definedName name="PRINT" localSheetId="7">#REF!</definedName>
    <definedName name="PRINT" localSheetId="3">#REF!</definedName>
    <definedName name="PRINT">#REF!</definedName>
    <definedName name="_xlnm.Print_Area" localSheetId="2">'General IP'!$B$1:$N$38</definedName>
    <definedName name="_xlnm.Print_Area" localSheetId="6">'General OP'!$A$1:$K$35</definedName>
    <definedName name="_xlnm.Print_Area" localSheetId="5">'Large IP'!$A$1:$P$36</definedName>
    <definedName name="_xlnm.Print_Area" localSheetId="4">'Mid IP'!$A$1:$L$36</definedName>
    <definedName name="_xlnm.Print_Area" localSheetId="7">'Mid OP'!$A$1:$L$36</definedName>
    <definedName name="_xlnm.Print_Area">#REF!</definedName>
    <definedName name="PRINT_AREA_MI" localSheetId="1">#REF!</definedName>
    <definedName name="PRINT_AREA_MI" localSheetId="2">#REF!</definedName>
    <definedName name="PRINT_AREA_MI" localSheetId="6">#REF!</definedName>
    <definedName name="PRINT_AREA_MI" localSheetId="5">#REF!</definedName>
    <definedName name="PRINT_AREA_MI" localSheetId="4">#REF!</definedName>
    <definedName name="PRINT_AREA_MI" localSheetId="7">#REF!</definedName>
    <definedName name="PRINT_AREA_MI" localSheetId="3">#REF!</definedName>
    <definedName name="PRINT_AREA_MI">#REF!</definedName>
    <definedName name="_xlnm.Print_Titles" localSheetId="2">#REF!</definedName>
    <definedName name="_xlnm.Print_Titles" localSheetId="4">#REF!</definedName>
    <definedName name="_xlnm.Print_Titles" localSheetId="7">#REF!</definedName>
    <definedName name="_xlnm.Print_Titles">#REF!</definedName>
    <definedName name="PRINT_TITLES_MI" localSheetId="1">#REF!</definedName>
    <definedName name="PRINT_TITLES_MI" localSheetId="2">#REF!</definedName>
    <definedName name="PRINT_TITLES_MI" localSheetId="6">#REF!</definedName>
    <definedName name="PRINT_TITLES_MI" localSheetId="5">#REF!</definedName>
    <definedName name="PRINT_TITLES_MI" localSheetId="4">#REF!</definedName>
    <definedName name="PRINT_TITLES_MI" localSheetId="7">#REF!</definedName>
    <definedName name="PRINT_TITLES_MI" localSheetId="3">#REF!</definedName>
    <definedName name="PRINT_TITLES_MI">#REF!</definedName>
    <definedName name="prov_name">[5]Medicaid!$A$3</definedName>
    <definedName name="PROVIDER_SUMM" localSheetId="1">#REF!</definedName>
    <definedName name="PROVIDER_SUMM" localSheetId="2">#REF!</definedName>
    <definedName name="PROVIDER_SUMM" localSheetId="6">#REF!</definedName>
    <definedName name="PROVIDER_SUMM" localSheetId="5">#REF!</definedName>
    <definedName name="PROVIDER_SUMM" localSheetId="4">#REF!</definedName>
    <definedName name="PROVIDER_SUMM" localSheetId="7">#REF!</definedName>
    <definedName name="PROVIDER_SUMM" localSheetId="3">#REF!</definedName>
    <definedName name="PROVIDER_SUMM">#REF!</definedName>
    <definedName name="ProvNum">[6]Main!$A$4</definedName>
    <definedName name="PROVSUMMARY" localSheetId="1">#REF!</definedName>
    <definedName name="PROVSUMMARY" localSheetId="2">#REF!</definedName>
    <definedName name="PROVSUMMARY" localSheetId="6">#REF!</definedName>
    <definedName name="PROVSUMMARY" localSheetId="5">#REF!</definedName>
    <definedName name="PROVSUMMARY" localSheetId="4">#REF!</definedName>
    <definedName name="PROVSUMMARY" localSheetId="7">#REF!</definedName>
    <definedName name="PROVSUMMARY" localSheetId="3">#REF!</definedName>
    <definedName name="PROVSUMMARY">#REF!</definedName>
    <definedName name="rate" localSheetId="1">#REF!</definedName>
    <definedName name="rate" localSheetId="2">#REF!</definedName>
    <definedName name="rate" localSheetId="6">#REF!</definedName>
    <definedName name="rate" localSheetId="5">#REF!</definedName>
    <definedName name="rate" localSheetId="4">#REF!</definedName>
    <definedName name="rate" localSheetId="7">#REF!</definedName>
    <definedName name="rate" localSheetId="3">#REF!</definedName>
    <definedName name="rate">#REF!</definedName>
    <definedName name="RateTypeAssignment">[3]Lookup!$E$4:$E$39</definedName>
    <definedName name="Sample_Impact_base" localSheetId="1">#REF!</definedName>
    <definedName name="Sample_Impact_base" localSheetId="2">#REF!</definedName>
    <definedName name="Sample_Impact_base" localSheetId="6">#REF!</definedName>
    <definedName name="Sample_Impact_base" localSheetId="5">#REF!</definedName>
    <definedName name="Sample_Impact_base" localSheetId="4">#REF!</definedName>
    <definedName name="Sample_Impact_base" localSheetId="7">#REF!</definedName>
    <definedName name="Sample_Impact_base" localSheetId="3">#REF!</definedName>
    <definedName name="Sample_Impact_base">#REF!</definedName>
    <definedName name="SOI">[2]Lists!$D$3:$D$6</definedName>
    <definedName name="STATUS_BY_SFY" localSheetId="1">#REF!</definedName>
    <definedName name="STATUS_BY_SFY" localSheetId="2">#REF!</definedName>
    <definedName name="STATUS_BY_SFY" localSheetId="6">#REF!</definedName>
    <definedName name="STATUS_BY_SFY" localSheetId="5">#REF!</definedName>
    <definedName name="STATUS_BY_SFY" localSheetId="4">#REF!</definedName>
    <definedName name="STATUS_BY_SFY" localSheetId="7">#REF!</definedName>
    <definedName name="STATUS_BY_SFY" localSheetId="3">#REF!</definedName>
    <definedName name="STATUS_BY_SFY">#REF!</definedName>
    <definedName name="SvcImpact" localSheetId="1">#REF!</definedName>
    <definedName name="SvcImpact" localSheetId="2">#REF!</definedName>
    <definedName name="SvcImpact" localSheetId="6">#REF!</definedName>
    <definedName name="SvcImpact" localSheetId="5">#REF!</definedName>
    <definedName name="SvcImpact" localSheetId="4">#REF!</definedName>
    <definedName name="SvcImpact" localSheetId="7">#REF!</definedName>
    <definedName name="SvcImpact" localSheetId="3">#REF!</definedName>
    <definedName name="SvcImpact">#REF!</definedName>
    <definedName name="SVCLEVEL" localSheetId="1">#REF!</definedName>
    <definedName name="SVCLEVEL" localSheetId="2">#REF!</definedName>
    <definedName name="SVCLEVEL" localSheetId="6">#REF!</definedName>
    <definedName name="SVCLEVEL" localSheetId="5">#REF!</definedName>
    <definedName name="SVCLEVEL" localSheetId="4">#REF!</definedName>
    <definedName name="SVCLEVEL" localSheetId="7">#REF!</definedName>
    <definedName name="SVCLEVEL" localSheetId="3">#REF!</definedName>
    <definedName name="SVCLEVEL">#REF!</definedName>
    <definedName name="SVCSUMRY" localSheetId="1">#REF!</definedName>
    <definedName name="SVCSUMRY" localSheetId="2">#REF!</definedName>
    <definedName name="SVCSUMRY" localSheetId="6">#REF!</definedName>
    <definedName name="SVCSUMRY" localSheetId="5">#REF!</definedName>
    <definedName name="SVCSUMRY" localSheetId="4">#REF!</definedName>
    <definedName name="SVCSUMRY" localSheetId="7">#REF!</definedName>
    <definedName name="SVCSUMRY" localSheetId="3">#REF!</definedName>
    <definedName name="SVCSUMRY">#REF!</definedName>
    <definedName name="TblStep_1" localSheetId="1">#REF!</definedName>
    <definedName name="TblStep_1" localSheetId="2">#REF!</definedName>
    <definedName name="TblStep_1" localSheetId="6">#REF!</definedName>
    <definedName name="TblStep_1" localSheetId="5">#REF!</definedName>
    <definedName name="TblStep_1" localSheetId="4">#REF!</definedName>
    <definedName name="TblStep_1" localSheetId="7">#REF!</definedName>
    <definedName name="TblStep_1" localSheetId="3">#REF!</definedName>
    <definedName name="TblStep_1">#REF!</definedName>
    <definedName name="TOTAL" localSheetId="1">#REF!</definedName>
    <definedName name="TOTAL" localSheetId="2">#REF!</definedName>
    <definedName name="TOTAL" localSheetId="6">#REF!</definedName>
    <definedName name="TOTAL" localSheetId="5">#REF!</definedName>
    <definedName name="TOTAL" localSheetId="4">#REF!</definedName>
    <definedName name="TOTAL" localSheetId="7">#REF!</definedName>
    <definedName name="TOTAL" localSheetId="3">#REF!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4" l="1"/>
  <c r="N38" i="14" l="1"/>
  <c r="O38" i="14"/>
  <c r="P38" i="14"/>
  <c r="N39" i="14"/>
  <c r="O39" i="14"/>
  <c r="P39" i="14"/>
  <c r="N40" i="14"/>
  <c r="O40" i="14"/>
  <c r="P40" i="14"/>
  <c r="N41" i="14"/>
  <c r="O41" i="14"/>
  <c r="P41" i="14"/>
  <c r="N42" i="14"/>
  <c r="O42" i="14"/>
  <c r="P42" i="14"/>
  <c r="M42" i="14"/>
  <c r="M41" i="14"/>
  <c r="M40" i="14"/>
  <c r="M39" i="14"/>
  <c r="M38" i="14"/>
  <c r="K42" i="14"/>
  <c r="K41" i="14"/>
  <c r="K40" i="14"/>
  <c r="K39" i="14"/>
  <c r="K38" i="14"/>
  <c r="M8" i="14"/>
  <c r="P8" i="14" s="1"/>
  <c r="N8" i="14"/>
  <c r="O8" i="14"/>
  <c r="M9" i="14"/>
  <c r="N9" i="14"/>
  <c r="O9" i="14"/>
  <c r="P9" i="14"/>
  <c r="M10" i="14"/>
  <c r="N10" i="14" s="1"/>
  <c r="O10" i="14" s="1"/>
  <c r="M11" i="14"/>
  <c r="P11" i="14" s="1"/>
  <c r="N11" i="14"/>
  <c r="O11" i="14"/>
  <c r="M12" i="14"/>
  <c r="N12" i="14"/>
  <c r="O12" i="14"/>
  <c r="P12" i="14"/>
  <c r="M13" i="14"/>
  <c r="N13" i="14" s="1"/>
  <c r="O13" i="14" s="1"/>
  <c r="M14" i="14"/>
  <c r="P14" i="14" s="1"/>
  <c r="N14" i="14"/>
  <c r="O14" i="14"/>
  <c r="M15" i="14"/>
  <c r="N15" i="14"/>
  <c r="O15" i="14"/>
  <c r="P15" i="14"/>
  <c r="M16" i="14"/>
  <c r="N16" i="14" s="1"/>
  <c r="O16" i="14" s="1"/>
  <c r="M17" i="14"/>
  <c r="P17" i="14" s="1"/>
  <c r="N17" i="14"/>
  <c r="O17" i="14"/>
  <c r="M18" i="14"/>
  <c r="N18" i="14"/>
  <c r="O18" i="14"/>
  <c r="P18" i="14"/>
  <c r="M19" i="14"/>
  <c r="N19" i="14" s="1"/>
  <c r="O19" i="14" s="1"/>
  <c r="M20" i="14"/>
  <c r="P20" i="14" s="1"/>
  <c r="N20" i="14"/>
  <c r="O20" i="14"/>
  <c r="M21" i="14"/>
  <c r="N21" i="14"/>
  <c r="O21" i="14"/>
  <c r="P21" i="14"/>
  <c r="M22" i="14"/>
  <c r="N22" i="14" s="1"/>
  <c r="O22" i="14" s="1"/>
  <c r="M23" i="14"/>
  <c r="P23" i="14" s="1"/>
  <c r="N23" i="14"/>
  <c r="O23" i="14"/>
  <c r="M24" i="14"/>
  <c r="N24" i="14"/>
  <c r="O24" i="14"/>
  <c r="P24" i="14"/>
  <c r="M25" i="14"/>
  <c r="N25" i="14" s="1"/>
  <c r="O25" i="14" s="1"/>
  <c r="M26" i="14"/>
  <c r="P26" i="14" s="1"/>
  <c r="N26" i="14"/>
  <c r="O26" i="14"/>
  <c r="M27" i="14"/>
  <c r="N27" i="14"/>
  <c r="O27" i="14"/>
  <c r="P27" i="14"/>
  <c r="M28" i="14"/>
  <c r="N28" i="14" s="1"/>
  <c r="O28" i="14" s="1"/>
  <c r="M29" i="14"/>
  <c r="P29" i="14" s="1"/>
  <c r="N29" i="14"/>
  <c r="O29" i="14"/>
  <c r="M30" i="14"/>
  <c r="N30" i="14"/>
  <c r="O30" i="14"/>
  <c r="P30" i="14"/>
  <c r="M31" i="14"/>
  <c r="N31" i="14" s="1"/>
  <c r="O31" i="14" s="1"/>
  <c r="M32" i="14"/>
  <c r="P32" i="14" s="1"/>
  <c r="N32" i="14"/>
  <c r="O32"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7" i="14"/>
  <c r="K37" i="14" s="1"/>
  <c r="K43" i="14" s="1"/>
  <c r="K33" i="14" l="1"/>
  <c r="M7" i="14"/>
  <c r="P31" i="14"/>
  <c r="P28" i="14"/>
  <c r="P25" i="14"/>
  <c r="P22" i="14"/>
  <c r="P13" i="14"/>
  <c r="P19" i="14"/>
  <c r="P16" i="14"/>
  <c r="P10" i="14"/>
  <c r="M33" i="14" l="1"/>
  <c r="N7" i="14"/>
  <c r="M37" i="14"/>
  <c r="M43" i="14" s="1"/>
  <c r="O7" i="14" l="1"/>
  <c r="P7" i="14" s="1"/>
  <c r="N37" i="14"/>
  <c r="N43" i="14" s="1"/>
  <c r="N33" i="14"/>
  <c r="P37" i="14" l="1"/>
  <c r="P43" i="14" s="1"/>
  <c r="P33" i="14"/>
  <c r="O37" i="14"/>
  <c r="O43" i="14" s="1"/>
  <c r="O33" i="14"/>
  <c r="I8" i="14" l="1"/>
  <c r="I9" i="14"/>
  <c r="I11" i="14"/>
  <c r="I13" i="14"/>
  <c r="I14" i="14"/>
  <c r="I15" i="14"/>
  <c r="I16" i="14"/>
  <c r="I17" i="14"/>
  <c r="I18" i="14"/>
  <c r="I19" i="14"/>
  <c r="I21" i="14"/>
  <c r="I22" i="14"/>
  <c r="I24" i="14"/>
  <c r="I25" i="14"/>
  <c r="I26" i="14"/>
  <c r="I27" i="14"/>
  <c r="I28" i="14"/>
  <c r="I30" i="14"/>
  <c r="I31" i="14"/>
  <c r="I32" i="14"/>
  <c r="F8" i="14"/>
  <c r="F9" i="14"/>
  <c r="F11" i="14"/>
  <c r="F13" i="14"/>
  <c r="F14" i="14"/>
  <c r="F15" i="14"/>
  <c r="F16" i="14"/>
  <c r="F17" i="14"/>
  <c r="F18" i="14"/>
  <c r="F19" i="14"/>
  <c r="F21" i="14"/>
  <c r="F22" i="14"/>
  <c r="F24" i="14"/>
  <c r="F25" i="14"/>
  <c r="F26" i="14"/>
  <c r="F27" i="14"/>
  <c r="F28" i="14"/>
  <c r="F30" i="14"/>
  <c r="F31" i="14"/>
  <c r="F32" i="14"/>
  <c r="I7" i="14"/>
  <c r="F7" i="14"/>
  <c r="I39" i="14" l="1"/>
  <c r="I40" i="14"/>
  <c r="I37" i="14"/>
  <c r="F26" i="20" l="1"/>
  <c r="H8" i="20"/>
  <c r="I8" i="20" s="1"/>
  <c r="J8" i="20" s="1"/>
  <c r="K8" i="20" s="1"/>
  <c r="L8" i="20" s="1"/>
  <c r="G8" i="20"/>
  <c r="F8" i="20"/>
  <c r="L7" i="20"/>
  <c r="K7" i="20"/>
  <c r="J7" i="20"/>
  <c r="I7" i="20"/>
  <c r="H7" i="20"/>
  <c r="G7" i="20"/>
  <c r="F7" i="20"/>
  <c r="G5" i="20"/>
  <c r="G26" i="20" s="1"/>
  <c r="F5" i="20"/>
  <c r="G4" i="20"/>
  <c r="F4" i="20"/>
  <c r="G3" i="20"/>
  <c r="G15" i="20" s="1"/>
  <c r="F3" i="20"/>
  <c r="F15" i="20" s="1"/>
  <c r="G32" i="20" l="1"/>
  <c r="G23" i="20"/>
  <c r="F32" i="20"/>
  <c r="G13" i="20"/>
  <c r="H5" i="20"/>
  <c r="H26" i="20" s="1"/>
  <c r="I23" i="14" s="1"/>
  <c r="F23" i="20"/>
  <c r="G36" i="20"/>
  <c r="H4" i="20"/>
  <c r="H13" i="20"/>
  <c r="I10" i="14" s="1"/>
  <c r="H32" i="20"/>
  <c r="I29" i="14" s="1"/>
  <c r="H3" i="20"/>
  <c r="F13" i="20"/>
  <c r="H5" i="19"/>
  <c r="I5" i="19" s="1"/>
  <c r="H4" i="19"/>
  <c r="I4" i="19" s="1"/>
  <c r="H3" i="19"/>
  <c r="G5" i="19"/>
  <c r="G26" i="19" s="1"/>
  <c r="G4" i="19"/>
  <c r="G3" i="19"/>
  <c r="G15" i="19" s="1"/>
  <c r="I8" i="19"/>
  <c r="J8" i="19" s="1"/>
  <c r="K8" i="19" s="1"/>
  <c r="L8" i="19" s="1"/>
  <c r="H8" i="19"/>
  <c r="G8" i="19"/>
  <c r="L7" i="19"/>
  <c r="G7" i="19"/>
  <c r="H7" i="19"/>
  <c r="I7" i="19"/>
  <c r="J7" i="19"/>
  <c r="K7" i="19"/>
  <c r="F8" i="19"/>
  <c r="F32" i="19" s="1"/>
  <c r="F7" i="19"/>
  <c r="F5" i="19"/>
  <c r="F4" i="19"/>
  <c r="F3" i="19"/>
  <c r="F15" i="19" s="1"/>
  <c r="F26" i="19"/>
  <c r="G23" i="19"/>
  <c r="F13" i="19"/>
  <c r="H23" i="19"/>
  <c r="F20" i="14" s="1"/>
  <c r="I3" i="19"/>
  <c r="G13" i="19" l="1"/>
  <c r="F36" i="20"/>
  <c r="F23" i="19"/>
  <c r="G32" i="19"/>
  <c r="I41" i="14"/>
  <c r="I5" i="20"/>
  <c r="I32" i="20"/>
  <c r="I3" i="20"/>
  <c r="H15" i="20"/>
  <c r="H23" i="20"/>
  <c r="I20" i="14" s="1"/>
  <c r="I42" i="14" s="1"/>
  <c r="I4" i="20"/>
  <c r="H13" i="19"/>
  <c r="F10" i="14" s="1"/>
  <c r="H32" i="19"/>
  <c r="F29" i="14" s="1"/>
  <c r="I26" i="19"/>
  <c r="I32" i="19"/>
  <c r="I13" i="19"/>
  <c r="J5" i="19"/>
  <c r="J3" i="19"/>
  <c r="I15" i="19"/>
  <c r="H15" i="19"/>
  <c r="H26" i="19"/>
  <c r="F23" i="14" s="1"/>
  <c r="I26" i="20" l="1"/>
  <c r="I13" i="20"/>
  <c r="J5" i="20"/>
  <c r="J32" i="20" s="1"/>
  <c r="G36" i="19"/>
  <c r="H36" i="19"/>
  <c r="F12" i="14"/>
  <c r="F38" i="14" s="1"/>
  <c r="F36" i="19"/>
  <c r="H36" i="20"/>
  <c r="I12" i="14"/>
  <c r="I15" i="20"/>
  <c r="J3" i="20"/>
  <c r="J4" i="20"/>
  <c r="I23" i="20"/>
  <c r="J13" i="20"/>
  <c r="J26" i="20"/>
  <c r="J32" i="19"/>
  <c r="J13" i="19"/>
  <c r="K5" i="19"/>
  <c r="J26" i="19"/>
  <c r="J4" i="19"/>
  <c r="I23" i="19"/>
  <c r="K3" i="19"/>
  <c r="J15" i="19"/>
  <c r="F40" i="14"/>
  <c r="F37" i="14"/>
  <c r="F41" i="14"/>
  <c r="F39" i="14"/>
  <c r="F42" i="14"/>
  <c r="I36" i="19" l="1"/>
  <c r="I36" i="20"/>
  <c r="I38" i="14"/>
  <c r="I43" i="14" s="1"/>
  <c r="I33" i="14"/>
  <c r="F33" i="14"/>
  <c r="K5" i="20"/>
  <c r="K26" i="20"/>
  <c r="K32" i="20"/>
  <c r="K13" i="20"/>
  <c r="L5" i="20"/>
  <c r="J23" i="20"/>
  <c r="K4" i="20"/>
  <c r="J15" i="20"/>
  <c r="K3" i="20"/>
  <c r="F43" i="14"/>
  <c r="K15" i="19"/>
  <c r="L3" i="19"/>
  <c r="L15" i="19" s="1"/>
  <c r="L5" i="19"/>
  <c r="K26" i="19"/>
  <c r="K32" i="19"/>
  <c r="K13" i="19"/>
  <c r="J23" i="19"/>
  <c r="K4" i="19"/>
  <c r="J36" i="19" l="1"/>
  <c r="J36" i="20"/>
  <c r="L26" i="20"/>
  <c r="L13" i="20"/>
  <c r="L32" i="20"/>
  <c r="K36" i="20"/>
  <c r="K23" i="20"/>
  <c r="L4" i="20"/>
  <c r="L23" i="20" s="1"/>
  <c r="K15" i="20"/>
  <c r="L3" i="20"/>
  <c r="L15" i="20" s="1"/>
  <c r="L26" i="19"/>
  <c r="L32" i="19"/>
  <c r="L13" i="19"/>
  <c r="K23" i="19"/>
  <c r="L4" i="19"/>
  <c r="L23" i="19" s="1"/>
  <c r="K36" i="19" l="1"/>
  <c r="L36" i="20"/>
  <c r="L36" i="19"/>
  <c r="C34" i="8" l="1"/>
  <c r="E23" i="8"/>
  <c r="G23" i="8"/>
  <c r="G9" i="8"/>
  <c r="G10" i="8"/>
  <c r="G11" i="8"/>
  <c r="G12" i="8"/>
  <c r="G13" i="8"/>
  <c r="G14" i="8"/>
  <c r="G15" i="8"/>
  <c r="G16" i="8"/>
  <c r="G17" i="8"/>
  <c r="G18" i="8"/>
  <c r="G19" i="8"/>
  <c r="G20" i="8"/>
  <c r="G21" i="8"/>
  <c r="G22" i="8"/>
  <c r="G24" i="8"/>
  <c r="G25" i="8"/>
  <c r="G26" i="8"/>
  <c r="G27" i="8"/>
  <c r="G28" i="8"/>
  <c r="G29" i="8"/>
  <c r="G30" i="8"/>
  <c r="G31" i="8"/>
  <c r="G32" i="8"/>
  <c r="G33" i="8"/>
  <c r="G8" i="8"/>
  <c r="H22" i="8" l="1"/>
  <c r="O22" i="8" s="1"/>
  <c r="H14" i="8"/>
  <c r="O14" i="8" s="1"/>
  <c r="G34" i="8"/>
  <c r="H8" i="8" s="1"/>
  <c r="H11" i="8"/>
  <c r="O11" i="8" s="1"/>
  <c r="H12" i="8"/>
  <c r="O12" i="8" s="1"/>
  <c r="H20" i="8"/>
  <c r="O20" i="8" s="1"/>
  <c r="H25" i="8"/>
  <c r="O25" i="8" s="1"/>
  <c r="H29" i="8"/>
  <c r="O29" i="8" s="1"/>
  <c r="H33" i="8"/>
  <c r="O33" i="8" s="1"/>
  <c r="H9" i="8"/>
  <c r="O9" i="8" s="1"/>
  <c r="H17" i="8"/>
  <c r="O17" i="8" s="1"/>
  <c r="H21" i="8"/>
  <c r="O21" i="8" s="1"/>
  <c r="H26" i="8"/>
  <c r="H30" i="8"/>
  <c r="O30" i="8" s="1"/>
  <c r="H27" i="8"/>
  <c r="O27" i="8" s="1"/>
  <c r="H10" i="8"/>
  <c r="O10" i="8" s="1"/>
  <c r="H32" i="8"/>
  <c r="O32" i="8" s="1"/>
  <c r="H24" i="8"/>
  <c r="O24" i="8" s="1"/>
  <c r="H15" i="8"/>
  <c r="O15" i="8" s="1"/>
  <c r="D34" i="8"/>
  <c r="E33" i="8"/>
  <c r="E32" i="8"/>
  <c r="E31" i="8"/>
  <c r="E30" i="8"/>
  <c r="E29" i="8"/>
  <c r="E28" i="8"/>
  <c r="E27" i="8"/>
  <c r="E26" i="8"/>
  <c r="E25" i="8"/>
  <c r="E24" i="8"/>
  <c r="E22" i="8"/>
  <c r="E21" i="8"/>
  <c r="E20" i="8"/>
  <c r="E19" i="8"/>
  <c r="E18" i="8"/>
  <c r="E17" i="8"/>
  <c r="E16" i="8"/>
  <c r="E15" i="8"/>
  <c r="E14" i="8"/>
  <c r="E13" i="8"/>
  <c r="E12" i="8"/>
  <c r="E11" i="8"/>
  <c r="E10" i="8"/>
  <c r="E9" i="8"/>
  <c r="E8" i="8"/>
  <c r="D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E8" i="7"/>
  <c r="E6" i="7"/>
  <c r="E5" i="7"/>
  <c r="E4" i="7"/>
  <c r="O13" i="6"/>
  <c r="M16" i="6"/>
  <c r="L18" i="6"/>
  <c r="G15" i="14" s="1"/>
  <c r="P18" i="6"/>
  <c r="M26" i="6"/>
  <c r="K31" i="6"/>
  <c r="N34" i="6"/>
  <c r="J26" i="6"/>
  <c r="D36" i="6"/>
  <c r="G35" i="6"/>
  <c r="E35" i="6"/>
  <c r="G34" i="6"/>
  <c r="E34" i="6"/>
  <c r="F34" i="6" s="1"/>
  <c r="K34" i="6" s="1"/>
  <c r="G33" i="6"/>
  <c r="F33" i="6"/>
  <c r="M33" i="6" s="1"/>
  <c r="E33" i="6"/>
  <c r="G32" i="6"/>
  <c r="E32" i="6"/>
  <c r="F32" i="6" s="1"/>
  <c r="K32" i="6" s="1"/>
  <c r="G31" i="6"/>
  <c r="E31" i="6"/>
  <c r="F31" i="6" s="1"/>
  <c r="G30" i="6"/>
  <c r="E30" i="6"/>
  <c r="F30" i="6" s="1"/>
  <c r="K30" i="6" s="1"/>
  <c r="G29" i="6"/>
  <c r="E29" i="6"/>
  <c r="F29" i="6" s="1"/>
  <c r="G28" i="6"/>
  <c r="E28" i="6"/>
  <c r="F28" i="6" s="1"/>
  <c r="L28" i="6" s="1"/>
  <c r="G26" i="14" s="1"/>
  <c r="G27" i="6"/>
  <c r="E27" i="6"/>
  <c r="F27" i="6" s="1"/>
  <c r="G26" i="6"/>
  <c r="E26" i="6"/>
  <c r="F26" i="6" s="1"/>
  <c r="K26" i="6" s="1"/>
  <c r="G25" i="6"/>
  <c r="F25" i="6"/>
  <c r="M25" i="6" s="1"/>
  <c r="E25" i="6"/>
  <c r="G24" i="6"/>
  <c r="E24" i="6"/>
  <c r="F24" i="6" s="1"/>
  <c r="G23" i="6"/>
  <c r="E23" i="6"/>
  <c r="F23" i="6" s="1"/>
  <c r="O23" i="6" s="1"/>
  <c r="G22" i="6"/>
  <c r="E22" i="6"/>
  <c r="F22" i="6" s="1"/>
  <c r="K22" i="6" s="1"/>
  <c r="G21" i="6"/>
  <c r="E21" i="6"/>
  <c r="F21" i="6" s="1"/>
  <c r="G20" i="6"/>
  <c r="E20" i="6"/>
  <c r="F20" i="6" s="1"/>
  <c r="G19" i="6"/>
  <c r="E19" i="6"/>
  <c r="F19" i="6" s="1"/>
  <c r="G18" i="6"/>
  <c r="E18" i="6"/>
  <c r="F18" i="6" s="1"/>
  <c r="K18" i="6" s="1"/>
  <c r="G17" i="6"/>
  <c r="E17" i="6"/>
  <c r="G16" i="6"/>
  <c r="E16" i="6"/>
  <c r="F16" i="6" s="1"/>
  <c r="K16" i="6" s="1"/>
  <c r="G15" i="6"/>
  <c r="F15" i="6"/>
  <c r="M15" i="6" s="1"/>
  <c r="E15" i="6"/>
  <c r="G14" i="6"/>
  <c r="E14" i="6"/>
  <c r="F14" i="6" s="1"/>
  <c r="K14" i="6" s="1"/>
  <c r="G13" i="6"/>
  <c r="F13" i="6"/>
  <c r="E13" i="6"/>
  <c r="G12" i="6"/>
  <c r="E12" i="6"/>
  <c r="F12" i="6" s="1"/>
  <c r="K12" i="6" s="1"/>
  <c r="G11" i="6"/>
  <c r="E11" i="6"/>
  <c r="F11" i="6" s="1"/>
  <c r="G10" i="6"/>
  <c r="E10" i="6"/>
  <c r="F8" i="6"/>
  <c r="F6" i="6"/>
  <c r="F5" i="6"/>
  <c r="F4" i="6"/>
  <c r="B35" i="5"/>
  <c r="C24" i="5"/>
  <c r="H24" i="5" s="1"/>
  <c r="K24" i="5" l="1"/>
  <c r="M32" i="6"/>
  <c r="C33" i="5"/>
  <c r="D33" i="5" s="1"/>
  <c r="C32" i="5"/>
  <c r="C27" i="5"/>
  <c r="C19" i="5"/>
  <c r="C16" i="5"/>
  <c r="K24" i="6"/>
  <c r="M24" i="6"/>
  <c r="M13" i="6"/>
  <c r="K13" i="6"/>
  <c r="N13" i="6"/>
  <c r="K28" i="6"/>
  <c r="M28" i="6"/>
  <c r="P28" i="6"/>
  <c r="M31" i="6"/>
  <c r="N31" i="6"/>
  <c r="O31" i="6"/>
  <c r="D24" i="5"/>
  <c r="I24" i="5"/>
  <c r="E24" i="5"/>
  <c r="J24" i="5"/>
  <c r="F24" i="5"/>
  <c r="G24" i="5"/>
  <c r="H22" i="14" s="1"/>
  <c r="C11" i="5"/>
  <c r="K20" i="6"/>
  <c r="L20" i="6"/>
  <c r="G17" i="14" s="1"/>
  <c r="M20" i="6"/>
  <c r="M23" i="6"/>
  <c r="K23" i="6"/>
  <c r="N23" i="6"/>
  <c r="P20" i="6"/>
  <c r="J16" i="6"/>
  <c r="M34" i="6"/>
  <c r="L26" i="6"/>
  <c r="G23" i="14" s="1"/>
  <c r="P16" i="6"/>
  <c r="E36" i="7"/>
  <c r="J34" i="6"/>
  <c r="L34" i="6"/>
  <c r="G31" i="14" s="1"/>
  <c r="N16" i="6"/>
  <c r="F36" i="7"/>
  <c r="O26" i="8"/>
  <c r="L26" i="8"/>
  <c r="N26" i="8"/>
  <c r="M26" i="8"/>
  <c r="J18" i="6"/>
  <c r="P26" i="6"/>
  <c r="N18" i="6"/>
  <c r="L16" i="6"/>
  <c r="G13" i="14" s="1"/>
  <c r="G10" i="7"/>
  <c r="G36" i="6"/>
  <c r="H20" i="6" s="1"/>
  <c r="I20" i="6" s="1"/>
  <c r="P34" i="6"/>
  <c r="N26" i="6"/>
  <c r="M18" i="6"/>
  <c r="M14" i="6"/>
  <c r="H18" i="8"/>
  <c r="O18" i="8" s="1"/>
  <c r="H13" i="8"/>
  <c r="O13" i="8" s="1"/>
  <c r="H16" i="8"/>
  <c r="O16" i="8" s="1"/>
  <c r="H31" i="8"/>
  <c r="O31" i="8" s="1"/>
  <c r="M25" i="8"/>
  <c r="L25" i="8"/>
  <c r="N25" i="8"/>
  <c r="N24" i="8"/>
  <c r="M24" i="8"/>
  <c r="L24" i="8"/>
  <c r="M27" i="8"/>
  <c r="L27" i="8"/>
  <c r="N27" i="8"/>
  <c r="L21" i="8"/>
  <c r="N21" i="8"/>
  <c r="M21" i="8"/>
  <c r="N33" i="8"/>
  <c r="M33" i="8"/>
  <c r="L33" i="8"/>
  <c r="N16" i="8"/>
  <c r="M16" i="8"/>
  <c r="L16" i="8"/>
  <c r="M14" i="8"/>
  <c r="L14" i="8"/>
  <c r="N14" i="8"/>
  <c r="N32" i="8"/>
  <c r="M32" i="8"/>
  <c r="L32" i="8"/>
  <c r="L8" i="8"/>
  <c r="O8" i="8"/>
  <c r="N8" i="8"/>
  <c r="M8" i="8"/>
  <c r="L17" i="8"/>
  <c r="N17" i="8"/>
  <c r="M17" i="8"/>
  <c r="N29" i="8"/>
  <c r="M29" i="8"/>
  <c r="L29" i="8"/>
  <c r="N12" i="8"/>
  <c r="M12" i="8"/>
  <c r="L12" i="8"/>
  <c r="M22" i="8"/>
  <c r="L22" i="8"/>
  <c r="N22" i="8"/>
  <c r="M10" i="8"/>
  <c r="L10" i="8"/>
  <c r="N10" i="8"/>
  <c r="L30" i="8"/>
  <c r="N30" i="8"/>
  <c r="M30" i="8"/>
  <c r="N13" i="8"/>
  <c r="N11" i="8"/>
  <c r="M11" i="8"/>
  <c r="L11" i="8"/>
  <c r="M31" i="8"/>
  <c r="L31" i="8"/>
  <c r="N31" i="8"/>
  <c r="N15" i="8"/>
  <c r="M15" i="8"/>
  <c r="L15" i="8"/>
  <c r="M18" i="8"/>
  <c r="L18" i="8"/>
  <c r="N18" i="8"/>
  <c r="L9" i="8"/>
  <c r="N9" i="8"/>
  <c r="M9" i="8"/>
  <c r="N20" i="8"/>
  <c r="M20" i="8"/>
  <c r="L20" i="8"/>
  <c r="H19" i="8"/>
  <c r="O19" i="8" s="1"/>
  <c r="H23" i="8"/>
  <c r="O23" i="8" s="1"/>
  <c r="H28" i="8"/>
  <c r="O28" i="8" s="1"/>
  <c r="E34" i="8"/>
  <c r="M19" i="6"/>
  <c r="K19" i="6"/>
  <c r="O19" i="6"/>
  <c r="L19" i="6"/>
  <c r="G16" i="14" s="1"/>
  <c r="P19" i="6"/>
  <c r="J19" i="6"/>
  <c r="N19" i="6"/>
  <c r="M21" i="6"/>
  <c r="K21" i="6"/>
  <c r="O21" i="6"/>
  <c r="L21" i="6"/>
  <c r="G18" i="14" s="1"/>
  <c r="P21" i="6"/>
  <c r="N21" i="6"/>
  <c r="J21" i="6"/>
  <c r="M11" i="6"/>
  <c r="J11" i="6"/>
  <c r="K11" i="6"/>
  <c r="L11" i="6"/>
  <c r="G8" i="14" s="1"/>
  <c r="P11" i="6"/>
  <c r="N11" i="6"/>
  <c r="O11" i="6"/>
  <c r="M27" i="6"/>
  <c r="N27" i="6"/>
  <c r="K27" i="6"/>
  <c r="O27" i="6"/>
  <c r="L27" i="6"/>
  <c r="G24" i="14" s="1"/>
  <c r="P27" i="6"/>
  <c r="J27" i="6"/>
  <c r="M29" i="6"/>
  <c r="K29" i="6"/>
  <c r="O29" i="6"/>
  <c r="L29" i="6"/>
  <c r="G27" i="14" s="1"/>
  <c r="P29" i="6"/>
  <c r="N29" i="6"/>
  <c r="J29" i="6"/>
  <c r="J30" i="6"/>
  <c r="K33" i="6"/>
  <c r="M30" i="6"/>
  <c r="K15" i="6"/>
  <c r="J15" i="6"/>
  <c r="J33" i="6"/>
  <c r="J25" i="6"/>
  <c r="N33" i="6"/>
  <c r="P32" i="6"/>
  <c r="L32" i="6"/>
  <c r="G29" i="14" s="1"/>
  <c r="P30" i="6"/>
  <c r="N25" i="6"/>
  <c r="P24" i="6"/>
  <c r="P22" i="6"/>
  <c r="L22" i="6"/>
  <c r="G19" i="14" s="1"/>
  <c r="N15" i="6"/>
  <c r="P14" i="6"/>
  <c r="L14" i="6"/>
  <c r="G11" i="14" s="1"/>
  <c r="P12" i="6"/>
  <c r="L12" i="6"/>
  <c r="G9" i="14" s="1"/>
  <c r="E36" i="6"/>
  <c r="J13" i="6"/>
  <c r="J31" i="6"/>
  <c r="J23" i="6"/>
  <c r="P33" i="6"/>
  <c r="L33" i="6"/>
  <c r="G30" i="14" s="1"/>
  <c r="N32" i="6"/>
  <c r="P31" i="6"/>
  <c r="L31" i="6"/>
  <c r="G25" i="14" s="1"/>
  <c r="N30" i="6"/>
  <c r="N28" i="6"/>
  <c r="P25" i="6"/>
  <c r="L25" i="6"/>
  <c r="G22" i="14" s="1"/>
  <c r="N24" i="6"/>
  <c r="P23" i="6"/>
  <c r="L23" i="6"/>
  <c r="G21" i="14" s="1"/>
  <c r="N22" i="6"/>
  <c r="N20" i="6"/>
  <c r="P15" i="6"/>
  <c r="L15" i="6"/>
  <c r="G12" i="14" s="1"/>
  <c r="N14" i="6"/>
  <c r="P13" i="6"/>
  <c r="L13" i="6"/>
  <c r="G10" i="14" s="1"/>
  <c r="N12" i="6"/>
  <c r="J12" i="6"/>
  <c r="J22" i="6"/>
  <c r="O33" i="6"/>
  <c r="O25" i="6"/>
  <c r="K25" i="6"/>
  <c r="M22" i="6"/>
  <c r="O15" i="6"/>
  <c r="M12" i="6"/>
  <c r="L30" i="6"/>
  <c r="G28" i="14" s="1"/>
  <c r="L24" i="6"/>
  <c r="G20" i="14" s="1"/>
  <c r="J14" i="6"/>
  <c r="J32" i="6"/>
  <c r="J28" i="6"/>
  <c r="J24" i="6"/>
  <c r="J20" i="6"/>
  <c r="O34" i="6"/>
  <c r="O32" i="6"/>
  <c r="O30" i="6"/>
  <c r="O28" i="6"/>
  <c r="O26" i="6"/>
  <c r="O24" i="6"/>
  <c r="O22" i="6"/>
  <c r="O20" i="6"/>
  <c r="O18" i="6"/>
  <c r="O16" i="6"/>
  <c r="O14" i="6"/>
  <c r="O12" i="6"/>
  <c r="G35" i="7"/>
  <c r="G32" i="7"/>
  <c r="G28" i="7"/>
  <c r="G24" i="7"/>
  <c r="G20" i="7"/>
  <c r="G16" i="7"/>
  <c r="G12" i="7"/>
  <c r="G23" i="7"/>
  <c r="G19" i="7"/>
  <c r="G11" i="7"/>
  <c r="G31" i="7"/>
  <c r="G27" i="7"/>
  <c r="G15" i="7"/>
  <c r="G14" i="7"/>
  <c r="G18" i="7"/>
  <c r="G22" i="7"/>
  <c r="G26" i="7"/>
  <c r="G30" i="7"/>
  <c r="G13" i="7"/>
  <c r="G17" i="7"/>
  <c r="G21" i="7"/>
  <c r="G25" i="7"/>
  <c r="G29" i="7"/>
  <c r="G33" i="7"/>
  <c r="G34" i="7"/>
  <c r="F17" i="6"/>
  <c r="F35" i="6"/>
  <c r="H16" i="6"/>
  <c r="I16" i="6" s="1"/>
  <c r="H10" i="6"/>
  <c r="H32" i="6"/>
  <c r="I32" i="6" s="1"/>
  <c r="H26" i="6"/>
  <c r="I26" i="6" s="1"/>
  <c r="H13" i="6"/>
  <c r="I13" i="6" s="1"/>
  <c r="H15" i="6"/>
  <c r="I15" i="6" s="1"/>
  <c r="H31" i="6"/>
  <c r="I31" i="6" s="1"/>
  <c r="H33" i="6"/>
  <c r="I33" i="6" s="1"/>
  <c r="F10" i="6"/>
  <c r="H11" i="6"/>
  <c r="I11" i="6" s="1"/>
  <c r="C12" i="5"/>
  <c r="C20" i="5"/>
  <c r="C28" i="5"/>
  <c r="C15" i="5"/>
  <c r="C23" i="5"/>
  <c r="C31" i="5"/>
  <c r="C10" i="5"/>
  <c r="C14" i="5"/>
  <c r="C18" i="5"/>
  <c r="C22" i="5"/>
  <c r="C26" i="5"/>
  <c r="C30" i="5"/>
  <c r="C34" i="5"/>
  <c r="C9" i="5"/>
  <c r="C13" i="5"/>
  <c r="C17" i="5"/>
  <c r="C21" i="5"/>
  <c r="C25" i="5"/>
  <c r="C29" i="5"/>
  <c r="G42" i="14" l="1"/>
  <c r="I14" i="5"/>
  <c r="J14" i="5"/>
  <c r="F14" i="5"/>
  <c r="G14" i="5"/>
  <c r="H12" i="14" s="1"/>
  <c r="H14" i="5"/>
  <c r="K14" i="5"/>
  <c r="E14" i="5"/>
  <c r="D20" i="5"/>
  <c r="I20" i="5"/>
  <c r="J20" i="5"/>
  <c r="F20" i="5"/>
  <c r="G20" i="5"/>
  <c r="H18" i="14" s="1"/>
  <c r="H20" i="5"/>
  <c r="E20" i="5"/>
  <c r="K20" i="5"/>
  <c r="I14" i="7"/>
  <c r="J14" i="7"/>
  <c r="D11" i="14" s="1"/>
  <c r="L14" i="7"/>
  <c r="N14" i="7"/>
  <c r="M14" i="7"/>
  <c r="K14" i="7"/>
  <c r="H14" i="7"/>
  <c r="I32" i="7"/>
  <c r="J32" i="7"/>
  <c r="D29" i="14" s="1"/>
  <c r="L32" i="7"/>
  <c r="M32" i="7"/>
  <c r="K32" i="7"/>
  <c r="N32" i="7"/>
  <c r="H32" i="7"/>
  <c r="G41" i="14"/>
  <c r="D27" i="5"/>
  <c r="I27" i="5"/>
  <c r="J27" i="5"/>
  <c r="F27" i="5"/>
  <c r="E27" i="5"/>
  <c r="G27" i="5"/>
  <c r="H26" i="14" s="1"/>
  <c r="K27" i="5"/>
  <c r="H27" i="5"/>
  <c r="I21" i="5"/>
  <c r="J21" i="5"/>
  <c r="F21" i="5"/>
  <c r="E21" i="5"/>
  <c r="G21" i="5"/>
  <c r="H19" i="14" s="1"/>
  <c r="K21" i="5"/>
  <c r="H21" i="5"/>
  <c r="I26" i="5"/>
  <c r="J26" i="5"/>
  <c r="F26" i="5"/>
  <c r="G26" i="5"/>
  <c r="H24" i="14" s="1"/>
  <c r="H26" i="5"/>
  <c r="E26" i="5"/>
  <c r="K26" i="5"/>
  <c r="I9" i="5"/>
  <c r="J9" i="5"/>
  <c r="F9" i="5"/>
  <c r="G9" i="5"/>
  <c r="E9" i="5"/>
  <c r="H9" i="5"/>
  <c r="K9" i="5"/>
  <c r="D28" i="5"/>
  <c r="I28" i="5"/>
  <c r="J28" i="5"/>
  <c r="F28" i="5"/>
  <c r="G28" i="5"/>
  <c r="H27" i="14" s="1"/>
  <c r="E28" i="5"/>
  <c r="H28" i="5"/>
  <c r="K28" i="5"/>
  <c r="I21" i="7"/>
  <c r="J21" i="7"/>
  <c r="D18" i="14" s="1"/>
  <c r="L21" i="7"/>
  <c r="H21" i="7"/>
  <c r="N21" i="7"/>
  <c r="M21" i="7"/>
  <c r="K21" i="7"/>
  <c r="I18" i="7"/>
  <c r="H18" i="7"/>
  <c r="J18" i="7"/>
  <c r="D15" i="14" s="1"/>
  <c r="L18" i="7"/>
  <c r="M18" i="7"/>
  <c r="N18" i="7"/>
  <c r="K18" i="7"/>
  <c r="I19" i="7"/>
  <c r="J19" i="7"/>
  <c r="D16" i="14" s="1"/>
  <c r="H19" i="7"/>
  <c r="L19" i="7"/>
  <c r="N19" i="7"/>
  <c r="M19" i="7"/>
  <c r="K19" i="7"/>
  <c r="I28" i="7"/>
  <c r="J28" i="7"/>
  <c r="D26" i="14" s="1"/>
  <c r="L28" i="7"/>
  <c r="M28" i="7"/>
  <c r="H28" i="7"/>
  <c r="N28" i="7"/>
  <c r="K28" i="7"/>
  <c r="D19" i="5"/>
  <c r="I19" i="5"/>
  <c r="J19" i="5"/>
  <c r="E19" i="5"/>
  <c r="F19" i="5"/>
  <c r="G19" i="5"/>
  <c r="H17" i="14" s="1"/>
  <c r="H39" i="14" s="1"/>
  <c r="H19" i="5"/>
  <c r="K19" i="5"/>
  <c r="I29" i="5"/>
  <c r="J29" i="5"/>
  <c r="F29" i="5"/>
  <c r="G29" i="5"/>
  <c r="H28" i="14" s="1"/>
  <c r="E29" i="5"/>
  <c r="H29" i="5"/>
  <c r="K29" i="5"/>
  <c r="I34" i="5"/>
  <c r="J34" i="5"/>
  <c r="F34" i="5"/>
  <c r="E34" i="5"/>
  <c r="G34" i="5"/>
  <c r="H32" i="14" s="1"/>
  <c r="H34" i="5"/>
  <c r="K34" i="5"/>
  <c r="D34" i="5"/>
  <c r="I10" i="5"/>
  <c r="J10" i="5"/>
  <c r="F10" i="5"/>
  <c r="G10" i="5"/>
  <c r="H8" i="14" s="1"/>
  <c r="E10" i="5"/>
  <c r="H10" i="5"/>
  <c r="K10" i="5"/>
  <c r="H25" i="6"/>
  <c r="I25" i="6" s="1"/>
  <c r="H29" i="6"/>
  <c r="I29" i="6" s="1"/>
  <c r="H28" i="6"/>
  <c r="I28" i="6" s="1"/>
  <c r="H12" i="6"/>
  <c r="I12" i="6" s="1"/>
  <c r="I17" i="7"/>
  <c r="J17" i="7"/>
  <c r="D14" i="14" s="1"/>
  <c r="L17" i="7"/>
  <c r="N17" i="7"/>
  <c r="M17" i="7"/>
  <c r="K17" i="7"/>
  <c r="H17" i="7"/>
  <c r="I23" i="7"/>
  <c r="J23" i="7"/>
  <c r="D21" i="14" s="1"/>
  <c r="L23" i="7"/>
  <c r="N23" i="7"/>
  <c r="M23" i="7"/>
  <c r="H23" i="7"/>
  <c r="K23" i="7"/>
  <c r="I25" i="5"/>
  <c r="J25" i="5"/>
  <c r="E25" i="5"/>
  <c r="F25" i="5"/>
  <c r="G25" i="5"/>
  <c r="H23" i="14" s="1"/>
  <c r="H25" i="5"/>
  <c r="K25" i="5"/>
  <c r="I30" i="5"/>
  <c r="E30" i="5"/>
  <c r="J30" i="5"/>
  <c r="F30" i="5"/>
  <c r="G30" i="5"/>
  <c r="H25" i="14" s="1"/>
  <c r="K30" i="5"/>
  <c r="H30" i="5"/>
  <c r="D12" i="5"/>
  <c r="I12" i="5"/>
  <c r="E12" i="5"/>
  <c r="J12" i="5"/>
  <c r="F12" i="5"/>
  <c r="G12" i="5"/>
  <c r="H10" i="14" s="1"/>
  <c r="K12" i="5"/>
  <c r="H12" i="5"/>
  <c r="H19" i="6"/>
  <c r="I19" i="6" s="1"/>
  <c r="H21" i="6"/>
  <c r="I21" i="6" s="1"/>
  <c r="H30" i="6"/>
  <c r="I30" i="6" s="1"/>
  <c r="H14" i="6"/>
  <c r="I14" i="6" s="1"/>
  <c r="I34" i="7"/>
  <c r="J34" i="7"/>
  <c r="D31" i="14" s="1"/>
  <c r="L34" i="7"/>
  <c r="M34" i="7"/>
  <c r="H34" i="7"/>
  <c r="N34" i="7"/>
  <c r="K34" i="7"/>
  <c r="I13" i="7"/>
  <c r="J13" i="7"/>
  <c r="D10" i="14" s="1"/>
  <c r="H13" i="7"/>
  <c r="L13" i="7"/>
  <c r="M13" i="7"/>
  <c r="N13" i="7"/>
  <c r="K13" i="7"/>
  <c r="I15" i="7"/>
  <c r="J15" i="7"/>
  <c r="D12" i="14" s="1"/>
  <c r="L15" i="7"/>
  <c r="H15" i="7"/>
  <c r="M15" i="7"/>
  <c r="N15" i="7"/>
  <c r="K15" i="7"/>
  <c r="I12" i="7"/>
  <c r="H12" i="7"/>
  <c r="J12" i="7"/>
  <c r="D9" i="14" s="1"/>
  <c r="L12" i="7"/>
  <c r="N12" i="7"/>
  <c r="M12" i="7"/>
  <c r="K12" i="7"/>
  <c r="I35" i="7"/>
  <c r="J35" i="7"/>
  <c r="D32" i="14" s="1"/>
  <c r="N35" i="7"/>
  <c r="M35" i="7"/>
  <c r="L35" i="7"/>
  <c r="H35" i="7"/>
  <c r="K35" i="7"/>
  <c r="M13" i="8"/>
  <c r="D11" i="5"/>
  <c r="I11" i="5"/>
  <c r="J11" i="5"/>
  <c r="F11" i="5"/>
  <c r="G11" i="5"/>
  <c r="H9" i="14" s="1"/>
  <c r="H42" i="14" s="1"/>
  <c r="H11" i="5"/>
  <c r="E11" i="5"/>
  <c r="K11" i="5"/>
  <c r="D32" i="5"/>
  <c r="I32" i="5"/>
  <c r="J32" i="5"/>
  <c r="F32" i="5"/>
  <c r="G32" i="5"/>
  <c r="H30" i="14" s="1"/>
  <c r="H32" i="5"/>
  <c r="K32" i="5"/>
  <c r="E32" i="5"/>
  <c r="I30" i="7"/>
  <c r="H30" i="7"/>
  <c r="J30" i="7"/>
  <c r="D28" i="14" s="1"/>
  <c r="L30" i="7"/>
  <c r="M30" i="7"/>
  <c r="N30" i="7"/>
  <c r="K30" i="7"/>
  <c r="I10" i="7"/>
  <c r="J10" i="7"/>
  <c r="D7" i="14" s="1"/>
  <c r="L10" i="7"/>
  <c r="N10" i="7"/>
  <c r="M10" i="7"/>
  <c r="K10" i="7"/>
  <c r="H10" i="7"/>
  <c r="I22" i="5"/>
  <c r="J22" i="5"/>
  <c r="F22" i="5"/>
  <c r="G22" i="5"/>
  <c r="H21" i="14" s="1"/>
  <c r="E22" i="5"/>
  <c r="H22" i="5"/>
  <c r="K22" i="5"/>
  <c r="H23" i="6"/>
  <c r="I23" i="6" s="1"/>
  <c r="H18" i="6"/>
  <c r="I18" i="6" s="1"/>
  <c r="I31" i="7"/>
  <c r="J31" i="7"/>
  <c r="D25" i="14" s="1"/>
  <c r="H31" i="7"/>
  <c r="L31" i="7"/>
  <c r="N31" i="7"/>
  <c r="M31" i="7"/>
  <c r="K31" i="7"/>
  <c r="H34" i="8"/>
  <c r="L13" i="8"/>
  <c r="D31" i="5"/>
  <c r="I31" i="5"/>
  <c r="J31" i="5"/>
  <c r="E31" i="5"/>
  <c r="F31" i="5"/>
  <c r="G31" i="5"/>
  <c r="H29" i="14" s="1"/>
  <c r="H31" i="5"/>
  <c r="K31" i="5"/>
  <c r="I33" i="7"/>
  <c r="J33" i="7"/>
  <c r="D30" i="14" s="1"/>
  <c r="L33" i="7"/>
  <c r="H33" i="7"/>
  <c r="M33" i="7"/>
  <c r="K33" i="7"/>
  <c r="N33" i="7"/>
  <c r="I27" i="7"/>
  <c r="J27" i="7"/>
  <c r="D24" i="14" s="1"/>
  <c r="L27" i="7"/>
  <c r="H27" i="7"/>
  <c r="N27" i="7"/>
  <c r="M27" i="7"/>
  <c r="K27" i="7"/>
  <c r="I16" i="7"/>
  <c r="J16" i="7"/>
  <c r="D13" i="14" s="1"/>
  <c r="L16" i="7"/>
  <c r="N16" i="7"/>
  <c r="M16" i="7"/>
  <c r="H16" i="7"/>
  <c r="K16" i="7"/>
  <c r="I33" i="5"/>
  <c r="J33" i="5"/>
  <c r="F33" i="5"/>
  <c r="E33" i="5"/>
  <c r="G33" i="5"/>
  <c r="H31" i="14" s="1"/>
  <c r="H33" i="5"/>
  <c r="K33" i="5"/>
  <c r="I17" i="5"/>
  <c r="J17" i="5"/>
  <c r="F17" i="5"/>
  <c r="G17" i="5"/>
  <c r="H15" i="14" s="1"/>
  <c r="H17" i="5"/>
  <c r="K17" i="5"/>
  <c r="E17" i="5"/>
  <c r="D23" i="5"/>
  <c r="I23" i="5"/>
  <c r="J23" i="5"/>
  <c r="F23" i="5"/>
  <c r="G23" i="5"/>
  <c r="H20" i="14" s="1"/>
  <c r="E23" i="5"/>
  <c r="H23" i="5"/>
  <c r="K23" i="5"/>
  <c r="H27" i="6"/>
  <c r="I27" i="6" s="1"/>
  <c r="H34" i="6"/>
  <c r="I34" i="6" s="1"/>
  <c r="I29" i="7"/>
  <c r="J29" i="7"/>
  <c r="D27" i="14" s="1"/>
  <c r="L29" i="7"/>
  <c r="N29" i="7"/>
  <c r="M29" i="7"/>
  <c r="H29" i="7"/>
  <c r="K29" i="7"/>
  <c r="I26" i="7"/>
  <c r="J26" i="7"/>
  <c r="D23" i="14" s="1"/>
  <c r="L26" i="7"/>
  <c r="M26" i="7"/>
  <c r="N26" i="7"/>
  <c r="K26" i="7"/>
  <c r="H26" i="7"/>
  <c r="I20" i="7"/>
  <c r="J20" i="7"/>
  <c r="D17" i="14" s="1"/>
  <c r="L20" i="7"/>
  <c r="M20" i="7"/>
  <c r="N20" i="7"/>
  <c r="K20" i="7"/>
  <c r="H20" i="7"/>
  <c r="I13" i="5"/>
  <c r="E13" i="5"/>
  <c r="J13" i="5"/>
  <c r="F13" i="5"/>
  <c r="G13" i="5"/>
  <c r="H11" i="14" s="1"/>
  <c r="H13" i="5"/>
  <c r="K13" i="5"/>
  <c r="I18" i="5"/>
  <c r="E18" i="5"/>
  <c r="J18" i="5"/>
  <c r="F18" i="5"/>
  <c r="G18" i="5"/>
  <c r="H16" i="14" s="1"/>
  <c r="H18" i="5"/>
  <c r="K18" i="5"/>
  <c r="D15" i="5"/>
  <c r="I15" i="5"/>
  <c r="J15" i="5"/>
  <c r="F15" i="5"/>
  <c r="E15" i="5"/>
  <c r="G15" i="5"/>
  <c r="H13" i="14" s="1"/>
  <c r="H15" i="5"/>
  <c r="K15" i="5"/>
  <c r="H35" i="6"/>
  <c r="I35" i="6" s="1"/>
  <c r="H17" i="6"/>
  <c r="I17" i="6" s="1"/>
  <c r="H22" i="6"/>
  <c r="I22" i="6" s="1"/>
  <c r="H24" i="6"/>
  <c r="I24" i="6" s="1"/>
  <c r="I25" i="7"/>
  <c r="J25" i="7"/>
  <c r="D22" i="14" s="1"/>
  <c r="H25" i="7"/>
  <c r="L25" i="7"/>
  <c r="N25" i="7"/>
  <c r="M25" i="7"/>
  <c r="K25" i="7"/>
  <c r="I22" i="7"/>
  <c r="J22" i="7"/>
  <c r="D19" i="14" s="1"/>
  <c r="L22" i="7"/>
  <c r="M22" i="7"/>
  <c r="H22" i="7"/>
  <c r="N22" i="7"/>
  <c r="K22" i="7"/>
  <c r="I11" i="7"/>
  <c r="J11" i="7"/>
  <c r="L11" i="7"/>
  <c r="M11" i="7"/>
  <c r="N11" i="7"/>
  <c r="H11" i="7"/>
  <c r="K11" i="7"/>
  <c r="I24" i="7"/>
  <c r="H24" i="7"/>
  <c r="J24" i="7"/>
  <c r="D20" i="14" s="1"/>
  <c r="L24" i="7"/>
  <c r="M24" i="7"/>
  <c r="N24" i="7"/>
  <c r="K24" i="7"/>
  <c r="G40" i="14"/>
  <c r="G39" i="14"/>
  <c r="D16" i="5"/>
  <c r="I16" i="5"/>
  <c r="J16" i="5"/>
  <c r="F16" i="5"/>
  <c r="G16" i="5"/>
  <c r="H14" i="14" s="1"/>
  <c r="E16" i="5"/>
  <c r="H16" i="5"/>
  <c r="K16" i="5"/>
  <c r="N28" i="8"/>
  <c r="M28" i="8"/>
  <c r="L28" i="8"/>
  <c r="N23" i="8"/>
  <c r="M23" i="8"/>
  <c r="L23" i="8"/>
  <c r="N19" i="8"/>
  <c r="M19" i="8"/>
  <c r="L19" i="8"/>
  <c r="F12" i="8"/>
  <c r="J12" i="8" s="1"/>
  <c r="F23" i="8"/>
  <c r="K12" i="8"/>
  <c r="E11" i="14" s="1"/>
  <c r="F15" i="8"/>
  <c r="F26" i="8"/>
  <c r="F29" i="8"/>
  <c r="F18" i="8"/>
  <c r="F9" i="8"/>
  <c r="F21" i="8"/>
  <c r="F32" i="8"/>
  <c r="F24" i="8"/>
  <c r="F13" i="8"/>
  <c r="F14" i="8"/>
  <c r="F27" i="8"/>
  <c r="F19" i="8"/>
  <c r="F30" i="8"/>
  <c r="F22" i="8"/>
  <c r="F10" i="8"/>
  <c r="F16" i="8"/>
  <c r="F33" i="8"/>
  <c r="F25" i="8"/>
  <c r="F17" i="8"/>
  <c r="F28" i="8"/>
  <c r="F20" i="8"/>
  <c r="F8" i="8"/>
  <c r="F11" i="8"/>
  <c r="F31" i="8"/>
  <c r="M17" i="6"/>
  <c r="K17" i="6"/>
  <c r="O17" i="6"/>
  <c r="L17" i="6"/>
  <c r="G14" i="14" s="1"/>
  <c r="P17" i="6"/>
  <c r="J17" i="6"/>
  <c r="N17" i="6"/>
  <c r="K10" i="6"/>
  <c r="O10" i="6"/>
  <c r="J10" i="6"/>
  <c r="N10" i="6"/>
  <c r="L10" i="6"/>
  <c r="G7" i="14" s="1"/>
  <c r="P10" i="6"/>
  <c r="M10" i="6"/>
  <c r="M35" i="6"/>
  <c r="K35" i="6"/>
  <c r="O35" i="6"/>
  <c r="L35" i="6"/>
  <c r="P35" i="6"/>
  <c r="J35" i="6"/>
  <c r="N35" i="6"/>
  <c r="G36" i="7"/>
  <c r="F36" i="6"/>
  <c r="I10" i="6"/>
  <c r="I36" i="6" s="1"/>
  <c r="D17" i="5"/>
  <c r="D29" i="5"/>
  <c r="D13" i="5"/>
  <c r="D30" i="5"/>
  <c r="D22" i="5"/>
  <c r="D14" i="5"/>
  <c r="D25" i="5"/>
  <c r="C35" i="5"/>
  <c r="D9" i="5"/>
  <c r="D21" i="5"/>
  <c r="D26" i="5"/>
  <c r="D18" i="5"/>
  <c r="D10" i="5"/>
  <c r="H38" i="14" l="1"/>
  <c r="L36" i="6"/>
  <c r="G32" i="14"/>
  <c r="G38" i="14" s="1"/>
  <c r="P36" i="6"/>
  <c r="M36" i="7"/>
  <c r="D42" i="14"/>
  <c r="H41" i="14"/>
  <c r="K35" i="5"/>
  <c r="J11" i="14"/>
  <c r="K36" i="7"/>
  <c r="J35" i="5"/>
  <c r="H36" i="7"/>
  <c r="G37" i="14"/>
  <c r="K25" i="8"/>
  <c r="E24" i="14" s="1"/>
  <c r="J24" i="14" s="1"/>
  <c r="J25" i="8"/>
  <c r="I25" i="8"/>
  <c r="N36" i="7"/>
  <c r="H35" i="5"/>
  <c r="N36" i="6"/>
  <c r="L36" i="7"/>
  <c r="J30" i="14"/>
  <c r="D37" i="14"/>
  <c r="D41" i="14"/>
  <c r="H7" i="14"/>
  <c r="G35" i="5"/>
  <c r="I26" i="8"/>
  <c r="J26" i="8"/>
  <c r="K26" i="8"/>
  <c r="E25" i="14" s="1"/>
  <c r="J25" i="14" s="1"/>
  <c r="E35" i="5"/>
  <c r="I35" i="5"/>
  <c r="J36" i="7"/>
  <c r="D8" i="14"/>
  <c r="H36" i="6"/>
  <c r="J36" i="6"/>
  <c r="O36" i="6"/>
  <c r="I36" i="7"/>
  <c r="D40" i="14"/>
  <c r="D39" i="14"/>
  <c r="F35" i="5"/>
  <c r="H40" i="14"/>
  <c r="I12" i="8"/>
  <c r="I23" i="8"/>
  <c r="J23" i="8"/>
  <c r="K23" i="8"/>
  <c r="E22" i="14" s="1"/>
  <c r="J22" i="14" s="1"/>
  <c r="J31" i="8"/>
  <c r="K31" i="8"/>
  <c r="E30" i="14" s="1"/>
  <c r="I31" i="8"/>
  <c r="J28" i="8"/>
  <c r="K28" i="8"/>
  <c r="E27" i="14" s="1"/>
  <c r="J27" i="14" s="1"/>
  <c r="I28" i="8"/>
  <c r="J16" i="8"/>
  <c r="I16" i="8"/>
  <c r="K16" i="8"/>
  <c r="E15" i="14" s="1"/>
  <c r="J15" i="14" s="1"/>
  <c r="K19" i="8"/>
  <c r="E18" i="14" s="1"/>
  <c r="J18" i="14" s="1"/>
  <c r="J19" i="8"/>
  <c r="I19" i="8"/>
  <c r="J24" i="8"/>
  <c r="I24" i="8"/>
  <c r="K24" i="8"/>
  <c r="E23" i="14" s="1"/>
  <c r="J23" i="14" s="1"/>
  <c r="J18" i="8"/>
  <c r="K18" i="8"/>
  <c r="E17" i="14" s="1"/>
  <c r="J17" i="14" s="1"/>
  <c r="I18" i="8"/>
  <c r="K11" i="8"/>
  <c r="E10" i="14" s="1"/>
  <c r="I11" i="8"/>
  <c r="J11" i="8"/>
  <c r="J17" i="8"/>
  <c r="I17" i="8"/>
  <c r="K17" i="8"/>
  <c r="E16" i="14" s="1"/>
  <c r="J16" i="14" s="1"/>
  <c r="J10" i="8"/>
  <c r="K10" i="8"/>
  <c r="E9" i="14" s="1"/>
  <c r="J9" i="14" s="1"/>
  <c r="I10" i="8"/>
  <c r="K27" i="8"/>
  <c r="E26" i="14" s="1"/>
  <c r="J26" i="14" s="1"/>
  <c r="I27" i="8"/>
  <c r="J27" i="8"/>
  <c r="J32" i="8"/>
  <c r="I32" i="8"/>
  <c r="K32" i="8"/>
  <c r="E31" i="14" s="1"/>
  <c r="J31" i="14" s="1"/>
  <c r="I29" i="8"/>
  <c r="J29" i="8"/>
  <c r="K29" i="8"/>
  <c r="E28" i="14" s="1"/>
  <c r="J28" i="14" s="1"/>
  <c r="J8" i="8"/>
  <c r="K8" i="8"/>
  <c r="E7" i="14" s="1"/>
  <c r="I8" i="8"/>
  <c r="J22" i="8"/>
  <c r="K22" i="8"/>
  <c r="E21" i="14" s="1"/>
  <c r="J21" i="14" s="1"/>
  <c r="I22" i="8"/>
  <c r="J14" i="8"/>
  <c r="K14" i="8"/>
  <c r="E13" i="14" s="1"/>
  <c r="J13" i="14" s="1"/>
  <c r="I14" i="8"/>
  <c r="I21" i="8"/>
  <c r="J21" i="8"/>
  <c r="K21" i="8"/>
  <c r="E20" i="14" s="1"/>
  <c r="J20" i="14" s="1"/>
  <c r="J20" i="8"/>
  <c r="I20" i="8"/>
  <c r="K20" i="8"/>
  <c r="E19" i="14" s="1"/>
  <c r="I33" i="8"/>
  <c r="J33" i="8"/>
  <c r="K33" i="8"/>
  <c r="E32" i="14" s="1"/>
  <c r="J32" i="14" s="1"/>
  <c r="J30" i="8"/>
  <c r="K30" i="8"/>
  <c r="E29" i="14" s="1"/>
  <c r="J29" i="14" s="1"/>
  <c r="I30" i="8"/>
  <c r="J13" i="8"/>
  <c r="K13" i="8"/>
  <c r="E12" i="14" s="1"/>
  <c r="J12" i="14" s="1"/>
  <c r="I13" i="8"/>
  <c r="L34" i="8"/>
  <c r="J9" i="8"/>
  <c r="K9" i="8"/>
  <c r="E8" i="14" s="1"/>
  <c r="I9" i="8"/>
  <c r="K15" i="8"/>
  <c r="E14" i="14" s="1"/>
  <c r="J14" i="14" s="1"/>
  <c r="I15" i="8"/>
  <c r="J15" i="8"/>
  <c r="F34" i="8"/>
  <c r="M36" i="6"/>
  <c r="K36" i="6"/>
  <c r="D35" i="5"/>
  <c r="G33" i="14" l="1"/>
  <c r="G43" i="14"/>
  <c r="E40" i="14"/>
  <c r="J37" i="14"/>
  <c r="J39" i="14"/>
  <c r="J42" i="14"/>
  <c r="E41" i="14"/>
  <c r="H37" i="14"/>
  <c r="H43" i="14" s="1"/>
  <c r="H33" i="14"/>
  <c r="E39" i="14"/>
  <c r="E38" i="14"/>
  <c r="E37" i="14"/>
  <c r="E33" i="14"/>
  <c r="E42" i="14"/>
  <c r="J19" i="14"/>
  <c r="J40" i="14" s="1"/>
  <c r="J8" i="14"/>
  <c r="J38" i="14" s="1"/>
  <c r="D38" i="14"/>
  <c r="D43" i="14" s="1"/>
  <c r="J10" i="14"/>
  <c r="J41" i="14" s="1"/>
  <c r="D33" i="14"/>
  <c r="K34" i="8"/>
  <c r="I34" i="8"/>
  <c r="O34" i="8"/>
  <c r="N34" i="8"/>
  <c r="M34" i="8"/>
  <c r="J34" i="8"/>
  <c r="J33" i="14" l="1"/>
  <c r="E43" i="14"/>
  <c r="J43" i="14"/>
</calcChain>
</file>

<file path=xl/sharedStrings.xml><?xml version="1.0" encoding="utf-8"?>
<sst xmlns="http://schemas.openxmlformats.org/spreadsheetml/2006/main" count="634" uniqueCount="173">
  <si>
    <t>Outpatient</t>
  </si>
  <si>
    <t>SFY20</t>
  </si>
  <si>
    <t>SFY21</t>
  </si>
  <si>
    <t>SFY22</t>
  </si>
  <si>
    <t>SFY23</t>
  </si>
  <si>
    <t>SFY24</t>
  </si>
  <si>
    <t>SFY25</t>
  </si>
  <si>
    <t>SFY26</t>
  </si>
  <si>
    <t>Total</t>
  </si>
  <si>
    <t>General IP</t>
  </si>
  <si>
    <t>Supp Pmt</t>
  </si>
  <si>
    <t>$0 - 6,999,999</t>
  </si>
  <si>
    <t>Over $14,000,000</t>
  </si>
  <si>
    <t>FFY 2016</t>
  </si>
  <si>
    <t>Hospital</t>
  </si>
  <si>
    <t>Provider ID</t>
  </si>
  <si>
    <t>Medicaid</t>
  </si>
  <si>
    <t>Cap</t>
  </si>
  <si>
    <t>Inpatient</t>
  </si>
  <si>
    <t xml:space="preserve">up to 1st </t>
  </si>
  <si>
    <t>Supplemental</t>
  </si>
  <si>
    <t>Payments</t>
  </si>
  <si>
    <t>%</t>
  </si>
  <si>
    <t>Capped %</t>
  </si>
  <si>
    <t xml:space="preserve">BACKUS </t>
  </si>
  <si>
    <t>004041851</t>
  </si>
  <si>
    <t xml:space="preserve">BRIDGEPORT </t>
  </si>
  <si>
    <t>004041703</t>
  </si>
  <si>
    <t xml:space="preserve">BRISTOL </t>
  </si>
  <si>
    <t>004041901</t>
  </si>
  <si>
    <t xml:space="preserve">DANBURY </t>
  </si>
  <si>
    <t>004041935</t>
  </si>
  <si>
    <t>System</t>
  </si>
  <si>
    <t xml:space="preserve">DAY KIMBALL </t>
  </si>
  <si>
    <t>004041638</t>
  </si>
  <si>
    <t>GREENWICH</t>
  </si>
  <si>
    <t>004041786</t>
  </si>
  <si>
    <t xml:space="preserve">GRIFFIN </t>
  </si>
  <si>
    <t>004041927</t>
  </si>
  <si>
    <t xml:space="preserve">HARTFORD </t>
  </si>
  <si>
    <t>004041869</t>
  </si>
  <si>
    <t>HOSP. CEN. CT</t>
  </si>
  <si>
    <t>004041950</t>
  </si>
  <si>
    <t xml:space="preserve">HUNGERFORD </t>
  </si>
  <si>
    <t>004041711</t>
  </si>
  <si>
    <t>JOHNSON</t>
  </si>
  <si>
    <t>004041687</t>
  </si>
  <si>
    <t>LAWR &amp; MEM</t>
  </si>
  <si>
    <t>004041679</t>
  </si>
  <si>
    <t>MANCHESTER</t>
  </si>
  <si>
    <t>004041885</t>
  </si>
  <si>
    <t xml:space="preserve">MIDDLESEX </t>
  </si>
  <si>
    <t>004041810</t>
  </si>
  <si>
    <t xml:space="preserve">MIDSTATE </t>
  </si>
  <si>
    <t>004041778</t>
  </si>
  <si>
    <t xml:space="preserve">MILFORD </t>
  </si>
  <si>
    <t>004041794</t>
  </si>
  <si>
    <t xml:space="preserve">NORWALK </t>
  </si>
  <si>
    <t>004041943</t>
  </si>
  <si>
    <t>ROCKVILLE</t>
  </si>
  <si>
    <t>004041729</t>
  </si>
  <si>
    <t xml:space="preserve">SHARON </t>
  </si>
  <si>
    <t>004221800</t>
  </si>
  <si>
    <t>ST FRANCIS</t>
  </si>
  <si>
    <t>004041620</t>
  </si>
  <si>
    <t xml:space="preserve">ST MARYS </t>
  </si>
  <si>
    <t>004041760</t>
  </si>
  <si>
    <t>ST VINCENTS</t>
  </si>
  <si>
    <t>004041893</t>
  </si>
  <si>
    <t xml:space="preserve">STAMFORD </t>
  </si>
  <si>
    <t>004041661</t>
  </si>
  <si>
    <t xml:space="preserve">WATERBURY </t>
  </si>
  <si>
    <t>004041653</t>
  </si>
  <si>
    <t>WINDHAM</t>
  </si>
  <si>
    <t>004041828</t>
  </si>
  <si>
    <t>YALE</t>
  </si>
  <si>
    <t>004041836</t>
  </si>
  <si>
    <t>TOTAL</t>
  </si>
  <si>
    <t>$7,000,000 - 14,000,000</t>
  </si>
  <si>
    <t>Medicaid pmts &lt; $14M</t>
  </si>
  <si>
    <t>Medicaid pmts &gt; $14M</t>
  </si>
  <si>
    <t>Non-System</t>
  </si>
  <si>
    <t>Additional for Non-System Hospitals:</t>
  </si>
  <si>
    <t>OHCA</t>
  </si>
  <si>
    <t>Revenues</t>
  </si>
  <si>
    <t>Outpatient Supplemental Payments</t>
  </si>
  <si>
    <t xml:space="preserve">Qualifiers </t>
  </si>
  <si>
    <t>have Medicaid</t>
  </si>
  <si>
    <t>Capped</t>
  </si>
  <si>
    <t>Revenue</t>
  </si>
  <si>
    <t>No Cap</t>
  </si>
  <si>
    <t>&gt;</t>
  </si>
  <si>
    <t>DNBRY / N.MILFRD</t>
  </si>
  <si>
    <t>HOSP.CENTRAL CT</t>
  </si>
  <si>
    <t xml:space="preserve">LAWRNCE &amp; MEM. </t>
  </si>
  <si>
    <t>General Inpatient Capped Supplemental Payments</t>
  </si>
  <si>
    <t>Cap at $5M</t>
  </si>
  <si>
    <t>Beds</t>
  </si>
  <si>
    <t>OHCA Rept</t>
  </si>
  <si>
    <t>Cap at $7M</t>
  </si>
  <si>
    <t>HOSPITAL</t>
  </si>
  <si>
    <t>Trinity (jnson,safns,samry)</t>
  </si>
  <si>
    <t>Prospect (manch,rkvle,watby)</t>
  </si>
  <si>
    <t>All Others</t>
  </si>
  <si>
    <t>Licensed</t>
  </si>
  <si>
    <t>FFY16</t>
  </si>
  <si>
    <t>Licensed Beds &gt; 180 and &lt; 500</t>
  </si>
  <si>
    <t>SFY 2022 Supplemental Payments</t>
  </si>
  <si>
    <t>Mid-Sized Inpatient Hospital Supp Pmts</t>
  </si>
  <si>
    <t>Small Hospital Inpatient Supplemental Payments - 180 or fewer licensed beds</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</si>
  <si>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inpatient supplemental payment pool.</t>
  </si>
  <si>
    <t>Large Inpatient Supplemental Payments</t>
  </si>
  <si>
    <t>Mid-Sized Outpatient Hospital Supp Pmts</t>
  </si>
  <si>
    <t>Emergency Dept Visits &gt; 30,000 and &lt; 90,000</t>
  </si>
  <si>
    <t>$0 - 9,999,999</t>
  </si>
  <si>
    <t>$10,000,000 - 21,500,000</t>
  </si>
  <si>
    <t>Over $21,500,000</t>
  </si>
  <si>
    <t>Medicaid pmts &lt; $21.5M</t>
  </si>
  <si>
    <t>Medicaid pmts &gt; $21.5M</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</si>
  <si>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outpatient supplemental payment pool.</t>
  </si>
  <si>
    <t>FY16 OP Medicaid Pmts</t>
  </si>
  <si>
    <t>FY16 IP Medicaid Pmts</t>
  </si>
  <si>
    <t>Small IP</t>
  </si>
  <si>
    <t>Mid-Sized IP</t>
  </si>
  <si>
    <t>Mid-Sized OP</t>
  </si>
  <si>
    <t>Large IP</t>
  </si>
  <si>
    <t>General OP</t>
  </si>
  <si>
    <t>Quarterly</t>
  </si>
  <si>
    <r>
      <t>NOTES</t>
    </r>
    <r>
      <rPr>
        <b/>
        <sz val="11"/>
        <color theme="1"/>
        <rFont val="Calibri"/>
        <family val="2"/>
        <scheme val="minor"/>
      </rPr>
      <t>:</t>
    </r>
  </si>
  <si>
    <t>* The amounts described above reflect supplemental payment amounts calculated based on the initial agreed-upon distribution criteria and this exhibit is subject to all provisions of the settlement agreement.  If there is any discrepancy, the settlement agreement controls.</t>
  </si>
  <si>
    <t>* Payments for hospitals that merge, are acquired, and/or close will be treated in accordance with the settlement agreement.</t>
  </si>
  <si>
    <t>* As detailed in the initial agreed-upon supplemental payment distribution criteria, if a non-system hospital in the mid-sized hospital pool becomes ineligible for the additional non-system supplemental payment, those funds will be transferred from the mid-sized inpatient pool to the general inpatient supplemental payment pool and from the mid-sized outpatient pool to the general outpatient supplemental payment pool.</t>
  </si>
  <si>
    <t>Affiliations</t>
  </si>
  <si>
    <t>HOSPITAL SETTLEMENT AGREEMENT</t>
  </si>
  <si>
    <t xml:space="preserve">EXHIBIT 6 - List of Medicaid Supplemental Payments Based on Initial Agreed-Upon Distribution Criteria </t>
  </si>
  <si>
    <t>Added quarterly breakdown that was not included in Exhibit 6 of Agreement</t>
  </si>
  <si>
    <t>IP Prov ID</t>
  </si>
  <si>
    <t xml:space="preserve">004041851 </t>
  </si>
  <si>
    <t xml:space="preserve">004041703 </t>
  </si>
  <si>
    <t xml:space="preserve">004041901 </t>
  </si>
  <si>
    <t xml:space="preserve">004041935 </t>
  </si>
  <si>
    <t xml:space="preserve">004041638 </t>
  </si>
  <si>
    <t xml:space="preserve">004041786 </t>
  </si>
  <si>
    <t xml:space="preserve">004041927 </t>
  </si>
  <si>
    <t xml:space="preserve">004041869 </t>
  </si>
  <si>
    <t xml:space="preserve">004041950 </t>
  </si>
  <si>
    <t xml:space="preserve">004041711 </t>
  </si>
  <si>
    <t xml:space="preserve">004041687 </t>
  </si>
  <si>
    <t xml:space="preserve">004041679 </t>
  </si>
  <si>
    <t>008069211</t>
  </si>
  <si>
    <t xml:space="preserve">004041810 </t>
  </si>
  <si>
    <t xml:space="preserve">004041778 </t>
  </si>
  <si>
    <t>[1]</t>
  </si>
  <si>
    <t>008087732</t>
  </si>
  <si>
    <t xml:space="preserve">004041943 </t>
  </si>
  <si>
    <t>008069217</t>
  </si>
  <si>
    <t>008074563</t>
  </si>
  <si>
    <t xml:space="preserve">004041620 </t>
  </si>
  <si>
    <t xml:space="preserve">004041760 </t>
  </si>
  <si>
    <t>008090984</t>
  </si>
  <si>
    <t xml:space="preserve">004041661 </t>
  </si>
  <si>
    <t>008069222</t>
  </si>
  <si>
    <t xml:space="preserve">004041828 </t>
  </si>
  <si>
    <t xml:space="preserve">004041836 </t>
  </si>
  <si>
    <t>* For SFYs beginning on or after July 1, 2026, the total amount of supplemental payments for each SFY shall continue at the level in effect for SFY 2026 unless modified through any provision of the general statutes or appropriation act.</t>
  </si>
  <si>
    <t>Milford is now a campus of Bridgeport Hospital.</t>
  </si>
  <si>
    <t>Hartford (bckus,hartf,hocct,hgrfd,midst,savct,wndhm)</t>
  </si>
  <si>
    <t>Yale (brgpt,grenh,lamem,milfd,ynhav)</t>
  </si>
  <si>
    <t>WCHN (danby,nrwlk,nmilf,sharn)</t>
  </si>
  <si>
    <t>QE 9/30/21</t>
  </si>
  <si>
    <t>QE 12/31/21</t>
  </si>
  <si>
    <t>QE 3/31/22</t>
  </si>
  <si>
    <t>QE 6/30/22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</si>
</sst>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0000%"/>
  </numFmts>
  <fonts count="5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u/>
      <sz val="11"/>
      <color theme="1"/>
      <name val="Calibri"/>
      <family val="2"/>
      <scheme val="minor"/>
    </font>
    <font>
      <sz val="10"/>
      <color theme="1"/>
      <name val="Arial"/>
      <family val="2"/>
    </font>
    <font>
      <b/>
      <sz val="10"/>
      <color theme="1"/>
      <name val="Arial"/>
      <family val="2"/>
    </font>
    <font>
      <b/>
      <sz val="10"/>
      <color theme="1"/>
      <name val="Arial Unicode MS"/>
      <family val="2"/>
    </font>
    <font>
      <sz val="12"/>
      <color theme="1"/>
      <name val="Arial Unicode MS"/>
      <family val="2"/>
    </font>
    <font>
      <sz val="10"/>
      <color theme="1"/>
      <name val="Calibri"/>
      <family val="2"/>
      <scheme val="minor"/>
    </font>
    <font>
      <b/>
      <u/>
      <sz val="11"/>
      <color theme="1"/>
      <name val="Calibri"/>
      <family val="2"/>
      <scheme val="minor"/>
    </font>
    <font>
      <sz val="9.5"/>
      <color rgb="FF000000"/>
      <name val="Arial"/>
      <family val="2"/>
    </font>
    <font>
      <sz val="11"/>
      <color indexed="8"/>
      <name val="Calibri"/>
      <family val="2"/>
      <scheme val="minor"/>
    </font>
    <font>
      <b/>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6">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xf numFmtId="0" fontId="17" fillId="0" borderId="0"/>
    <xf numFmtId="0" fontId="19" fillId="0" borderId="0"/>
    <xf numFmtId="9" fontId="17" fillId="0" borderId="0" applyFont="0" applyFill="0" applyBorder="0" applyAlignment="0" applyProtection="0"/>
    <xf numFmtId="0" fontId="17" fillId="0" borderId="0"/>
    <xf numFmtId="0" fontId="20"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4"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20" fillId="37" borderId="0" applyNumberFormat="0" applyBorder="0" applyAlignment="0" applyProtection="0"/>
    <xf numFmtId="0" fontId="1" fillId="19" borderId="0" applyNumberFormat="0" applyBorder="0" applyAlignment="0" applyProtection="0"/>
    <xf numFmtId="0" fontId="20" fillId="38" borderId="0" applyNumberFormat="0" applyBorder="0" applyAlignment="0" applyProtection="0"/>
    <xf numFmtId="0" fontId="1" fillId="23" borderId="0" applyNumberFormat="0" applyBorder="0" applyAlignment="0" applyProtection="0"/>
    <xf numFmtId="0" fontId="20" fillId="35" borderId="0" applyNumberFormat="0" applyBorder="0" applyAlignment="0" applyProtection="0"/>
    <xf numFmtId="0" fontId="1" fillId="27" borderId="0" applyNumberFormat="0" applyBorder="0" applyAlignment="0" applyProtection="0"/>
    <xf numFmtId="0" fontId="20" fillId="39" borderId="0" applyNumberFormat="0" applyBorder="0" applyAlignment="0" applyProtection="0"/>
    <xf numFmtId="0" fontId="1" fillId="31" borderId="0" applyNumberFormat="0" applyBorder="0" applyAlignment="0" applyProtection="0"/>
    <xf numFmtId="0" fontId="21" fillId="40" borderId="0" applyNumberFormat="0" applyBorder="0" applyAlignment="0" applyProtection="0"/>
    <xf numFmtId="0" fontId="16" fillId="12" borderId="0" applyNumberFormat="0" applyBorder="0" applyAlignment="0" applyProtection="0"/>
    <xf numFmtId="0" fontId="21" fillId="36" borderId="0" applyNumberFormat="0" applyBorder="0" applyAlignment="0" applyProtection="0"/>
    <xf numFmtId="0" fontId="16" fillId="16" borderId="0" applyNumberFormat="0" applyBorder="0" applyAlignment="0" applyProtection="0"/>
    <xf numFmtId="0" fontId="21" fillId="37"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16" fillId="24" borderId="0" applyNumberFormat="0" applyBorder="0" applyAlignment="0" applyProtection="0"/>
    <xf numFmtId="0" fontId="21" fillId="42" borderId="0" applyNumberFormat="0" applyBorder="0" applyAlignment="0" applyProtection="0"/>
    <xf numFmtId="0" fontId="16" fillId="28" borderId="0" applyNumberFormat="0" applyBorder="0" applyAlignment="0" applyProtection="0"/>
    <xf numFmtId="0" fontId="21" fillId="43" borderId="0" applyNumberFormat="0" applyBorder="0" applyAlignment="0" applyProtection="0"/>
    <xf numFmtId="0" fontId="16" fillId="32" borderId="0" applyNumberFormat="0" applyBorder="0" applyAlignment="0" applyProtection="0"/>
    <xf numFmtId="0" fontId="21" fillId="44" borderId="0" applyNumberFormat="0" applyBorder="0" applyAlignment="0" applyProtection="0"/>
    <xf numFmtId="0" fontId="16" fillId="9" borderId="0" applyNumberFormat="0" applyBorder="0" applyAlignment="0" applyProtection="0"/>
    <xf numFmtId="0" fontId="21" fillId="45" borderId="0" applyNumberFormat="0" applyBorder="0" applyAlignment="0" applyProtection="0"/>
    <xf numFmtId="0" fontId="16" fillId="13" borderId="0" applyNumberFormat="0" applyBorder="0" applyAlignment="0" applyProtection="0"/>
    <xf numFmtId="0" fontId="21" fillId="46" borderId="0" applyNumberFormat="0" applyBorder="0" applyAlignment="0" applyProtection="0"/>
    <xf numFmtId="0" fontId="16" fillId="17" borderId="0" applyNumberFormat="0" applyBorder="0" applyAlignment="0" applyProtection="0"/>
    <xf numFmtId="0" fontId="21" fillId="41" borderId="0" applyNumberFormat="0" applyBorder="0" applyAlignment="0" applyProtection="0"/>
    <xf numFmtId="0" fontId="16" fillId="21" borderId="0" applyNumberFormat="0" applyBorder="0" applyAlignment="0" applyProtection="0"/>
    <xf numFmtId="0" fontId="21" fillId="42" borderId="0" applyNumberFormat="0" applyBorder="0" applyAlignment="0" applyProtection="0"/>
    <xf numFmtId="0" fontId="16" fillId="25" borderId="0" applyNumberFormat="0" applyBorder="0" applyAlignment="0" applyProtection="0"/>
    <xf numFmtId="0" fontId="21" fillId="47" borderId="0" applyNumberFormat="0" applyBorder="0" applyAlignment="0" applyProtection="0"/>
    <xf numFmtId="0" fontId="16" fillId="29" borderId="0" applyNumberFormat="0" applyBorder="0" applyAlignment="0" applyProtection="0"/>
    <xf numFmtId="0" fontId="22" fillId="48" borderId="0" applyNumberFormat="0" applyBorder="0" applyAlignment="0" applyProtection="0"/>
    <xf numFmtId="0" fontId="6" fillId="3" borderId="0" applyNumberFormat="0" applyBorder="0" applyAlignment="0" applyProtection="0"/>
    <xf numFmtId="0" fontId="23" fillId="49" borderId="15" applyNumberFormat="0" applyAlignment="0" applyProtection="0"/>
    <xf numFmtId="0" fontId="23" fillId="49" borderId="15" applyNumberFormat="0" applyAlignment="0" applyProtection="0"/>
    <xf numFmtId="0" fontId="23" fillId="49" borderId="15" applyNumberFormat="0" applyAlignment="0" applyProtection="0"/>
    <xf numFmtId="0" fontId="10" fillId="6" borderId="4" applyNumberFormat="0" applyAlignment="0" applyProtection="0"/>
    <xf numFmtId="0" fontId="24" fillId="50" borderId="16" applyNumberFormat="0" applyAlignment="0" applyProtection="0"/>
    <xf numFmtId="0" fontId="12" fillId="7" borderId="7" applyNumberFormat="0" applyAlignment="0" applyProtection="0"/>
    <xf numFmtId="43" fontId="25" fillId="0" borderId="0" applyFont="0" applyFill="0" applyBorder="0" applyAlignment="0" applyProtection="0"/>
    <xf numFmtId="37" fontId="2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29" fillId="0" borderId="0" applyFont="0" applyFill="0" applyBorder="0" applyAlignment="0" applyProtection="0"/>
    <xf numFmtId="37"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6" fillId="0" borderId="0" applyFont="0" applyFill="0" applyBorder="0" applyAlignment="0" applyProtection="0"/>
    <xf numFmtId="44" fontId="30"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5"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7" applyNumberFormat="0" applyFill="0" applyAlignment="0" applyProtection="0"/>
    <xf numFmtId="0" fontId="2" fillId="0" borderId="1" applyNumberFormat="0" applyFill="0" applyAlignment="0" applyProtection="0"/>
    <xf numFmtId="0" fontId="35" fillId="0" borderId="18" applyNumberFormat="0" applyFill="0" applyAlignment="0" applyProtection="0"/>
    <xf numFmtId="0" fontId="3" fillId="0" borderId="2" applyNumberFormat="0" applyFill="0" applyAlignment="0" applyProtection="0"/>
    <xf numFmtId="0" fontId="36" fillId="0" borderId="19"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8" fillId="34" borderId="15" applyNumberFormat="0" applyAlignment="0" applyProtection="0"/>
    <xf numFmtId="0" fontId="38" fillId="34" borderId="15" applyNumberFormat="0" applyAlignment="0" applyProtection="0"/>
    <xf numFmtId="0" fontId="38" fillId="34" borderId="15" applyNumberFormat="0" applyAlignment="0" applyProtection="0"/>
    <xf numFmtId="0" fontId="8" fillId="5" borderId="4" applyNumberFormat="0" applyAlignment="0" applyProtection="0"/>
    <xf numFmtId="0" fontId="39" fillId="0" borderId="20" applyNumberFormat="0" applyFill="0" applyAlignment="0" applyProtection="0"/>
    <xf numFmtId="0" fontId="11" fillId="0" borderId="6" applyNumberFormat="0" applyFill="0" applyAlignment="0" applyProtection="0"/>
    <xf numFmtId="0" fontId="40"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9" fillId="0" borderId="0"/>
    <xf numFmtId="0" fontId="25" fillId="0" borderId="0"/>
    <xf numFmtId="0" fontId="1" fillId="0" borderId="0"/>
    <xf numFmtId="0" fontId="30" fillId="0" borderId="0"/>
    <xf numFmtId="38" fontId="26" fillId="0" borderId="0"/>
    <xf numFmtId="0" fontId="1" fillId="0" borderId="0"/>
    <xf numFmtId="0" fontId="17" fillId="0" borderId="0"/>
    <xf numFmtId="0" fontId="41" fillId="0" borderId="0"/>
    <xf numFmtId="0" fontId="1" fillId="0" borderId="0"/>
    <xf numFmtId="0" fontId="17" fillId="0" borderId="0"/>
    <xf numFmtId="0" fontId="1" fillId="0" borderId="0"/>
    <xf numFmtId="0" fontId="27" fillId="0" borderId="0"/>
    <xf numFmtId="0" fontId="27" fillId="0" borderId="0"/>
    <xf numFmtId="0" fontId="42" fillId="0" borderId="0"/>
    <xf numFmtId="0" fontId="17" fillId="0" borderId="0"/>
    <xf numFmtId="0" fontId="19" fillId="0" borderId="0"/>
    <xf numFmtId="0" fontId="19" fillId="0" borderId="0"/>
    <xf numFmtId="0" fontId="19" fillId="0" borderId="0"/>
    <xf numFmtId="38" fontId="26" fillId="0" borderId="0"/>
    <xf numFmtId="0" fontId="17"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7" fillId="0" borderId="0"/>
    <xf numFmtId="0" fontId="17" fillId="0" borderId="0"/>
    <xf numFmtId="0" fontId="1" fillId="0" borderId="0"/>
    <xf numFmtId="0" fontId="29" fillId="0" borderId="0"/>
    <xf numFmtId="0" fontId="17" fillId="0" borderId="0"/>
    <xf numFmtId="0" fontId="1" fillId="0" borderId="0"/>
    <xf numFmtId="0" fontId="1" fillId="0" borderId="0"/>
    <xf numFmtId="0" fontId="1" fillId="0" borderId="0"/>
    <xf numFmtId="0" fontId="1" fillId="0" borderId="0"/>
    <xf numFmtId="0" fontId="20" fillId="53" borderId="21" applyNumberFormat="0" applyFont="0" applyAlignment="0" applyProtection="0"/>
    <xf numFmtId="0" fontId="20" fillId="53" borderId="21" applyNumberFormat="0" applyFont="0" applyAlignment="0" applyProtection="0"/>
    <xf numFmtId="0" fontId="20" fillId="53" borderId="21" applyNumberFormat="0" applyFont="0" applyAlignment="0" applyProtection="0"/>
    <xf numFmtId="0" fontId="1" fillId="8" borderId="8" applyNumberFormat="0" applyFont="0" applyAlignment="0" applyProtection="0"/>
    <xf numFmtId="0" fontId="43" fillId="49" borderId="22" applyNumberFormat="0" applyAlignment="0" applyProtection="0"/>
    <xf numFmtId="0" fontId="43" fillId="49" borderId="22" applyNumberFormat="0" applyAlignment="0" applyProtection="0"/>
    <xf numFmtId="0" fontId="43" fillId="49" borderId="22" applyNumberFormat="0" applyAlignment="0" applyProtection="0"/>
    <xf numFmtId="0" fontId="9" fillId="6" borderId="5"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0" fontId="44" fillId="0" borderId="0"/>
    <xf numFmtId="5" fontId="17" fillId="0" borderId="23">
      <alignment horizontal="right" vertical="top"/>
    </xf>
    <xf numFmtId="0" fontId="17" fillId="0" borderId="0" applyNumberFormat="0" applyFont="0" applyBorder="0">
      <alignment horizontal="centerContinuous"/>
    </xf>
    <xf numFmtId="0" fontId="45" fillId="0" borderId="0" applyNumberFormat="0" applyFill="0" applyBorder="0" applyAlignment="0" applyProtection="0"/>
    <xf numFmtId="0" fontId="46" fillId="0" borderId="24" applyNumberFormat="0" applyFill="0" applyAlignment="0" applyProtection="0"/>
    <xf numFmtId="0" fontId="46" fillId="0" borderId="24" applyNumberFormat="0" applyFill="0" applyAlignment="0" applyProtection="0"/>
    <xf numFmtId="0" fontId="46" fillId="0" borderId="24" applyNumberFormat="0" applyFill="0" applyAlignment="0" applyProtection="0"/>
    <xf numFmtId="0" fontId="15" fillId="0" borderId="9" applyNumberFormat="0" applyFill="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55"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9" fontId="56" fillId="0" borderId="0" applyFont="0" applyFill="0" applyBorder="0" applyAlignment="0" applyProtection="0"/>
  </cellStyleXfs>
  <cellXfs count="166">
    <xf numFmtId="0" fontId="0" fillId="0" borderId="0" xfId="0"/>
    <xf numFmtId="164" fontId="0" fillId="0" borderId="0" xfId="1" applyNumberFormat="1" applyFont="1"/>
    <xf numFmtId="0" fontId="0" fillId="0" borderId="10" xfId="0" applyBorder="1"/>
    <xf numFmtId="0" fontId="0" fillId="0" borderId="0" xfId="0" applyAlignment="1">
      <alignment horizontal="right"/>
    </xf>
    <xf numFmtId="0" fontId="17" fillId="0" borderId="11" xfId="3" applyFont="1" applyBorder="1" applyAlignment="1" applyProtection="1">
      <alignment horizontal="left"/>
    </xf>
    <xf numFmtId="0" fontId="17" fillId="0" borderId="11" xfId="3" applyFont="1" applyBorder="1" applyProtection="1"/>
    <xf numFmtId="0" fontId="17" fillId="0" borderId="11" xfId="3" applyFont="1" applyFill="1" applyBorder="1" applyAlignment="1" applyProtection="1">
      <alignment horizontal="center"/>
    </xf>
    <xf numFmtId="0" fontId="17" fillId="0" borderId="11" xfId="4" applyFont="1" applyBorder="1" applyAlignment="1" applyProtection="1">
      <alignment horizontal="center"/>
    </xf>
    <xf numFmtId="0" fontId="17" fillId="0" borderId="12" xfId="3" applyFont="1" applyBorder="1" applyAlignment="1" applyProtection="1">
      <alignment horizontal="left"/>
    </xf>
    <xf numFmtId="0" fontId="17" fillId="0" borderId="12" xfId="3" applyFont="1" applyBorder="1" applyProtection="1"/>
    <xf numFmtId="0" fontId="17" fillId="0" borderId="12" xfId="3" applyFont="1" applyBorder="1" applyAlignment="1" applyProtection="1">
      <alignment horizontal="center"/>
    </xf>
    <xf numFmtId="0" fontId="18" fillId="0" borderId="12" xfId="4" applyFont="1" applyFill="1" applyBorder="1" applyAlignment="1" applyProtection="1">
      <alignment horizontal="center"/>
    </xf>
    <xf numFmtId="0" fontId="17" fillId="0" borderId="13" xfId="3" applyFont="1" applyBorder="1" applyAlignment="1" applyProtection="1">
      <alignment horizontal="left"/>
    </xf>
    <xf numFmtId="0" fontId="17" fillId="0" borderId="13" xfId="3" applyFont="1" applyBorder="1" applyProtection="1"/>
    <xf numFmtId="0" fontId="17" fillId="0" borderId="13" xfId="3" applyFont="1" applyBorder="1" applyAlignment="1" applyProtection="1">
      <alignment horizontal="center"/>
    </xf>
    <xf numFmtId="0" fontId="17" fillId="0" borderId="13" xfId="4" applyFont="1" applyBorder="1" applyAlignment="1" applyProtection="1">
      <alignment horizontal="center"/>
    </xf>
    <xf numFmtId="5" fontId="18" fillId="0" borderId="13" xfId="3" applyNumberFormat="1" applyFont="1" applyFill="1" applyBorder="1" applyAlignment="1" applyProtection="1">
      <alignment horizontal="center" wrapText="1"/>
    </xf>
    <xf numFmtId="0" fontId="18" fillId="0" borderId="13" xfId="4" applyFont="1" applyFill="1" applyBorder="1" applyAlignment="1" applyProtection="1">
      <alignment horizontal="center"/>
    </xf>
    <xf numFmtId="0" fontId="17" fillId="0" borderId="14" xfId="5" applyFont="1" applyFill="1" applyBorder="1" applyAlignment="1" applyProtection="1">
      <alignment horizontal="left"/>
    </xf>
    <xf numFmtId="5" fontId="17" fillId="0" borderId="14" xfId="6" applyNumberFormat="1" applyFont="1" applyFill="1" applyBorder="1" applyAlignment="1" applyProtection="1">
      <alignment horizontal="right"/>
    </xf>
    <xf numFmtId="10" fontId="17" fillId="0" borderId="14" xfId="7" applyNumberFormat="1" applyFont="1" applyBorder="1" applyAlignment="1" applyProtection="1">
      <alignment horizontal="right"/>
    </xf>
    <xf numFmtId="5" fontId="17" fillId="0" borderId="11" xfId="6" applyNumberFormat="1" applyFont="1" applyBorder="1" applyAlignment="1" applyProtection="1">
      <alignment horizontal="right"/>
    </xf>
    <xf numFmtId="165" fontId="17" fillId="0" borderId="14" xfId="7" applyNumberFormat="1" applyFont="1" applyFill="1" applyBorder="1" applyAlignment="1" applyProtection="1">
      <alignment horizontal="right"/>
    </xf>
    <xf numFmtId="5" fontId="17" fillId="0" borderId="14" xfId="6" applyNumberFormat="1" applyFont="1" applyBorder="1" applyAlignment="1" applyProtection="1">
      <alignment horizontal="right"/>
    </xf>
    <xf numFmtId="0" fontId="18" fillId="0" borderId="14" xfId="5" applyFont="1" applyFill="1" applyBorder="1" applyAlignment="1" applyProtection="1">
      <alignment horizontal="left"/>
    </xf>
    <xf numFmtId="5" fontId="18" fillId="0" borderId="14" xfId="6" applyNumberFormat="1" applyFont="1" applyFill="1" applyBorder="1" applyAlignment="1" applyProtection="1">
      <alignment horizontal="right"/>
    </xf>
    <xf numFmtId="10" fontId="18" fillId="0" borderId="14" xfId="7" applyNumberFormat="1" applyFont="1" applyBorder="1" applyAlignment="1" applyProtection="1">
      <alignment horizontal="right"/>
    </xf>
    <xf numFmtId="0" fontId="15" fillId="0" borderId="0" xfId="0" applyFont="1"/>
    <xf numFmtId="164" fontId="0" fillId="0" borderId="10" xfId="0" applyNumberFormat="1" applyBorder="1"/>
    <xf numFmtId="0" fontId="0" fillId="0" borderId="0" xfId="0" applyBorder="1"/>
    <xf numFmtId="0" fontId="0" fillId="0" borderId="14" xfId="0" applyBorder="1"/>
    <xf numFmtId="164" fontId="0" fillId="0" borderId="14" xfId="0" applyNumberFormat="1" applyBorder="1"/>
    <xf numFmtId="0" fontId="15" fillId="0" borderId="14" xfId="0" applyFont="1" applyBorder="1"/>
    <xf numFmtId="164" fontId="15" fillId="0" borderId="14" xfId="1" applyNumberFormat="1" applyFont="1"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23" xfId="0" applyBorder="1"/>
    <xf numFmtId="0" fontId="48" fillId="0" borderId="28" xfId="0" applyFont="1" applyBorder="1"/>
    <xf numFmtId="0" fontId="49" fillId="0" borderId="0" xfId="163" applyFont="1" applyProtection="1">
      <protection locked="0"/>
    </xf>
    <xf numFmtId="0" fontId="50" fillId="0" borderId="0" xfId="163" applyFont="1" applyProtection="1">
      <protection locked="0"/>
    </xf>
    <xf numFmtId="5" fontId="49" fillId="0" borderId="0" xfId="163" applyNumberFormat="1" applyFont="1" applyProtection="1">
      <protection locked="0"/>
    </xf>
    <xf numFmtId="166" fontId="49" fillId="0" borderId="0" xfId="163" applyNumberFormat="1" applyFont="1" applyProtection="1">
      <protection locked="0"/>
    </xf>
    <xf numFmtId="0" fontId="49" fillId="0" borderId="0" xfId="163" applyFont="1" applyProtection="1"/>
    <xf numFmtId="0" fontId="51" fillId="0" borderId="0" xfId="163" applyFont="1" applyProtection="1"/>
    <xf numFmtId="0" fontId="51" fillId="0" borderId="0" xfId="163" applyFont="1" applyAlignment="1" applyProtection="1">
      <alignment horizontal="center"/>
    </xf>
    <xf numFmtId="0" fontId="18" fillId="0" borderId="31" xfId="3" applyFont="1" applyBorder="1" applyProtection="1"/>
    <xf numFmtId="0" fontId="18" fillId="0" borderId="11" xfId="3" applyFont="1" applyBorder="1" applyProtection="1"/>
    <xf numFmtId="0" fontId="17" fillId="0" borderId="11" xfId="3" applyFont="1" applyBorder="1" applyAlignment="1" applyProtection="1">
      <alignment horizontal="center"/>
    </xf>
    <xf numFmtId="0" fontId="17" fillId="0" borderId="31" xfId="3" applyFont="1" applyBorder="1" applyAlignment="1" applyProtection="1">
      <alignment horizontal="center"/>
    </xf>
    <xf numFmtId="0" fontId="17" fillId="0" borderId="28" xfId="3" applyFont="1" applyBorder="1" applyProtection="1"/>
    <xf numFmtId="0" fontId="49" fillId="0" borderId="12" xfId="163" applyFont="1" applyBorder="1" applyProtection="1"/>
    <xf numFmtId="0" fontId="17" fillId="0" borderId="28" xfId="3" applyFont="1" applyBorder="1" applyAlignment="1" applyProtection="1">
      <alignment horizontal="center"/>
    </xf>
    <xf numFmtId="0" fontId="17" fillId="0" borderId="28" xfId="3" applyFont="1" applyBorder="1" applyAlignment="1" applyProtection="1">
      <alignment horizontal="left"/>
    </xf>
    <xf numFmtId="5" fontId="17" fillId="0" borderId="12" xfId="3" applyNumberFormat="1" applyFont="1" applyBorder="1" applyAlignment="1" applyProtection="1">
      <alignment horizontal="center" wrapText="1"/>
    </xf>
    <xf numFmtId="5" fontId="18" fillId="0" borderId="28" xfId="3" applyNumberFormat="1" applyFont="1" applyFill="1" applyBorder="1" applyAlignment="1" applyProtection="1">
      <alignment horizontal="center" wrapText="1"/>
    </xf>
    <xf numFmtId="5" fontId="18" fillId="0" borderId="12" xfId="3" applyNumberFormat="1" applyFont="1" applyFill="1" applyBorder="1" applyAlignment="1" applyProtection="1">
      <alignment horizontal="center" wrapText="1"/>
    </xf>
    <xf numFmtId="164" fontId="17" fillId="0" borderId="12" xfId="1" applyNumberFormat="1" applyFont="1" applyBorder="1" applyAlignment="1" applyProtection="1">
      <alignment horizontal="center"/>
    </xf>
    <xf numFmtId="5" fontId="17" fillId="0" borderId="28" xfId="3" applyNumberFormat="1" applyFont="1" applyBorder="1" applyAlignment="1" applyProtection="1">
      <alignment horizontal="center" wrapText="1"/>
    </xf>
    <xf numFmtId="5" fontId="17" fillId="0" borderId="13" xfId="3" applyNumberFormat="1" applyFont="1" applyBorder="1" applyAlignment="1" applyProtection="1">
      <alignment horizontal="center" wrapText="1"/>
    </xf>
    <xf numFmtId="0" fontId="52" fillId="0" borderId="14" xfId="163" applyFont="1" applyBorder="1" applyProtection="1"/>
    <xf numFmtId="0" fontId="17" fillId="0" borderId="11" xfId="5" applyFont="1" applyFill="1" applyBorder="1" applyAlignment="1" applyProtection="1">
      <alignment horizontal="left"/>
    </xf>
    <xf numFmtId="0" fontId="17" fillId="0" borderId="11" xfId="5" quotePrefix="1" applyFont="1" applyFill="1" applyBorder="1" applyAlignment="1" applyProtection="1">
      <alignment horizontal="left"/>
    </xf>
    <xf numFmtId="5" fontId="17" fillId="0" borderId="11" xfId="6" applyNumberFormat="1" applyFont="1" applyFill="1" applyBorder="1" applyAlignment="1" applyProtection="1">
      <alignment horizontal="right"/>
    </xf>
    <xf numFmtId="5" fontId="17" fillId="0" borderId="31" xfId="6" applyNumberFormat="1" applyFont="1" applyBorder="1" applyAlignment="1" applyProtection="1">
      <alignment horizontal="right"/>
    </xf>
    <xf numFmtId="167" fontId="17" fillId="0" borderId="31" xfId="231" applyNumberFormat="1" applyFont="1" applyBorder="1" applyAlignment="1" applyProtection="1">
      <alignment horizontal="right"/>
    </xf>
    <xf numFmtId="0" fontId="17" fillId="0" borderId="12" xfId="5" applyFont="1" applyFill="1" applyBorder="1" applyAlignment="1" applyProtection="1">
      <alignment horizontal="left"/>
    </xf>
    <xf numFmtId="0" fontId="17" fillId="0" borderId="12" xfId="5" quotePrefix="1" applyFont="1" applyFill="1" applyBorder="1" applyAlignment="1" applyProtection="1">
      <alignment horizontal="left"/>
    </xf>
    <xf numFmtId="5" fontId="17" fillId="0" borderId="12" xfId="6" applyNumberFormat="1" applyFont="1" applyFill="1" applyBorder="1" applyAlignment="1" applyProtection="1">
      <alignment horizontal="right"/>
    </xf>
    <xf numFmtId="5" fontId="17" fillId="0" borderId="28" xfId="6" applyNumberFormat="1" applyFont="1" applyBorder="1" applyAlignment="1" applyProtection="1">
      <alignment horizontal="right"/>
    </xf>
    <xf numFmtId="167" fontId="17" fillId="0" borderId="28" xfId="231" applyNumberFormat="1" applyFont="1" applyBorder="1" applyAlignment="1" applyProtection="1">
      <alignment horizontal="right"/>
    </xf>
    <xf numFmtId="0" fontId="52" fillId="0" borderId="25" xfId="163" applyFont="1" applyFill="1" applyBorder="1" applyProtection="1"/>
    <xf numFmtId="0" fontId="17" fillId="0" borderId="12" xfId="189" applyFont="1" applyFill="1" applyBorder="1" applyProtection="1"/>
    <xf numFmtId="0" fontId="17" fillId="0" borderId="12" xfId="189" quotePrefix="1" applyFont="1" applyFill="1" applyBorder="1" applyProtection="1"/>
    <xf numFmtId="0" fontId="17" fillId="0" borderId="13" xfId="189" quotePrefix="1" applyFont="1" applyFill="1" applyBorder="1" applyProtection="1"/>
    <xf numFmtId="5" fontId="17" fillId="0" borderId="29" xfId="6" applyNumberFormat="1" applyFont="1" applyBorder="1" applyAlignment="1" applyProtection="1">
      <alignment horizontal="right"/>
    </xf>
    <xf numFmtId="167" fontId="17" fillId="0" borderId="29" xfId="231" applyNumberFormat="1" applyFont="1" applyBorder="1" applyAlignment="1" applyProtection="1">
      <alignment horizontal="right"/>
    </xf>
    <xf numFmtId="0" fontId="50" fillId="0" borderId="0" xfId="163" applyFont="1" applyProtection="1"/>
    <xf numFmtId="0" fontId="18" fillId="0" borderId="25" xfId="5" applyFont="1" applyFill="1" applyBorder="1" applyAlignment="1" applyProtection="1">
      <alignment horizontal="left"/>
    </xf>
    <xf numFmtId="0" fontId="18" fillId="0" borderId="13" xfId="5" applyFont="1" applyFill="1" applyBorder="1" applyAlignment="1" applyProtection="1">
      <alignment horizontal="left"/>
    </xf>
    <xf numFmtId="5" fontId="17" fillId="0" borderId="13" xfId="6" applyNumberFormat="1" applyFont="1" applyFill="1" applyBorder="1" applyAlignment="1" applyProtection="1">
      <alignment horizontal="right"/>
    </xf>
    <xf numFmtId="167" fontId="17" fillId="0" borderId="13" xfId="2" applyNumberFormat="1" applyFont="1" applyFill="1" applyBorder="1" applyAlignment="1" applyProtection="1">
      <alignment horizontal="right"/>
    </xf>
    <xf numFmtId="5" fontId="18" fillId="0" borderId="13" xfId="6" applyNumberFormat="1" applyFont="1" applyFill="1" applyBorder="1" applyAlignment="1" applyProtection="1">
      <alignment horizontal="right"/>
    </xf>
    <xf numFmtId="167" fontId="18" fillId="0" borderId="13" xfId="6" applyNumberFormat="1" applyFont="1" applyFill="1" applyBorder="1" applyAlignment="1" applyProtection="1">
      <alignment horizontal="right"/>
    </xf>
    <xf numFmtId="38" fontId="49" fillId="0" borderId="0" xfId="163" applyNumberFormat="1" applyFont="1" applyProtection="1"/>
    <xf numFmtId="165" fontId="49" fillId="0" borderId="0" xfId="163" applyNumberFormat="1" applyFont="1" applyProtection="1"/>
    <xf numFmtId="0" fontId="17" fillId="0" borderId="13" xfId="189" applyFont="1" applyFill="1" applyBorder="1" applyProtection="1"/>
    <xf numFmtId="10" fontId="18" fillId="0" borderId="13" xfId="2" applyNumberFormat="1" applyFont="1" applyFill="1" applyBorder="1" applyAlignment="1" applyProtection="1">
      <alignment horizontal="right"/>
    </xf>
    <xf numFmtId="0" fontId="15" fillId="0" borderId="12" xfId="0" applyFont="1" applyBorder="1" applyAlignment="1">
      <alignment horizontal="center"/>
    </xf>
    <xf numFmtId="0" fontId="49" fillId="0" borderId="11" xfId="163" applyFont="1" applyBorder="1" applyProtection="1"/>
    <xf numFmtId="164" fontId="15" fillId="0" borderId="12" xfId="1" applyNumberFormat="1" applyFont="1" applyBorder="1"/>
    <xf numFmtId="0" fontId="49" fillId="0" borderId="13" xfId="163" applyFont="1" applyBorder="1" applyProtection="1"/>
    <xf numFmtId="167" fontId="17" fillId="0" borderId="11" xfId="231" applyNumberFormat="1" applyFont="1" applyBorder="1" applyAlignment="1" applyProtection="1">
      <alignment horizontal="right"/>
    </xf>
    <xf numFmtId="167" fontId="17" fillId="0" borderId="12" xfId="231" applyNumberFormat="1" applyFont="1" applyBorder="1" applyAlignment="1" applyProtection="1">
      <alignment horizontal="right"/>
    </xf>
    <xf numFmtId="167" fontId="17" fillId="0" borderId="13" xfId="231" applyNumberFormat="1" applyFont="1" applyBorder="1" applyAlignment="1" applyProtection="1">
      <alignment horizontal="right"/>
    </xf>
    <xf numFmtId="0" fontId="0" fillId="0" borderId="11" xfId="0" applyBorder="1" applyAlignment="1">
      <alignment horizontal="center"/>
    </xf>
    <xf numFmtId="0" fontId="17" fillId="0" borderId="14" xfId="5" quotePrefix="1" applyFont="1" applyFill="1" applyBorder="1" applyAlignment="1" applyProtection="1">
      <alignment horizontal="left"/>
    </xf>
    <xf numFmtId="10" fontId="17" fillId="0" borderId="14" xfId="2" applyNumberFormat="1" applyFont="1" applyFill="1" applyBorder="1" applyAlignment="1" applyProtection="1">
      <alignment horizontal="right"/>
    </xf>
    <xf numFmtId="167" fontId="17" fillId="0" borderId="14" xfId="231" applyNumberFormat="1" applyFont="1" applyBorder="1" applyAlignment="1" applyProtection="1">
      <alignment horizontal="right"/>
    </xf>
    <xf numFmtId="165" fontId="17" fillId="0" borderId="14" xfId="6" applyNumberFormat="1" applyFont="1" applyBorder="1" applyAlignment="1" applyProtection="1">
      <alignment horizontal="right"/>
    </xf>
    <xf numFmtId="10" fontId="18" fillId="0" borderId="14" xfId="2" applyNumberFormat="1" applyFont="1" applyFill="1" applyBorder="1" applyAlignment="1" applyProtection="1">
      <alignment horizontal="right"/>
    </xf>
    <xf numFmtId="0" fontId="17" fillId="0" borderId="14" xfId="189" applyFont="1" applyFill="1" applyBorder="1" applyProtection="1"/>
    <xf numFmtId="0" fontId="17" fillId="0" borderId="14" xfId="189" quotePrefix="1" applyFont="1" applyFill="1" applyBorder="1" applyProtection="1"/>
    <xf numFmtId="6" fontId="0" fillId="0" borderId="14" xfId="0" applyNumberFormat="1" applyBorder="1"/>
    <xf numFmtId="10" fontId="0" fillId="0" borderId="14" xfId="2" applyNumberFormat="1" applyFont="1" applyBorder="1"/>
    <xf numFmtId="10" fontId="0" fillId="0" borderId="14" xfId="0" applyNumberFormat="1" applyBorder="1"/>
    <xf numFmtId="0" fontId="15" fillId="0" borderId="14" xfId="0" applyFont="1" applyFill="1" applyBorder="1"/>
    <xf numFmtId="0" fontId="15" fillId="0" borderId="11" xfId="0" applyFont="1" applyBorder="1" applyAlignment="1">
      <alignment horizontal="center"/>
    </xf>
    <xf numFmtId="164" fontId="0" fillId="0" borderId="14" xfId="1" applyNumberFormat="1" applyFont="1" applyBorder="1"/>
    <xf numFmtId="164" fontId="17" fillId="0" borderId="11" xfId="1" applyNumberFormat="1" applyFont="1" applyBorder="1" applyAlignment="1" applyProtection="1">
      <alignment horizontal="right"/>
    </xf>
    <xf numFmtId="164" fontId="17" fillId="0" borderId="12" xfId="1" applyNumberFormat="1" applyFont="1" applyBorder="1" applyAlignment="1" applyProtection="1">
      <alignment horizontal="right"/>
    </xf>
    <xf numFmtId="164" fontId="17" fillId="0" borderId="13" xfId="1" applyNumberFormat="1" applyFont="1" applyBorder="1" applyAlignment="1" applyProtection="1">
      <alignment horizontal="right"/>
    </xf>
    <xf numFmtId="164" fontId="18" fillId="0" borderId="13" xfId="1" applyNumberFormat="1" applyFont="1" applyFill="1" applyBorder="1" applyAlignment="1" applyProtection="1">
      <alignment horizontal="right"/>
    </xf>
    <xf numFmtId="0" fontId="53" fillId="0" borderId="0" xfId="0" applyFont="1"/>
    <xf numFmtId="0" fontId="49" fillId="0" borderId="0" xfId="0" applyFont="1" applyAlignment="1">
      <alignment horizontal="right"/>
    </xf>
    <xf numFmtId="5" fontId="18" fillId="0" borderId="10" xfId="4" applyNumberFormat="1" applyFont="1" applyFill="1" applyBorder="1" applyAlignment="1" applyProtection="1">
      <alignment horizontal="center"/>
    </xf>
    <xf numFmtId="165" fontId="18" fillId="0" borderId="14" xfId="6" applyNumberFormat="1" applyFont="1" applyFill="1" applyBorder="1" applyAlignment="1" applyProtection="1">
      <alignment horizontal="right"/>
    </xf>
    <xf numFmtId="6" fontId="18" fillId="0" borderId="23" xfId="4" applyNumberFormat="1" applyFont="1" applyFill="1" applyBorder="1" applyAlignment="1" applyProtection="1">
      <alignment horizontal="center"/>
    </xf>
    <xf numFmtId="0" fontId="18" fillId="0" borderId="23" xfId="4" applyFont="1" applyFill="1" applyBorder="1" applyAlignment="1" applyProtection="1">
      <alignment horizontal="center"/>
    </xf>
    <xf numFmtId="0" fontId="18" fillId="0" borderId="30" xfId="4" applyFont="1" applyFill="1" applyBorder="1" applyAlignment="1" applyProtection="1">
      <alignment horizontal="center"/>
    </xf>
    <xf numFmtId="0" fontId="0" fillId="0" borderId="11" xfId="0" applyBorder="1"/>
    <xf numFmtId="0" fontId="0" fillId="0" borderId="12" xfId="0" applyBorder="1"/>
    <xf numFmtId="0" fontId="0" fillId="0" borderId="13" xfId="0" applyBorder="1"/>
    <xf numFmtId="0" fontId="0" fillId="0" borderId="12" xfId="0" applyBorder="1" applyAlignment="1">
      <alignment horizontal="center"/>
    </xf>
    <xf numFmtId="0" fontId="0" fillId="0" borderId="13" xfId="0" applyBorder="1" applyAlignment="1">
      <alignment horizontal="center"/>
    </xf>
    <xf numFmtId="0" fontId="0" fillId="0" borderId="12" xfId="0" applyFont="1" applyBorder="1" applyAlignment="1">
      <alignment horizontal="center"/>
    </xf>
    <xf numFmtId="164" fontId="15" fillId="0" borderId="13" xfId="1" applyNumberFormat="1" applyFont="1" applyFill="1" applyBorder="1"/>
    <xf numFmtId="0" fontId="0" fillId="0" borderId="31" xfId="0" applyBorder="1"/>
    <xf numFmtId="0" fontId="0" fillId="0" borderId="28" xfId="0" applyFont="1" applyBorder="1" applyAlignment="1">
      <alignment horizontal="center"/>
    </xf>
    <xf numFmtId="164" fontId="15" fillId="0" borderId="29" xfId="1" applyNumberFormat="1" applyFont="1" applyFill="1" applyBorder="1"/>
    <xf numFmtId="164" fontId="18" fillId="0" borderId="14" xfId="1" applyNumberFormat="1" applyFont="1" applyFill="1" applyBorder="1" applyAlignment="1" applyProtection="1">
      <alignment horizontal="right"/>
    </xf>
    <xf numFmtId="164" fontId="17" fillId="0" borderId="14" xfId="1" applyNumberFormat="1" applyFont="1" applyFill="1" applyBorder="1" applyAlignment="1" applyProtection="1">
      <alignment horizontal="right"/>
    </xf>
    <xf numFmtId="0" fontId="0" fillId="0" borderId="0" xfId="0" applyFont="1" applyFill="1"/>
    <xf numFmtId="0" fontId="53" fillId="0" borderId="0" xfId="0" applyFont="1" applyFill="1"/>
    <xf numFmtId="0" fontId="1" fillId="0" borderId="0" xfId="0" applyFont="1" applyFill="1"/>
    <xf numFmtId="0" fontId="0" fillId="0" borderId="0" xfId="0"/>
    <xf numFmtId="0" fontId="15" fillId="0" borderId="0" xfId="0" applyFont="1"/>
    <xf numFmtId="164" fontId="0" fillId="0" borderId="0" xfId="0" applyNumberFormat="1"/>
    <xf numFmtId="10" fontId="17" fillId="0" borderId="14" xfId="7" applyNumberFormat="1" applyFont="1" applyFill="1" applyBorder="1" applyAlignment="1" applyProtection="1">
      <alignment horizontal="right"/>
    </xf>
    <xf numFmtId="0" fontId="15" fillId="0" borderId="25" xfId="0" applyFont="1" applyBorder="1"/>
    <xf numFmtId="164" fontId="0" fillId="0" borderId="13" xfId="1" applyNumberFormat="1" applyFont="1" applyBorder="1"/>
    <xf numFmtId="0" fontId="54" fillId="0" borderId="0" xfId="0" applyFont="1"/>
    <xf numFmtId="0" fontId="15" fillId="0" borderId="14" xfId="0" applyFont="1" applyFill="1" applyBorder="1" applyAlignment="1">
      <alignment horizontal="center"/>
    </xf>
    <xf numFmtId="164" fontId="15" fillId="0" borderId="13" xfId="1" applyNumberFormat="1" applyFont="1" applyBorder="1"/>
    <xf numFmtId="164" fontId="15" fillId="0" borderId="23" xfId="1" applyNumberFormat="1" applyFont="1" applyBorder="1"/>
    <xf numFmtId="0" fontId="0" fillId="0" borderId="0" xfId="0" applyFill="1"/>
    <xf numFmtId="0" fontId="15" fillId="54" borderId="32" xfId="0" applyFont="1" applyFill="1" applyBorder="1"/>
    <xf numFmtId="0" fontId="15" fillId="54" borderId="33" xfId="0" applyFont="1" applyFill="1" applyBorder="1"/>
    <xf numFmtId="0" fontId="15" fillId="54" borderId="34" xfId="0" applyFont="1" applyFill="1" applyBorder="1"/>
    <xf numFmtId="0" fontId="0" fillId="54" borderId="0" xfId="0" applyFill="1"/>
    <xf numFmtId="0" fontId="15" fillId="54" borderId="14" xfId="0" applyFont="1" applyFill="1" applyBorder="1"/>
    <xf numFmtId="0" fontId="15" fillId="54" borderId="14" xfId="0" applyFont="1" applyFill="1" applyBorder="1" applyAlignment="1">
      <alignment horizontal="center"/>
    </xf>
    <xf numFmtId="0" fontId="15" fillId="54" borderId="0" xfId="0" applyFont="1" applyFill="1"/>
    <xf numFmtId="49" fontId="0" fillId="54" borderId="14" xfId="0" applyNumberFormat="1" applyFill="1" applyBorder="1" applyAlignment="1">
      <alignment horizontal="center"/>
    </xf>
    <xf numFmtId="164" fontId="0" fillId="54" borderId="13" xfId="1" applyNumberFormat="1" applyFont="1" applyFill="1" applyBorder="1"/>
    <xf numFmtId="164" fontId="0" fillId="54" borderId="14" xfId="0" applyNumberFormat="1" applyFill="1" applyBorder="1"/>
    <xf numFmtId="0" fontId="57" fillId="0" borderId="0" xfId="0" applyFont="1"/>
    <xf numFmtId="164" fontId="0" fillId="54" borderId="0" xfId="0" applyNumberFormat="1" applyFill="1"/>
    <xf numFmtId="164" fontId="0" fillId="54" borderId="10" xfId="0" applyNumberFormat="1" applyFill="1" applyBorder="1"/>
    <xf numFmtId="0" fontId="0" fillId="0" borderId="0" xfId="0" applyFont="1"/>
    <xf numFmtId="164" fontId="15" fillId="54" borderId="13" xfId="1" applyNumberFormat="1" applyFont="1" applyFill="1" applyBorder="1"/>
    <xf numFmtId="0" fontId="0" fillId="0" borderId="0" xfId="0" applyAlignment="1">
      <alignment horizontal="left" vertical="top" wrapText="1"/>
    </xf>
    <xf numFmtId="0" fontId="15" fillId="0" borderId="0" xfId="0" applyFont="1" applyAlignment="1">
      <alignment horizontal="left" vertical="top" wrapText="1"/>
    </xf>
    <xf numFmtId="0" fontId="0" fillId="0" borderId="0" xfId="0" applyAlignment="1">
      <alignment wrapText="1"/>
    </xf>
    <xf numFmtId="0" fontId="0" fillId="0" borderId="0" xfId="0"/>
    <xf numFmtId="0" fontId="17" fillId="0" borderId="0" xfId="5" applyFont="1" applyFill="1" applyBorder="1" applyAlignment="1" applyProtection="1">
      <alignment horizontal="left" vertical="top" wrapText="1"/>
    </xf>
  </cellXfs>
  <cellStyles count="276">
    <cellStyle name="£Z_x0004_Ç_x0006_^_x0004_" xfId="8" xr:uid="{00000000-0005-0000-0000-000000000000}"/>
    <cellStyle name="20% - Accent1 2" xfId="9" xr:uid="{00000000-0005-0000-0000-000001000000}"/>
    <cellStyle name="20% - Accent1 3" xfId="10" xr:uid="{00000000-0005-0000-0000-000002000000}"/>
    <cellStyle name="20% - Accent2 2" xfId="11" xr:uid="{00000000-0005-0000-0000-000003000000}"/>
    <cellStyle name="20% - Accent2 2 2" xfId="12" xr:uid="{00000000-0005-0000-0000-000004000000}"/>
    <cellStyle name="20% - Accent2 3" xfId="13" xr:uid="{00000000-0005-0000-0000-000005000000}"/>
    <cellStyle name="20% - Accent2 4" xfId="14" xr:uid="{00000000-0005-0000-0000-000006000000}"/>
    <cellStyle name="20% - Accent3 2" xfId="15" xr:uid="{00000000-0005-0000-0000-000007000000}"/>
    <cellStyle name="20% - Accent3 2 2" xfId="16" xr:uid="{00000000-0005-0000-0000-000008000000}"/>
    <cellStyle name="20% - Accent3 3" xfId="17" xr:uid="{00000000-0005-0000-0000-000009000000}"/>
    <cellStyle name="20% - Accent3 4" xfId="18" xr:uid="{00000000-0005-0000-0000-00000A000000}"/>
    <cellStyle name="20% - Accent4 2" xfId="19" xr:uid="{00000000-0005-0000-0000-00000B000000}"/>
    <cellStyle name="20% - Accent4 2 2" xfId="20" xr:uid="{00000000-0005-0000-0000-00000C000000}"/>
    <cellStyle name="20% - Accent4 3" xfId="21" xr:uid="{00000000-0005-0000-0000-00000D000000}"/>
    <cellStyle name="20% - Accent4 4" xfId="22" xr:uid="{00000000-0005-0000-0000-00000E000000}"/>
    <cellStyle name="20% - Accent5 2" xfId="23" xr:uid="{00000000-0005-0000-0000-00000F000000}"/>
    <cellStyle name="20% - Accent5 2 2" xfId="24" xr:uid="{00000000-0005-0000-0000-000010000000}"/>
    <cellStyle name="20% - Accent5 3" xfId="25" xr:uid="{00000000-0005-0000-0000-000011000000}"/>
    <cellStyle name="20% - Accent5 4" xfId="26" xr:uid="{00000000-0005-0000-0000-000012000000}"/>
    <cellStyle name="20% - Accent6 2" xfId="27" xr:uid="{00000000-0005-0000-0000-000013000000}"/>
    <cellStyle name="20% - Accent6 3" xfId="28" xr:uid="{00000000-0005-0000-0000-000014000000}"/>
    <cellStyle name="40% - Accent1 2" xfId="29" xr:uid="{00000000-0005-0000-0000-000015000000}"/>
    <cellStyle name="40% - Accent1 3" xfId="30" xr:uid="{00000000-0005-0000-0000-000016000000}"/>
    <cellStyle name="40% - Accent2 2" xfId="31" xr:uid="{00000000-0005-0000-0000-000017000000}"/>
    <cellStyle name="40% - Accent2 3" xfId="32" xr:uid="{00000000-0005-0000-0000-000018000000}"/>
    <cellStyle name="40% - Accent3 2" xfId="33" xr:uid="{00000000-0005-0000-0000-000019000000}"/>
    <cellStyle name="40% - Accent3 3" xfId="34" xr:uid="{00000000-0005-0000-0000-00001A000000}"/>
    <cellStyle name="40% - Accent4 2" xfId="35" xr:uid="{00000000-0005-0000-0000-00001B000000}"/>
    <cellStyle name="40% - Accent4 3" xfId="36" xr:uid="{00000000-0005-0000-0000-00001C000000}"/>
    <cellStyle name="40% - Accent5 2" xfId="37" xr:uid="{00000000-0005-0000-0000-00001D000000}"/>
    <cellStyle name="40% - Accent5 3" xfId="38" xr:uid="{00000000-0005-0000-0000-00001E000000}"/>
    <cellStyle name="40% - Accent6 2" xfId="39" xr:uid="{00000000-0005-0000-0000-00001F000000}"/>
    <cellStyle name="40% - Accent6 3" xfId="40" xr:uid="{00000000-0005-0000-0000-000020000000}"/>
    <cellStyle name="60% - Accent1 2" xfId="41" xr:uid="{00000000-0005-0000-0000-000021000000}"/>
    <cellStyle name="60% - Accent1 3" xfId="42" xr:uid="{00000000-0005-0000-0000-000022000000}"/>
    <cellStyle name="60% - Accent2 2" xfId="43" xr:uid="{00000000-0005-0000-0000-000023000000}"/>
    <cellStyle name="60% - Accent2 3" xfId="44" xr:uid="{00000000-0005-0000-0000-000024000000}"/>
    <cellStyle name="60% - Accent3 2" xfId="45" xr:uid="{00000000-0005-0000-0000-000025000000}"/>
    <cellStyle name="60% - Accent3 3" xfId="46" xr:uid="{00000000-0005-0000-0000-000026000000}"/>
    <cellStyle name="60% - Accent4 2" xfId="47" xr:uid="{00000000-0005-0000-0000-000027000000}"/>
    <cellStyle name="60% - Accent4 3" xfId="48" xr:uid="{00000000-0005-0000-0000-000028000000}"/>
    <cellStyle name="60% - Accent5 2" xfId="49" xr:uid="{00000000-0005-0000-0000-000029000000}"/>
    <cellStyle name="60% - Accent5 3" xfId="50" xr:uid="{00000000-0005-0000-0000-00002A000000}"/>
    <cellStyle name="60% - Accent6 2" xfId="51" xr:uid="{00000000-0005-0000-0000-00002B000000}"/>
    <cellStyle name="60% - Accent6 3" xfId="52" xr:uid="{00000000-0005-0000-0000-00002C000000}"/>
    <cellStyle name="Accent1 2" xfId="53" xr:uid="{00000000-0005-0000-0000-00002D000000}"/>
    <cellStyle name="Accent1 3" xfId="54" xr:uid="{00000000-0005-0000-0000-00002E000000}"/>
    <cellStyle name="Accent2 2" xfId="55" xr:uid="{00000000-0005-0000-0000-00002F000000}"/>
    <cellStyle name="Accent2 3" xfId="56" xr:uid="{00000000-0005-0000-0000-000030000000}"/>
    <cellStyle name="Accent3 2" xfId="57" xr:uid="{00000000-0005-0000-0000-000031000000}"/>
    <cellStyle name="Accent3 3" xfId="58" xr:uid="{00000000-0005-0000-0000-000032000000}"/>
    <cellStyle name="Accent4 2" xfId="59" xr:uid="{00000000-0005-0000-0000-000033000000}"/>
    <cellStyle name="Accent4 3" xfId="60" xr:uid="{00000000-0005-0000-0000-000034000000}"/>
    <cellStyle name="Accent5 2" xfId="61" xr:uid="{00000000-0005-0000-0000-000035000000}"/>
    <cellStyle name="Accent5 3" xfId="62" xr:uid="{00000000-0005-0000-0000-000036000000}"/>
    <cellStyle name="Accent6 2" xfId="63" xr:uid="{00000000-0005-0000-0000-000037000000}"/>
    <cellStyle name="Accent6 3" xfId="64" xr:uid="{00000000-0005-0000-0000-000038000000}"/>
    <cellStyle name="Bad 2" xfId="65" xr:uid="{00000000-0005-0000-0000-000039000000}"/>
    <cellStyle name="Bad 3" xfId="66" xr:uid="{00000000-0005-0000-0000-00003A000000}"/>
    <cellStyle name="Calculation 2" xfId="67" xr:uid="{00000000-0005-0000-0000-00003B000000}"/>
    <cellStyle name="Calculation 2 2" xfId="68" xr:uid="{00000000-0005-0000-0000-00003C000000}"/>
    <cellStyle name="Calculation 2 3" xfId="69" xr:uid="{00000000-0005-0000-0000-00003D000000}"/>
    <cellStyle name="Calculation 3" xfId="70" xr:uid="{00000000-0005-0000-0000-00003E000000}"/>
    <cellStyle name="Check Cell 2" xfId="71" xr:uid="{00000000-0005-0000-0000-00003F000000}"/>
    <cellStyle name="Check Cell 3" xfId="72" xr:uid="{00000000-0005-0000-0000-000040000000}"/>
    <cellStyle name="Comma" xfId="1" builtinId="3"/>
    <cellStyle name="Comma 10" xfId="73" xr:uid="{00000000-0005-0000-0000-000042000000}"/>
    <cellStyle name="Comma 11" xfId="74" xr:uid="{00000000-0005-0000-0000-000043000000}"/>
    <cellStyle name="Comma 12" xfId="75" xr:uid="{00000000-0005-0000-0000-000044000000}"/>
    <cellStyle name="Comma 13" xfId="274" xr:uid="{00000000-0005-0000-0000-000045000000}"/>
    <cellStyle name="Comma 2" xfId="76" xr:uid="{00000000-0005-0000-0000-000046000000}"/>
    <cellStyle name="Comma 2 2" xfId="77" xr:uid="{00000000-0005-0000-0000-000047000000}"/>
    <cellStyle name="Comma 2 2 2" xfId="78" xr:uid="{00000000-0005-0000-0000-000048000000}"/>
    <cellStyle name="Comma 2 3" xfId="79" xr:uid="{00000000-0005-0000-0000-000049000000}"/>
    <cellStyle name="Comma 2 3 2" xfId="80" xr:uid="{00000000-0005-0000-0000-00004A000000}"/>
    <cellStyle name="Comma 2 4" xfId="81" xr:uid="{00000000-0005-0000-0000-00004B000000}"/>
    <cellStyle name="Comma 2 5" xfId="82" xr:uid="{00000000-0005-0000-0000-00004C000000}"/>
    <cellStyle name="Comma 2 6" xfId="83" xr:uid="{00000000-0005-0000-0000-00004D000000}"/>
    <cellStyle name="Comma 2 7" xfId="84" xr:uid="{00000000-0005-0000-0000-00004E000000}"/>
    <cellStyle name="Comma 2 8" xfId="85" xr:uid="{00000000-0005-0000-0000-00004F000000}"/>
    <cellStyle name="Comma 2 9" xfId="86" xr:uid="{00000000-0005-0000-0000-000050000000}"/>
    <cellStyle name="Comma 2 9 2" xfId="87" xr:uid="{00000000-0005-0000-0000-000051000000}"/>
    <cellStyle name="Comma 3" xfId="88" xr:uid="{00000000-0005-0000-0000-000052000000}"/>
    <cellStyle name="Comma 3 2" xfId="89" xr:uid="{00000000-0005-0000-0000-000053000000}"/>
    <cellStyle name="Comma 3 2 2" xfId="90" xr:uid="{00000000-0005-0000-0000-000054000000}"/>
    <cellStyle name="Comma 3 3" xfId="91" xr:uid="{00000000-0005-0000-0000-000055000000}"/>
    <cellStyle name="Comma 3 4" xfId="92" xr:uid="{00000000-0005-0000-0000-000056000000}"/>
    <cellStyle name="Comma 4" xfId="93" xr:uid="{00000000-0005-0000-0000-000057000000}"/>
    <cellStyle name="Comma 4 2" xfId="94" xr:uid="{00000000-0005-0000-0000-000058000000}"/>
    <cellStyle name="Comma 4 2 2" xfId="95" xr:uid="{00000000-0005-0000-0000-000059000000}"/>
    <cellStyle name="Comma 4 3" xfId="96" xr:uid="{00000000-0005-0000-0000-00005A000000}"/>
    <cellStyle name="Comma 4 4" xfId="97" xr:uid="{00000000-0005-0000-0000-00005B000000}"/>
    <cellStyle name="Comma 5" xfId="98" xr:uid="{00000000-0005-0000-0000-00005C000000}"/>
    <cellStyle name="Comma 5 2" xfId="99" xr:uid="{00000000-0005-0000-0000-00005D000000}"/>
    <cellStyle name="Comma 5 2 2" xfId="100" xr:uid="{00000000-0005-0000-0000-00005E000000}"/>
    <cellStyle name="Comma 5 3" xfId="101" xr:uid="{00000000-0005-0000-0000-00005F000000}"/>
    <cellStyle name="Comma 6" xfId="102" xr:uid="{00000000-0005-0000-0000-000060000000}"/>
    <cellStyle name="Comma 6 2" xfId="103" xr:uid="{00000000-0005-0000-0000-000061000000}"/>
    <cellStyle name="Comma 7" xfId="104" xr:uid="{00000000-0005-0000-0000-000062000000}"/>
    <cellStyle name="Comma 7 2" xfId="105" xr:uid="{00000000-0005-0000-0000-000063000000}"/>
    <cellStyle name="Comma 7 3" xfId="106" xr:uid="{00000000-0005-0000-0000-000064000000}"/>
    <cellStyle name="Comma 7 3 2" xfId="107" xr:uid="{00000000-0005-0000-0000-000065000000}"/>
    <cellStyle name="Comma 8" xfId="108" xr:uid="{00000000-0005-0000-0000-000066000000}"/>
    <cellStyle name="Comma 8 2" xfId="109" xr:uid="{00000000-0005-0000-0000-000067000000}"/>
    <cellStyle name="Comma 9" xfId="110" xr:uid="{00000000-0005-0000-0000-000068000000}"/>
    <cellStyle name="Comma 9 2" xfId="111" xr:uid="{00000000-0005-0000-0000-000069000000}"/>
    <cellStyle name="Currency 10" xfId="112" xr:uid="{00000000-0005-0000-0000-00006A000000}"/>
    <cellStyle name="Currency 11" xfId="113" xr:uid="{00000000-0005-0000-0000-00006B000000}"/>
    <cellStyle name="Currency 2" xfId="114" xr:uid="{00000000-0005-0000-0000-00006C000000}"/>
    <cellStyle name="Currency 2 2" xfId="115" xr:uid="{00000000-0005-0000-0000-00006D000000}"/>
    <cellStyle name="Currency 2 2 2" xfId="116" xr:uid="{00000000-0005-0000-0000-00006E000000}"/>
    <cellStyle name="Currency 2 3" xfId="117" xr:uid="{00000000-0005-0000-0000-00006F000000}"/>
    <cellStyle name="Currency 2 3 2" xfId="118" xr:uid="{00000000-0005-0000-0000-000070000000}"/>
    <cellStyle name="Currency 2 4" xfId="119" xr:uid="{00000000-0005-0000-0000-000071000000}"/>
    <cellStyle name="Currency 2 5" xfId="120" xr:uid="{00000000-0005-0000-0000-000072000000}"/>
    <cellStyle name="Currency 3" xfId="121" xr:uid="{00000000-0005-0000-0000-000073000000}"/>
    <cellStyle name="Currency 3 2" xfId="122" xr:uid="{00000000-0005-0000-0000-000074000000}"/>
    <cellStyle name="Currency 3 3" xfId="123" xr:uid="{00000000-0005-0000-0000-000075000000}"/>
    <cellStyle name="Currency 4" xfId="124" xr:uid="{00000000-0005-0000-0000-000076000000}"/>
    <cellStyle name="Currency 4 2" xfId="125" xr:uid="{00000000-0005-0000-0000-000077000000}"/>
    <cellStyle name="Currency 4 3" xfId="126" xr:uid="{00000000-0005-0000-0000-000078000000}"/>
    <cellStyle name="Currency 5" xfId="127" xr:uid="{00000000-0005-0000-0000-000079000000}"/>
    <cellStyle name="Currency 5 2" xfId="128" xr:uid="{00000000-0005-0000-0000-00007A000000}"/>
    <cellStyle name="Currency 6" xfId="129" xr:uid="{00000000-0005-0000-0000-00007B000000}"/>
    <cellStyle name="Currency 6 2" xfId="130" xr:uid="{00000000-0005-0000-0000-00007C000000}"/>
    <cellStyle name="Currency 7" xfId="131" xr:uid="{00000000-0005-0000-0000-00007D000000}"/>
    <cellStyle name="Currency 7 2" xfId="132" xr:uid="{00000000-0005-0000-0000-00007E000000}"/>
    <cellStyle name="Currency 7 3" xfId="133" xr:uid="{00000000-0005-0000-0000-00007F000000}"/>
    <cellStyle name="Currency 8" xfId="134" xr:uid="{00000000-0005-0000-0000-000080000000}"/>
    <cellStyle name="Currency 8 2" xfId="135" xr:uid="{00000000-0005-0000-0000-000081000000}"/>
    <cellStyle name="Currency 9" xfId="136" xr:uid="{00000000-0005-0000-0000-000082000000}"/>
    <cellStyle name="Explanatory Text 2" xfId="137" xr:uid="{00000000-0005-0000-0000-000083000000}"/>
    <cellStyle name="Explanatory Text 3" xfId="138" xr:uid="{00000000-0005-0000-0000-000084000000}"/>
    <cellStyle name="Followed Hyperlink 2" xfId="139" xr:uid="{00000000-0005-0000-0000-000085000000}"/>
    <cellStyle name="Good 2" xfId="140" xr:uid="{00000000-0005-0000-0000-000086000000}"/>
    <cellStyle name="Good 3" xfId="141" xr:uid="{00000000-0005-0000-0000-000087000000}"/>
    <cellStyle name="Heading 1 2" xfId="142" xr:uid="{00000000-0005-0000-0000-000088000000}"/>
    <cellStyle name="Heading 1 3" xfId="143" xr:uid="{00000000-0005-0000-0000-000089000000}"/>
    <cellStyle name="Heading 2 2" xfId="144" xr:uid="{00000000-0005-0000-0000-00008A000000}"/>
    <cellStyle name="Heading 2 3" xfId="145" xr:uid="{00000000-0005-0000-0000-00008B000000}"/>
    <cellStyle name="Heading 3 2" xfId="146" xr:uid="{00000000-0005-0000-0000-00008C000000}"/>
    <cellStyle name="Heading 3 3" xfId="147" xr:uid="{00000000-0005-0000-0000-00008D000000}"/>
    <cellStyle name="Heading 4 2" xfId="148" xr:uid="{00000000-0005-0000-0000-00008E000000}"/>
    <cellStyle name="Heading 4 3" xfId="149" xr:uid="{00000000-0005-0000-0000-00008F000000}"/>
    <cellStyle name="Hyperlink 2" xfId="150" xr:uid="{00000000-0005-0000-0000-000090000000}"/>
    <cellStyle name="Input 2" xfId="151" xr:uid="{00000000-0005-0000-0000-000091000000}"/>
    <cellStyle name="Input 2 2" xfId="152" xr:uid="{00000000-0005-0000-0000-000092000000}"/>
    <cellStyle name="Input 2 3" xfId="153" xr:uid="{00000000-0005-0000-0000-000093000000}"/>
    <cellStyle name="Input 3" xfId="154" xr:uid="{00000000-0005-0000-0000-000094000000}"/>
    <cellStyle name="Linked Cell 2" xfId="155" xr:uid="{00000000-0005-0000-0000-000095000000}"/>
    <cellStyle name="Linked Cell 3" xfId="156" xr:uid="{00000000-0005-0000-0000-000096000000}"/>
    <cellStyle name="Neutral 2" xfId="157" xr:uid="{00000000-0005-0000-0000-000097000000}"/>
    <cellStyle name="Neutral 3" xfId="158" xr:uid="{00000000-0005-0000-0000-000098000000}"/>
    <cellStyle name="Normal" xfId="0" builtinId="0"/>
    <cellStyle name="Normal 10" xfId="159" xr:uid="{00000000-0005-0000-0000-00009A000000}"/>
    <cellStyle name="Normal 10 10" xfId="160" xr:uid="{00000000-0005-0000-0000-00009B000000}"/>
    <cellStyle name="Normal 10 10 2" xfId="270" xr:uid="{00000000-0005-0000-0000-00009C000000}"/>
    <cellStyle name="Normal 10 2" xfId="161" xr:uid="{00000000-0005-0000-0000-00009D000000}"/>
    <cellStyle name="Normal 10 3" xfId="162" xr:uid="{00000000-0005-0000-0000-00009E000000}"/>
    <cellStyle name="Normal 11" xfId="163" xr:uid="{00000000-0005-0000-0000-00009F000000}"/>
    <cellStyle name="Normal 12" xfId="164" xr:uid="{00000000-0005-0000-0000-0000A0000000}"/>
    <cellStyle name="Normal 13" xfId="165" xr:uid="{00000000-0005-0000-0000-0000A1000000}"/>
    <cellStyle name="Normal 14" xfId="166" xr:uid="{00000000-0005-0000-0000-0000A2000000}"/>
    <cellStyle name="Normal 14 2" xfId="167" xr:uid="{00000000-0005-0000-0000-0000A3000000}"/>
    <cellStyle name="Normal 15" xfId="168" xr:uid="{00000000-0005-0000-0000-0000A4000000}"/>
    <cellStyle name="Normal 15 2" xfId="271" xr:uid="{00000000-0005-0000-0000-0000A5000000}"/>
    <cellStyle name="Normal 16" xfId="169" xr:uid="{00000000-0005-0000-0000-0000A6000000}"/>
    <cellStyle name="Normal 17" xfId="170" xr:uid="{00000000-0005-0000-0000-0000A7000000}"/>
    <cellStyle name="Normal 18" xfId="269" xr:uid="{00000000-0005-0000-0000-0000A8000000}"/>
    <cellStyle name="Normal 2" xfId="3" xr:uid="{00000000-0005-0000-0000-0000A9000000}"/>
    <cellStyle name="Normal 2 2" xfId="171" xr:uid="{00000000-0005-0000-0000-0000AA000000}"/>
    <cellStyle name="Normal 2 2 2" xfId="4" xr:uid="{00000000-0005-0000-0000-0000AB000000}"/>
    <cellStyle name="Normal 2 2 2 2" xfId="172" xr:uid="{00000000-0005-0000-0000-0000AC000000}"/>
    <cellStyle name="Normal 2 2 3" xfId="173" xr:uid="{00000000-0005-0000-0000-0000AD000000}"/>
    <cellStyle name="Normal 2 3" xfId="174" xr:uid="{00000000-0005-0000-0000-0000AE000000}"/>
    <cellStyle name="Normal 2 3 2" xfId="175" xr:uid="{00000000-0005-0000-0000-0000AF000000}"/>
    <cellStyle name="Normal 2 4" xfId="176" xr:uid="{00000000-0005-0000-0000-0000B0000000}"/>
    <cellStyle name="Normal 2 5" xfId="177" xr:uid="{00000000-0005-0000-0000-0000B1000000}"/>
    <cellStyle name="Normal 2 6" xfId="178" xr:uid="{00000000-0005-0000-0000-0000B2000000}"/>
    <cellStyle name="Normal 2 7" xfId="179" xr:uid="{00000000-0005-0000-0000-0000B3000000}"/>
    <cellStyle name="Normal 2 7 2" xfId="180" xr:uid="{00000000-0005-0000-0000-0000B4000000}"/>
    <cellStyle name="Normal 3" xfId="181" xr:uid="{00000000-0005-0000-0000-0000B5000000}"/>
    <cellStyle name="Normal 3 2" xfId="182" xr:uid="{00000000-0005-0000-0000-0000B6000000}"/>
    <cellStyle name="Normal 3 2 2" xfId="183" xr:uid="{00000000-0005-0000-0000-0000B7000000}"/>
    <cellStyle name="Normal 3 3" xfId="184" xr:uid="{00000000-0005-0000-0000-0000B8000000}"/>
    <cellStyle name="Normal 3 3 2" xfId="185" xr:uid="{00000000-0005-0000-0000-0000B9000000}"/>
    <cellStyle name="Normal 3 4" xfId="186" xr:uid="{00000000-0005-0000-0000-0000BA000000}"/>
    <cellStyle name="Normal 4" xfId="187" xr:uid="{00000000-0005-0000-0000-0000BB000000}"/>
    <cellStyle name="Normal 4 10" xfId="188" xr:uid="{00000000-0005-0000-0000-0000BC000000}"/>
    <cellStyle name="Normal 4 2" xfId="189" xr:uid="{00000000-0005-0000-0000-0000BD000000}"/>
    <cellStyle name="Normal 4 2 2" xfId="190" xr:uid="{00000000-0005-0000-0000-0000BE000000}"/>
    <cellStyle name="Normal 4 2_Sheet2" xfId="191" xr:uid="{00000000-0005-0000-0000-0000BF000000}"/>
    <cellStyle name="Normal 4 3" xfId="192" xr:uid="{00000000-0005-0000-0000-0000C0000000}"/>
    <cellStyle name="Normal 4 3 2" xfId="193" xr:uid="{00000000-0005-0000-0000-0000C1000000}"/>
    <cellStyle name="Normal 4 4" xfId="194" xr:uid="{00000000-0005-0000-0000-0000C2000000}"/>
    <cellStyle name="Normal 4 4 2" xfId="195" xr:uid="{00000000-0005-0000-0000-0000C3000000}"/>
    <cellStyle name="Normal 4 5" xfId="196" xr:uid="{00000000-0005-0000-0000-0000C4000000}"/>
    <cellStyle name="Normal 4 6" xfId="197" xr:uid="{00000000-0005-0000-0000-0000C5000000}"/>
    <cellStyle name="Normal 4 7" xfId="198" xr:uid="{00000000-0005-0000-0000-0000C6000000}"/>
    <cellStyle name="Normal 4 8" xfId="199" xr:uid="{00000000-0005-0000-0000-0000C7000000}"/>
    <cellStyle name="Normal 4 9" xfId="200" xr:uid="{00000000-0005-0000-0000-0000C8000000}"/>
    <cellStyle name="Normal 4_Sheet2" xfId="201" xr:uid="{00000000-0005-0000-0000-0000C9000000}"/>
    <cellStyle name="Normal 5" xfId="202" xr:uid="{00000000-0005-0000-0000-0000CA000000}"/>
    <cellStyle name="Normal 5 2" xfId="203" xr:uid="{00000000-0005-0000-0000-0000CB000000}"/>
    <cellStyle name="Normal 5 3" xfId="204" xr:uid="{00000000-0005-0000-0000-0000CC000000}"/>
    <cellStyle name="Normal 5 3 2" xfId="205" xr:uid="{00000000-0005-0000-0000-0000CD000000}"/>
    <cellStyle name="Normal 5 4" xfId="206" xr:uid="{00000000-0005-0000-0000-0000CE000000}"/>
    <cellStyle name="Normal 5 5" xfId="207" xr:uid="{00000000-0005-0000-0000-0000CF000000}"/>
    <cellStyle name="Normal 5_Sheet2" xfId="208" xr:uid="{00000000-0005-0000-0000-0000D0000000}"/>
    <cellStyle name="Normal 6" xfId="209" xr:uid="{00000000-0005-0000-0000-0000D1000000}"/>
    <cellStyle name="Normal 6 2" xfId="210" xr:uid="{00000000-0005-0000-0000-0000D2000000}"/>
    <cellStyle name="Normal 6 2 2" xfId="211" xr:uid="{00000000-0005-0000-0000-0000D3000000}"/>
    <cellStyle name="Normal 65" xfId="212" xr:uid="{00000000-0005-0000-0000-0000D4000000}"/>
    <cellStyle name="Normal 65 2" xfId="272" xr:uid="{00000000-0005-0000-0000-0000D5000000}"/>
    <cellStyle name="Normal 7" xfId="213" xr:uid="{00000000-0005-0000-0000-0000D6000000}"/>
    <cellStyle name="Normal 7 2" xfId="214" xr:uid="{00000000-0005-0000-0000-0000D7000000}"/>
    <cellStyle name="Normal 8" xfId="215" xr:uid="{00000000-0005-0000-0000-0000D8000000}"/>
    <cellStyle name="Normal 8 2" xfId="216" xr:uid="{00000000-0005-0000-0000-0000D9000000}"/>
    <cellStyle name="Normal 8 3" xfId="217" xr:uid="{00000000-0005-0000-0000-0000DA000000}"/>
    <cellStyle name="Normal 9" xfId="218" xr:uid="{00000000-0005-0000-0000-0000DB000000}"/>
    <cellStyle name="Normal 9 2" xfId="219" xr:uid="{00000000-0005-0000-0000-0000DC000000}"/>
    <cellStyle name="Normal 9 3" xfId="220" xr:uid="{00000000-0005-0000-0000-0000DD000000}"/>
    <cellStyle name="Normal 94" xfId="221" xr:uid="{00000000-0005-0000-0000-0000DE000000}"/>
    <cellStyle name="Normal 94 2" xfId="273" xr:uid="{00000000-0005-0000-0000-0000DF000000}"/>
    <cellStyle name="Normal_FY2009_NEW_ULA_DSH_ANAL" xfId="5" xr:uid="{00000000-0005-0000-0000-0000E0000000}"/>
    <cellStyle name="Normal_Report550(Statewide) 1 " xfId="6" xr:uid="{00000000-0005-0000-0000-0000E1000000}"/>
    <cellStyle name="Note 2" xfId="222" xr:uid="{00000000-0005-0000-0000-0000E2000000}"/>
    <cellStyle name="Note 2 2" xfId="223" xr:uid="{00000000-0005-0000-0000-0000E3000000}"/>
    <cellStyle name="Note 2 3" xfId="224" xr:uid="{00000000-0005-0000-0000-0000E4000000}"/>
    <cellStyle name="Note 3" xfId="225" xr:uid="{00000000-0005-0000-0000-0000E5000000}"/>
    <cellStyle name="Output 2" xfId="226" xr:uid="{00000000-0005-0000-0000-0000E6000000}"/>
    <cellStyle name="Output 2 2" xfId="227" xr:uid="{00000000-0005-0000-0000-0000E7000000}"/>
    <cellStyle name="Output 2 3" xfId="228" xr:uid="{00000000-0005-0000-0000-0000E8000000}"/>
    <cellStyle name="Output 3" xfId="229" xr:uid="{00000000-0005-0000-0000-0000E9000000}"/>
    <cellStyle name="Percent" xfId="2" builtinId="5"/>
    <cellStyle name="Percent 10" xfId="230" xr:uid="{00000000-0005-0000-0000-0000EB000000}"/>
    <cellStyle name="Percent 11" xfId="275" xr:uid="{00000000-0005-0000-0000-0000EC000000}"/>
    <cellStyle name="Percent 2" xfId="231" xr:uid="{00000000-0005-0000-0000-0000ED000000}"/>
    <cellStyle name="Percent 2 2" xfId="7" xr:uid="{00000000-0005-0000-0000-0000EE000000}"/>
    <cellStyle name="Percent 2 3" xfId="232" xr:uid="{00000000-0005-0000-0000-0000EF000000}"/>
    <cellStyle name="Percent 2 3 2" xfId="233" xr:uid="{00000000-0005-0000-0000-0000F0000000}"/>
    <cellStyle name="Percent 2 4" xfId="234" xr:uid="{00000000-0005-0000-0000-0000F1000000}"/>
    <cellStyle name="Percent 2 5" xfId="235" xr:uid="{00000000-0005-0000-0000-0000F2000000}"/>
    <cellStyle name="Percent 2 6" xfId="236" xr:uid="{00000000-0005-0000-0000-0000F3000000}"/>
    <cellStyle name="Percent 2 6 2" xfId="237" xr:uid="{00000000-0005-0000-0000-0000F4000000}"/>
    <cellStyle name="Percent 3" xfId="238" xr:uid="{00000000-0005-0000-0000-0000F5000000}"/>
    <cellStyle name="Percent 3 2" xfId="239" xr:uid="{00000000-0005-0000-0000-0000F6000000}"/>
    <cellStyle name="Percent 3 2 2" xfId="240" xr:uid="{00000000-0005-0000-0000-0000F7000000}"/>
    <cellStyle name="Percent 3 3" xfId="241" xr:uid="{00000000-0005-0000-0000-0000F8000000}"/>
    <cellStyle name="Percent 3 4" xfId="242" xr:uid="{00000000-0005-0000-0000-0000F9000000}"/>
    <cellStyle name="Percent 4" xfId="243" xr:uid="{00000000-0005-0000-0000-0000FA000000}"/>
    <cellStyle name="Percent 4 2" xfId="244" xr:uid="{00000000-0005-0000-0000-0000FB000000}"/>
    <cellStyle name="Percent 4 2 2" xfId="245" xr:uid="{00000000-0005-0000-0000-0000FC000000}"/>
    <cellStyle name="Percent 4 3" xfId="246" xr:uid="{00000000-0005-0000-0000-0000FD000000}"/>
    <cellStyle name="Percent 4 4" xfId="247" xr:uid="{00000000-0005-0000-0000-0000FE000000}"/>
    <cellStyle name="Percent 5" xfId="248" xr:uid="{00000000-0005-0000-0000-0000FF000000}"/>
    <cellStyle name="Percent 5 2" xfId="249" xr:uid="{00000000-0005-0000-0000-000000010000}"/>
    <cellStyle name="Percent 5 3" xfId="250" xr:uid="{00000000-0005-0000-0000-000001010000}"/>
    <cellStyle name="Percent 5 4" xfId="251" xr:uid="{00000000-0005-0000-0000-000002010000}"/>
    <cellStyle name="Percent 5 5" xfId="252" xr:uid="{00000000-0005-0000-0000-000003010000}"/>
    <cellStyle name="Percent 6" xfId="253" xr:uid="{00000000-0005-0000-0000-000004010000}"/>
    <cellStyle name="Percent 6 2" xfId="254" xr:uid="{00000000-0005-0000-0000-000005010000}"/>
    <cellStyle name="Percent 6 3" xfId="255" xr:uid="{00000000-0005-0000-0000-000006010000}"/>
    <cellStyle name="Percent 7" xfId="256" xr:uid="{00000000-0005-0000-0000-000007010000}"/>
    <cellStyle name="Percent 8" xfId="257" xr:uid="{00000000-0005-0000-0000-000008010000}"/>
    <cellStyle name="Percent 9" xfId="258" xr:uid="{00000000-0005-0000-0000-000009010000}"/>
    <cellStyle name="rowhead_tbls1_13_a" xfId="259" xr:uid="{00000000-0005-0000-0000-00000A010000}"/>
    <cellStyle name="Style 1" xfId="260" xr:uid="{00000000-0005-0000-0000-00000B010000}"/>
    <cellStyle name="tablename" xfId="261" xr:uid="{00000000-0005-0000-0000-00000C010000}"/>
    <cellStyle name="Title 2" xfId="262" xr:uid="{00000000-0005-0000-0000-00000D010000}"/>
    <cellStyle name="Total 2" xfId="263" xr:uid="{00000000-0005-0000-0000-00000E010000}"/>
    <cellStyle name="Total 2 2" xfId="264" xr:uid="{00000000-0005-0000-0000-00000F010000}"/>
    <cellStyle name="Total 2 3" xfId="265" xr:uid="{00000000-0005-0000-0000-000010010000}"/>
    <cellStyle name="Total 3" xfId="266" xr:uid="{00000000-0005-0000-0000-000011010000}"/>
    <cellStyle name="Warning Text 2" xfId="267" xr:uid="{00000000-0005-0000-0000-000012010000}"/>
    <cellStyle name="Warning Text 3" xfId="268" xr:uid="{00000000-0005-0000-0000-000013010000}"/>
  </cellStyles>
  <dxfs count="7">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237028</xdr:colOff>
      <xdr:row>51</xdr:row>
      <xdr:rowOff>125833</xdr:rowOff>
    </xdr:to>
    <xdr:pic>
      <xdr:nvPicPr>
        <xdr:cNvPr id="2" name="Picture 1">
          <a:extLst>
            <a:ext uri="{FF2B5EF4-FFF2-40B4-BE49-F238E27FC236}">
              <a16:creationId xmlns:a16="http://schemas.microsoft.com/office/drawing/2014/main" id="{F3FCAF7B-25A3-4190-BC01-5B3468AB8FBA}"/>
            </a:ext>
          </a:extLst>
        </xdr:cNvPr>
        <xdr:cNvPicPr>
          <a:picLocks noChangeAspect="1"/>
        </xdr:cNvPicPr>
      </xdr:nvPicPr>
      <xdr:blipFill>
        <a:blip xmlns:r="http://schemas.openxmlformats.org/officeDocument/2006/relationships" r:embed="rId1"/>
        <a:stretch>
          <a:fillRect/>
        </a:stretch>
      </xdr:blipFill>
      <xdr:spPr>
        <a:xfrm>
          <a:off x="0" y="184150"/>
          <a:ext cx="8771428" cy="9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CE8E-2116-4B53-979F-8D2AC9DFF11A}">
  <sheetPr>
    <pageSetUpPr fitToPage="1"/>
  </sheetPr>
  <dimension ref="A1"/>
  <sheetViews>
    <sheetView topLeftCell="A22" workbookViewId="0">
      <selection activeCell="P11" sqref="P11"/>
    </sheetView>
  </sheetViews>
  <sheetFormatPr defaultColWidth="8.7109375" defaultRowHeight="15"/>
  <cols>
    <col min="1" max="16384" width="8.7109375" style="135"/>
  </cols>
  <sheetData/>
  <pageMargins left="0.45" right="0.45" top="0.5" bottom="0.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7"/>
  <sheetViews>
    <sheetView tabSelected="1" topLeftCell="C1" zoomScale="96" zoomScaleNormal="96" workbookViewId="0">
      <selection activeCell="C2" sqref="C2:J2"/>
    </sheetView>
  </sheetViews>
  <sheetFormatPr defaultColWidth="9.140625" defaultRowHeight="15"/>
  <cols>
    <col min="1" max="1" width="3.140625" style="135" bestFit="1" customWidth="1"/>
    <col min="2" max="2" width="11.140625" style="135" customWidth="1"/>
    <col min="3" max="3" width="47.140625" style="135" customWidth="1"/>
    <col min="4" max="8" width="12.7109375" style="135" customWidth="1"/>
    <col min="9" max="9" width="13.140625" style="135" bestFit="1" customWidth="1"/>
    <col min="10" max="10" width="13.5703125" style="135" bestFit="1" customWidth="1"/>
    <col min="11" max="11" width="12.5703125" style="135" customWidth="1"/>
    <col min="12" max="12" width="2.5703125" style="135" customWidth="1"/>
    <col min="13" max="16" width="12.42578125" style="135" customWidth="1"/>
    <col min="17" max="16384" width="9.140625" style="135"/>
  </cols>
  <sheetData>
    <row r="1" spans="2:17" ht="15.75" thickBot="1">
      <c r="C1" s="136" t="s">
        <v>133</v>
      </c>
    </row>
    <row r="2" spans="2:17" ht="15.75" thickBot="1">
      <c r="C2" s="162" t="s">
        <v>134</v>
      </c>
      <c r="D2" s="162"/>
      <c r="E2" s="162"/>
      <c r="F2" s="162"/>
      <c r="G2" s="162"/>
      <c r="H2" s="162"/>
      <c r="I2" s="162"/>
      <c r="J2" s="162"/>
      <c r="K2" s="146" t="s">
        <v>135</v>
      </c>
      <c r="L2" s="147"/>
      <c r="M2" s="147"/>
      <c r="N2" s="147"/>
      <c r="O2" s="147"/>
      <c r="P2" s="148"/>
    </row>
    <row r="3" spans="2:17" ht="9" customHeight="1">
      <c r="K3" s="149"/>
      <c r="L3" s="149"/>
      <c r="M3" s="149"/>
      <c r="N3" s="149"/>
      <c r="O3" s="149"/>
      <c r="P3" s="149"/>
      <c r="Q3" s="145"/>
    </row>
    <row r="4" spans="2:17">
      <c r="C4" s="136" t="s">
        <v>107</v>
      </c>
      <c r="K4" s="149"/>
      <c r="L4" s="149"/>
      <c r="M4" s="149"/>
      <c r="N4" s="149"/>
      <c r="O4" s="149"/>
      <c r="P4" s="149"/>
      <c r="Q4" s="145"/>
    </row>
    <row r="5" spans="2:17">
      <c r="D5" s="2"/>
      <c r="E5" s="2"/>
      <c r="F5" s="2"/>
      <c r="G5" s="2"/>
      <c r="H5" s="2"/>
      <c r="I5" s="2"/>
      <c r="J5" s="2"/>
      <c r="K5" s="149"/>
      <c r="L5" s="149"/>
      <c r="M5" s="149"/>
      <c r="N5" s="149"/>
      <c r="O5" s="149"/>
      <c r="P5" s="149"/>
    </row>
    <row r="6" spans="2:17" s="136" customFormat="1">
      <c r="B6" s="150" t="s">
        <v>136</v>
      </c>
      <c r="C6" s="139" t="s">
        <v>100</v>
      </c>
      <c r="D6" s="142" t="s">
        <v>9</v>
      </c>
      <c r="E6" s="142" t="s">
        <v>122</v>
      </c>
      <c r="F6" s="142" t="s">
        <v>123</v>
      </c>
      <c r="G6" s="142" t="s">
        <v>125</v>
      </c>
      <c r="H6" s="142" t="s">
        <v>126</v>
      </c>
      <c r="I6" s="142" t="s">
        <v>124</v>
      </c>
      <c r="J6" s="142" t="s">
        <v>8</v>
      </c>
      <c r="K6" s="151" t="s">
        <v>127</v>
      </c>
      <c r="L6" s="152"/>
      <c r="M6" s="151" t="s">
        <v>169</v>
      </c>
      <c r="N6" s="151" t="s">
        <v>170</v>
      </c>
      <c r="O6" s="151" t="s">
        <v>171</v>
      </c>
      <c r="P6" s="151" t="s">
        <v>172</v>
      </c>
    </row>
    <row r="7" spans="2:17">
      <c r="B7" s="153" t="s">
        <v>137</v>
      </c>
      <c r="C7" s="18" t="s">
        <v>24</v>
      </c>
      <c r="D7" s="140">
        <f>VLOOKUP(C7,'General IP'!$B$10:$N$35,9,FALSE)</f>
        <v>6539581</v>
      </c>
      <c r="E7" s="140">
        <f>VLOOKUP(C7,'Small IP'!$A$8:$O$33,11,FALSE)</f>
        <v>0</v>
      </c>
      <c r="F7" s="140">
        <f>VLOOKUP(C7,'Mid IP'!$A$10:$L$35,8,FALSE)</f>
        <v>0</v>
      </c>
      <c r="G7" s="140">
        <f>VLOOKUP(C7,'Large IP'!$B$10:$P$35,11,FALSE)</f>
        <v>0</v>
      </c>
      <c r="H7" s="140">
        <f>VLOOKUP(C7,'General OP'!$A$9:$K$35,7,FALSE)</f>
        <v>3829450</v>
      </c>
      <c r="I7" s="140">
        <f>VLOOKUP(C7,'Mid OP'!$A$10:$L$35,8,FALSE)</f>
        <v>0</v>
      </c>
      <c r="J7" s="140">
        <f>SUM(D7:I7)</f>
        <v>10369031</v>
      </c>
      <c r="K7" s="154">
        <f>ROUND(J7/4,0)</f>
        <v>2592258</v>
      </c>
      <c r="L7" s="149"/>
      <c r="M7" s="155">
        <f>K7</f>
        <v>2592258</v>
      </c>
      <c r="N7" s="155">
        <f>M7</f>
        <v>2592258</v>
      </c>
      <c r="O7" s="155">
        <f>N7</f>
        <v>2592258</v>
      </c>
      <c r="P7" s="155">
        <f>J7-SUM(M7:O7)</f>
        <v>2592257</v>
      </c>
    </row>
    <row r="8" spans="2:17">
      <c r="B8" s="153" t="s">
        <v>138</v>
      </c>
      <c r="C8" s="18" t="s">
        <v>26</v>
      </c>
      <c r="D8" s="140">
        <f>VLOOKUP(C8,'General IP'!$B$10:$N$35,9,FALSE)</f>
        <v>24127723</v>
      </c>
      <c r="E8" s="140">
        <f>VLOOKUP(C8,'Small IP'!$A$8:$O$33,11,FALSE)</f>
        <v>0</v>
      </c>
      <c r="F8" s="140">
        <f>VLOOKUP(C8,'Mid IP'!$A$10:$L$35,8,FALSE)</f>
        <v>0</v>
      </c>
      <c r="G8" s="140">
        <f>VLOOKUP(C8,'Large IP'!$B$10:$P$35,11,FALSE)</f>
        <v>0</v>
      </c>
      <c r="H8" s="140">
        <f>VLOOKUP(C8,'General OP'!$A$9:$K$35,7,FALSE)</f>
        <v>7696035</v>
      </c>
      <c r="I8" s="140">
        <f>VLOOKUP(C8,'Mid OP'!$A$10:$L$35,8,FALSE)</f>
        <v>0</v>
      </c>
      <c r="J8" s="140">
        <f t="shared" ref="J8:J32" si="0">SUM(D8:I8)</f>
        <v>31823758</v>
      </c>
      <c r="K8" s="154">
        <f t="shared" ref="K8:K32" si="1">ROUND(J8/4,0)</f>
        <v>7955940</v>
      </c>
      <c r="L8" s="149"/>
      <c r="M8" s="155">
        <f t="shared" ref="M8:M32" si="2">K8</f>
        <v>7955940</v>
      </c>
      <c r="N8" s="155">
        <f t="shared" ref="N8:O8" si="3">M8</f>
        <v>7955940</v>
      </c>
      <c r="O8" s="155">
        <f t="shared" si="3"/>
        <v>7955940</v>
      </c>
      <c r="P8" s="155">
        <f t="shared" ref="P8:P32" si="4">J8-SUM(M8:O8)</f>
        <v>7955938</v>
      </c>
    </row>
    <row r="9" spans="2:17">
      <c r="B9" s="153" t="s">
        <v>139</v>
      </c>
      <c r="C9" s="18" t="s">
        <v>28</v>
      </c>
      <c r="D9" s="140">
        <f>VLOOKUP(C9,'General IP'!$B$10:$N$35,9,FALSE)</f>
        <v>4025201</v>
      </c>
      <c r="E9" s="140">
        <f>VLOOKUP(C9,'Small IP'!$A$8:$O$33,11,FALSE)</f>
        <v>3536987</v>
      </c>
      <c r="F9" s="140">
        <f>VLOOKUP(C9,'Mid IP'!$A$10:$L$35,8,FALSE)</f>
        <v>0</v>
      </c>
      <c r="G9" s="140">
        <f>VLOOKUP(C9,'Large IP'!$B$10:$P$35,11,FALSE)</f>
        <v>0</v>
      </c>
      <c r="H9" s="140">
        <f>VLOOKUP(C9,'General OP'!$A$9:$K$35,7,FALSE)</f>
        <v>2228232</v>
      </c>
      <c r="I9" s="140">
        <f>VLOOKUP(C9,'Mid OP'!$A$10:$L$35,8,FALSE)</f>
        <v>0</v>
      </c>
      <c r="J9" s="140">
        <f t="shared" si="0"/>
        <v>9790420</v>
      </c>
      <c r="K9" s="154">
        <f t="shared" si="1"/>
        <v>2447605</v>
      </c>
      <c r="L9" s="149"/>
      <c r="M9" s="155">
        <f t="shared" si="2"/>
        <v>2447605</v>
      </c>
      <c r="N9" s="155">
        <f t="shared" ref="N9:O9" si="5">M9</f>
        <v>2447605</v>
      </c>
      <c r="O9" s="155">
        <f t="shared" si="5"/>
        <v>2447605</v>
      </c>
      <c r="P9" s="155">
        <f t="shared" si="4"/>
        <v>2447605</v>
      </c>
    </row>
    <row r="10" spans="2:17">
      <c r="B10" s="153" t="s">
        <v>140</v>
      </c>
      <c r="C10" s="18" t="s">
        <v>30</v>
      </c>
      <c r="D10" s="140">
        <f>VLOOKUP(C10,'General IP'!$B$10:$N$35,9,FALSE)</f>
        <v>9779586</v>
      </c>
      <c r="E10" s="140">
        <f>VLOOKUP(C10,'Small IP'!$A$8:$O$33,11,FALSE)</f>
        <v>0</v>
      </c>
      <c r="F10" s="140">
        <f>VLOOKUP(C10,'Mid IP'!$A$10:$L$35,8,FALSE)</f>
        <v>9750000</v>
      </c>
      <c r="G10" s="140">
        <f>VLOOKUP(C10,'Large IP'!$B$10:$P$35,11,FALSE)</f>
        <v>0</v>
      </c>
      <c r="H10" s="140">
        <f>VLOOKUP(C10,'General OP'!$A$9:$K$35,7,FALSE)</f>
        <v>4346717</v>
      </c>
      <c r="I10" s="140">
        <f>VLOOKUP(C10,'Mid OP'!$A$10:$L$35,8,FALSE)</f>
        <v>9750000</v>
      </c>
      <c r="J10" s="140">
        <f t="shared" si="0"/>
        <v>33626303</v>
      </c>
      <c r="K10" s="154">
        <f t="shared" si="1"/>
        <v>8406576</v>
      </c>
      <c r="L10" s="149"/>
      <c r="M10" s="155">
        <f t="shared" si="2"/>
        <v>8406576</v>
      </c>
      <c r="N10" s="155">
        <f t="shared" ref="N10:O10" si="6">M10</f>
        <v>8406576</v>
      </c>
      <c r="O10" s="155">
        <f t="shared" si="6"/>
        <v>8406576</v>
      </c>
      <c r="P10" s="155">
        <f t="shared" si="4"/>
        <v>8406575</v>
      </c>
    </row>
    <row r="11" spans="2:17">
      <c r="B11" s="153" t="s">
        <v>141</v>
      </c>
      <c r="C11" s="18" t="s">
        <v>33</v>
      </c>
      <c r="D11" s="140">
        <f>VLOOKUP(C11,'General IP'!$B$10:$N$35,9,FALSE)</f>
        <v>2782822</v>
      </c>
      <c r="E11" s="140">
        <f>VLOOKUP(C11,'Small IP'!$A$8:$O$33,11,FALSE)</f>
        <v>3536987</v>
      </c>
      <c r="F11" s="140">
        <f>VLOOKUP(C11,'Mid IP'!$A$10:$L$35,8,FALSE)</f>
        <v>0</v>
      </c>
      <c r="G11" s="140">
        <f>VLOOKUP(C11,'Large IP'!$B$10:$P$35,11,FALSE)</f>
        <v>0</v>
      </c>
      <c r="H11" s="140">
        <f>VLOOKUP(C11,'General OP'!$A$9:$K$35,7,FALSE)</f>
        <v>1773099</v>
      </c>
      <c r="I11" s="140">
        <f>VLOOKUP(C11,'Mid OP'!$A$10:$L$35,8,FALSE)</f>
        <v>0</v>
      </c>
      <c r="J11" s="140">
        <f t="shared" si="0"/>
        <v>8092908</v>
      </c>
      <c r="K11" s="154">
        <f t="shared" si="1"/>
        <v>2023227</v>
      </c>
      <c r="L11" s="149"/>
      <c r="M11" s="155">
        <f t="shared" si="2"/>
        <v>2023227</v>
      </c>
      <c r="N11" s="155">
        <f t="shared" ref="N11:O11" si="7">M11</f>
        <v>2023227</v>
      </c>
      <c r="O11" s="155">
        <f t="shared" si="7"/>
        <v>2023227</v>
      </c>
      <c r="P11" s="155">
        <f t="shared" si="4"/>
        <v>2023227</v>
      </c>
    </row>
    <row r="12" spans="2:17">
      <c r="B12" s="153" t="s">
        <v>142</v>
      </c>
      <c r="C12" s="18" t="s">
        <v>35</v>
      </c>
      <c r="D12" s="140">
        <f>VLOOKUP(C12,'General IP'!$B$10:$N$35,9,FALSE)</f>
        <v>1484761</v>
      </c>
      <c r="E12" s="140">
        <f>VLOOKUP(C12,'Small IP'!$A$8:$O$33,11,FALSE)</f>
        <v>0</v>
      </c>
      <c r="F12" s="140">
        <f>VLOOKUP(C12,'Mid IP'!$A$10:$L$35,8,FALSE)</f>
        <v>4250000</v>
      </c>
      <c r="G12" s="140">
        <f>VLOOKUP(C12,'Large IP'!$B$10:$P$35,11,FALSE)</f>
        <v>0</v>
      </c>
      <c r="H12" s="140">
        <f>VLOOKUP(C12,'General OP'!$A$9:$K$35,7,FALSE)</f>
        <v>900702</v>
      </c>
      <c r="I12" s="140">
        <f>VLOOKUP(C12,'Mid OP'!$A$10:$L$35,8,FALSE)</f>
        <v>4250000</v>
      </c>
      <c r="J12" s="140">
        <f t="shared" si="0"/>
        <v>10885463</v>
      </c>
      <c r="K12" s="154">
        <f t="shared" si="1"/>
        <v>2721366</v>
      </c>
      <c r="L12" s="149"/>
      <c r="M12" s="155">
        <f t="shared" si="2"/>
        <v>2721366</v>
      </c>
      <c r="N12" s="155">
        <f t="shared" ref="N12:O12" si="8">M12</f>
        <v>2721366</v>
      </c>
      <c r="O12" s="155">
        <f t="shared" si="8"/>
        <v>2721366</v>
      </c>
      <c r="P12" s="155">
        <f t="shared" si="4"/>
        <v>2721365</v>
      </c>
    </row>
    <row r="13" spans="2:17">
      <c r="B13" s="153" t="s">
        <v>143</v>
      </c>
      <c r="C13" s="18" t="s">
        <v>37</v>
      </c>
      <c r="D13" s="140">
        <f>VLOOKUP(C13,'General IP'!$B$10:$N$35,9,FALSE)</f>
        <v>3974555</v>
      </c>
      <c r="E13" s="140">
        <f>VLOOKUP(C13,'Small IP'!$A$8:$O$33,11,FALSE)</f>
        <v>3536987</v>
      </c>
      <c r="F13" s="140">
        <f>VLOOKUP(C13,'Mid IP'!$A$10:$L$35,8,FALSE)</f>
        <v>0</v>
      </c>
      <c r="G13" s="140">
        <f>VLOOKUP(C13,'Large IP'!$B$10:$P$35,11,FALSE)</f>
        <v>0</v>
      </c>
      <c r="H13" s="140">
        <f>VLOOKUP(C13,'General OP'!$A$9:$K$35,7,FALSE)</f>
        <v>2168508</v>
      </c>
      <c r="I13" s="140">
        <f>VLOOKUP(C13,'Mid OP'!$A$10:$L$35,8,FALSE)</f>
        <v>0</v>
      </c>
      <c r="J13" s="140">
        <f t="shared" si="0"/>
        <v>9680050</v>
      </c>
      <c r="K13" s="154">
        <f t="shared" si="1"/>
        <v>2420013</v>
      </c>
      <c r="L13" s="149"/>
      <c r="M13" s="155">
        <f t="shared" si="2"/>
        <v>2420013</v>
      </c>
      <c r="N13" s="155">
        <f t="shared" ref="N13:O13" si="9">M13</f>
        <v>2420013</v>
      </c>
      <c r="O13" s="155">
        <f t="shared" si="9"/>
        <v>2420013</v>
      </c>
      <c r="P13" s="155">
        <f t="shared" si="4"/>
        <v>2420011</v>
      </c>
    </row>
    <row r="14" spans="2:17">
      <c r="B14" s="153" t="s">
        <v>144</v>
      </c>
      <c r="C14" s="18" t="s">
        <v>39</v>
      </c>
      <c r="D14" s="140">
        <f>VLOOKUP(C14,'General IP'!$B$10:$N$35,9,FALSE)</f>
        <v>35083824</v>
      </c>
      <c r="E14" s="140">
        <f>VLOOKUP(C14,'Small IP'!$A$8:$O$33,11,FALSE)</f>
        <v>0</v>
      </c>
      <c r="F14" s="140">
        <f>VLOOKUP(C14,'Mid IP'!$A$10:$L$35,8,FALSE)</f>
        <v>0</v>
      </c>
      <c r="G14" s="140">
        <f>VLOOKUP(C14,'Large IP'!$B$10:$P$35,11,FALSE)</f>
        <v>21814752</v>
      </c>
      <c r="H14" s="140">
        <f>VLOOKUP(C14,'General OP'!$A$9:$K$35,7,FALSE)</f>
        <v>9636934</v>
      </c>
      <c r="I14" s="140">
        <f>VLOOKUP(C14,'Mid OP'!$A$10:$L$35,8,FALSE)</f>
        <v>0</v>
      </c>
      <c r="J14" s="140">
        <f t="shared" si="0"/>
        <v>66535510</v>
      </c>
      <c r="K14" s="154">
        <f t="shared" si="1"/>
        <v>16633878</v>
      </c>
      <c r="L14" s="149"/>
      <c r="M14" s="155">
        <f t="shared" si="2"/>
        <v>16633878</v>
      </c>
      <c r="N14" s="155">
        <f t="shared" ref="N14:O14" si="10">M14</f>
        <v>16633878</v>
      </c>
      <c r="O14" s="155">
        <f t="shared" si="10"/>
        <v>16633878</v>
      </c>
      <c r="P14" s="155">
        <f t="shared" si="4"/>
        <v>16633876</v>
      </c>
    </row>
    <row r="15" spans="2:17">
      <c r="B15" s="153" t="s">
        <v>145</v>
      </c>
      <c r="C15" s="18" t="s">
        <v>41</v>
      </c>
      <c r="D15" s="140">
        <f>VLOOKUP(C15,'General IP'!$B$10:$N$35,9,FALSE)</f>
        <v>9808744</v>
      </c>
      <c r="E15" s="140">
        <f>VLOOKUP(C15,'Small IP'!$A$8:$O$33,11,FALSE)</f>
        <v>0</v>
      </c>
      <c r="F15" s="140">
        <f>VLOOKUP(C15,'Mid IP'!$A$10:$L$35,8,FALSE)</f>
        <v>0</v>
      </c>
      <c r="G15" s="140">
        <f>VLOOKUP(C15,'Large IP'!$B$10:$P$35,11,FALSE)</f>
        <v>0</v>
      </c>
      <c r="H15" s="140">
        <f>VLOOKUP(C15,'General OP'!$A$9:$K$35,7,FALSE)</f>
        <v>5869211</v>
      </c>
      <c r="I15" s="140">
        <f>VLOOKUP(C15,'Mid OP'!$A$10:$L$35,8,FALSE)</f>
        <v>0</v>
      </c>
      <c r="J15" s="140">
        <f t="shared" si="0"/>
        <v>15677955</v>
      </c>
      <c r="K15" s="154">
        <f t="shared" si="1"/>
        <v>3919489</v>
      </c>
      <c r="L15" s="149"/>
      <c r="M15" s="155">
        <f t="shared" si="2"/>
        <v>3919489</v>
      </c>
      <c r="N15" s="155">
        <f t="shared" ref="N15:O15" si="11">M15</f>
        <v>3919489</v>
      </c>
      <c r="O15" s="155">
        <f t="shared" si="11"/>
        <v>3919489</v>
      </c>
      <c r="P15" s="155">
        <f t="shared" si="4"/>
        <v>3919488</v>
      </c>
    </row>
    <row r="16" spans="2:17">
      <c r="B16" s="153" t="s">
        <v>146</v>
      </c>
      <c r="C16" s="18" t="s">
        <v>43</v>
      </c>
      <c r="D16" s="140">
        <f>VLOOKUP(C16,'General IP'!$B$10:$N$35,9,FALSE)</f>
        <v>2595653</v>
      </c>
      <c r="E16" s="140">
        <f>VLOOKUP(C16,'Small IP'!$A$8:$O$33,11,FALSE)</f>
        <v>3536987</v>
      </c>
      <c r="F16" s="140">
        <f>VLOOKUP(C16,'Mid IP'!$A$10:$L$35,8,FALSE)</f>
        <v>0</v>
      </c>
      <c r="G16" s="140">
        <f>VLOOKUP(C16,'Large IP'!$B$10:$P$35,11,FALSE)</f>
        <v>0</v>
      </c>
      <c r="H16" s="140">
        <f>VLOOKUP(C16,'General OP'!$A$9:$K$35,7,FALSE)</f>
        <v>1696657</v>
      </c>
      <c r="I16" s="140">
        <f>VLOOKUP(C16,'Mid OP'!$A$10:$L$35,8,FALSE)</f>
        <v>0</v>
      </c>
      <c r="J16" s="140">
        <f t="shared" si="0"/>
        <v>7829297</v>
      </c>
      <c r="K16" s="154">
        <f t="shared" si="1"/>
        <v>1957324</v>
      </c>
      <c r="L16" s="149"/>
      <c r="M16" s="155">
        <f t="shared" si="2"/>
        <v>1957324</v>
      </c>
      <c r="N16" s="155">
        <f t="shared" ref="N16:O16" si="12">M16</f>
        <v>1957324</v>
      </c>
      <c r="O16" s="155">
        <f t="shared" si="12"/>
        <v>1957324</v>
      </c>
      <c r="P16" s="155">
        <f t="shared" si="4"/>
        <v>1957325</v>
      </c>
    </row>
    <row r="17" spans="1:16">
      <c r="B17" s="153" t="s">
        <v>147</v>
      </c>
      <c r="C17" s="18" t="s">
        <v>45</v>
      </c>
      <c r="D17" s="140">
        <f>VLOOKUP(C17,'General IP'!$B$10:$N$35,9,FALSE)</f>
        <v>1781210</v>
      </c>
      <c r="E17" s="140">
        <f>VLOOKUP(C17,'Small IP'!$A$8:$O$33,11,FALSE)</f>
        <v>2667785</v>
      </c>
      <c r="F17" s="140">
        <f>VLOOKUP(C17,'Mid IP'!$A$10:$L$35,8,FALSE)</f>
        <v>0</v>
      </c>
      <c r="G17" s="140">
        <f>VLOOKUP(C17,'Large IP'!$B$10:$P$35,11,FALSE)</f>
        <v>0</v>
      </c>
      <c r="H17" s="140">
        <f>VLOOKUP(C17,'General OP'!$A$9:$K$35,7,FALSE)</f>
        <v>544474</v>
      </c>
      <c r="I17" s="140">
        <f>VLOOKUP(C17,'Mid OP'!$A$10:$L$35,8,FALSE)</f>
        <v>0</v>
      </c>
      <c r="J17" s="140">
        <f t="shared" si="0"/>
        <v>4993469</v>
      </c>
      <c r="K17" s="154">
        <f t="shared" si="1"/>
        <v>1248367</v>
      </c>
      <c r="L17" s="149"/>
      <c r="M17" s="155">
        <f t="shared" si="2"/>
        <v>1248367</v>
      </c>
      <c r="N17" s="155">
        <f t="shared" ref="N17:O17" si="13">M17</f>
        <v>1248367</v>
      </c>
      <c r="O17" s="155">
        <f t="shared" si="13"/>
        <v>1248367</v>
      </c>
      <c r="P17" s="155">
        <f t="shared" si="4"/>
        <v>1248368</v>
      </c>
    </row>
    <row r="18" spans="1:16">
      <c r="B18" s="153" t="s">
        <v>148</v>
      </c>
      <c r="C18" s="18" t="s">
        <v>47</v>
      </c>
      <c r="D18" s="140">
        <f>VLOOKUP(C18,'General IP'!$B$10:$N$35,9,FALSE)</f>
        <v>8239701</v>
      </c>
      <c r="E18" s="140">
        <f>VLOOKUP(C18,'Small IP'!$A$8:$O$33,11,FALSE)</f>
        <v>0</v>
      </c>
      <c r="F18" s="140">
        <f>VLOOKUP(C18,'Mid IP'!$A$10:$L$35,8,FALSE)</f>
        <v>0</v>
      </c>
      <c r="G18" s="140">
        <f>VLOOKUP(C18,'Large IP'!$B$10:$P$35,11,FALSE)</f>
        <v>0</v>
      </c>
      <c r="H18" s="140">
        <f>VLOOKUP(C18,'General OP'!$A$9:$K$35,7,FALSE)</f>
        <v>3459216</v>
      </c>
      <c r="I18" s="140">
        <f>VLOOKUP(C18,'Mid OP'!$A$10:$L$35,8,FALSE)</f>
        <v>0</v>
      </c>
      <c r="J18" s="140">
        <f t="shared" si="0"/>
        <v>11698917</v>
      </c>
      <c r="K18" s="154">
        <f t="shared" si="1"/>
        <v>2924729</v>
      </c>
      <c r="L18" s="149"/>
      <c r="M18" s="155">
        <f t="shared" si="2"/>
        <v>2924729</v>
      </c>
      <c r="N18" s="155">
        <f t="shared" ref="N18:O18" si="14">M18</f>
        <v>2924729</v>
      </c>
      <c r="O18" s="155">
        <f t="shared" si="14"/>
        <v>2924729</v>
      </c>
      <c r="P18" s="155">
        <f t="shared" si="4"/>
        <v>2924730</v>
      </c>
    </row>
    <row r="19" spans="1:16">
      <c r="B19" s="153" t="s">
        <v>149</v>
      </c>
      <c r="C19" s="18" t="s">
        <v>49</v>
      </c>
      <c r="D19" s="140">
        <f>VLOOKUP(C19,'General IP'!$B$10:$N$35,9,FALSE)</f>
        <v>5763514</v>
      </c>
      <c r="E19" s="140">
        <f>VLOOKUP(C19,'Small IP'!$A$8:$O$33,11,FALSE)</f>
        <v>0</v>
      </c>
      <c r="F19" s="140">
        <f>VLOOKUP(C19,'Mid IP'!$A$10:$L$35,8,FALSE)</f>
        <v>0</v>
      </c>
      <c r="G19" s="140">
        <f>VLOOKUP(C19,'Large IP'!$B$10:$P$35,11,FALSE)</f>
        <v>0</v>
      </c>
      <c r="H19" s="140">
        <f>VLOOKUP(C19,'General OP'!$A$9:$K$35,7,FALSE)</f>
        <v>2959792</v>
      </c>
      <c r="I19" s="140">
        <f>VLOOKUP(C19,'Mid OP'!$A$10:$L$35,8,FALSE)</f>
        <v>0</v>
      </c>
      <c r="J19" s="140">
        <f t="shared" si="0"/>
        <v>8723306</v>
      </c>
      <c r="K19" s="154">
        <f t="shared" si="1"/>
        <v>2180827</v>
      </c>
      <c r="L19" s="149"/>
      <c r="M19" s="155">
        <f t="shared" si="2"/>
        <v>2180827</v>
      </c>
      <c r="N19" s="155">
        <f t="shared" ref="N19:O19" si="15">M19</f>
        <v>2180827</v>
      </c>
      <c r="O19" s="155">
        <f t="shared" si="15"/>
        <v>2180827</v>
      </c>
      <c r="P19" s="155">
        <f t="shared" si="4"/>
        <v>2180825</v>
      </c>
    </row>
    <row r="20" spans="1:16">
      <c r="B20" s="153" t="s">
        <v>150</v>
      </c>
      <c r="C20" s="18" t="s">
        <v>51</v>
      </c>
      <c r="D20" s="140">
        <f>VLOOKUP(C20,'General IP'!$B$10:$N$35,9,FALSE)</f>
        <v>6131305</v>
      </c>
      <c r="E20" s="140">
        <f>VLOOKUP(C20,'Small IP'!$A$8:$O$33,11,FALSE)</f>
        <v>0</v>
      </c>
      <c r="F20" s="140">
        <f>VLOOKUP(C20,'Mid IP'!$A$10:$L$35,8,FALSE)</f>
        <v>7500000</v>
      </c>
      <c r="G20" s="140">
        <f>VLOOKUP(C20,'Large IP'!$B$10:$P$35,11,FALSE)</f>
        <v>0</v>
      </c>
      <c r="H20" s="140">
        <f>VLOOKUP(C20,'General OP'!$A$9:$K$35,7,FALSE)</f>
        <v>3386826</v>
      </c>
      <c r="I20" s="140">
        <f>VLOOKUP(C20,'Mid OP'!$A$10:$L$35,8,FALSE)</f>
        <v>7500000</v>
      </c>
      <c r="J20" s="140">
        <f t="shared" si="0"/>
        <v>24518131</v>
      </c>
      <c r="K20" s="154">
        <f t="shared" si="1"/>
        <v>6129533</v>
      </c>
      <c r="L20" s="149"/>
      <c r="M20" s="155">
        <f t="shared" si="2"/>
        <v>6129533</v>
      </c>
      <c r="N20" s="155">
        <f t="shared" ref="N20:O20" si="16">M20</f>
        <v>6129533</v>
      </c>
      <c r="O20" s="155">
        <f t="shared" si="16"/>
        <v>6129533</v>
      </c>
      <c r="P20" s="155">
        <f t="shared" si="4"/>
        <v>6129532</v>
      </c>
    </row>
    <row r="21" spans="1:16">
      <c r="B21" s="153" t="s">
        <v>151</v>
      </c>
      <c r="C21" s="18" t="s">
        <v>53</v>
      </c>
      <c r="D21" s="140">
        <f>VLOOKUP(C21,'General IP'!$B$10:$N$35,9,FALSE)</f>
        <v>4515761</v>
      </c>
      <c r="E21" s="140">
        <f>VLOOKUP(C21,'Small IP'!$A$8:$O$33,11,FALSE)</f>
        <v>3536987</v>
      </c>
      <c r="F21" s="140">
        <f>VLOOKUP(C21,'Mid IP'!$A$10:$L$35,8,FALSE)</f>
        <v>0</v>
      </c>
      <c r="G21" s="140">
        <f>VLOOKUP(C21,'Large IP'!$B$10:$P$35,11,FALSE)</f>
        <v>0</v>
      </c>
      <c r="H21" s="140">
        <f>VLOOKUP(C21,'General OP'!$A$9:$K$35,7,FALSE)</f>
        <v>2510258</v>
      </c>
      <c r="I21" s="140">
        <f>VLOOKUP(C21,'Mid OP'!$A$10:$L$35,8,FALSE)</f>
        <v>0</v>
      </c>
      <c r="J21" s="140">
        <f t="shared" si="0"/>
        <v>10563006</v>
      </c>
      <c r="K21" s="154">
        <f t="shared" si="1"/>
        <v>2640752</v>
      </c>
      <c r="L21" s="149"/>
      <c r="M21" s="155">
        <f t="shared" si="2"/>
        <v>2640752</v>
      </c>
      <c r="N21" s="155">
        <f t="shared" ref="N21:O21" si="17">M21</f>
        <v>2640752</v>
      </c>
      <c r="O21" s="155">
        <f t="shared" si="17"/>
        <v>2640752</v>
      </c>
      <c r="P21" s="155">
        <f t="shared" si="4"/>
        <v>2640750</v>
      </c>
    </row>
    <row r="22" spans="1:16">
      <c r="A22" s="156" t="s">
        <v>152</v>
      </c>
      <c r="B22" s="153" t="s">
        <v>153</v>
      </c>
      <c r="C22" s="18" t="s">
        <v>55</v>
      </c>
      <c r="D22" s="140">
        <f>VLOOKUP(C22,'General IP'!$B$10:$N$35,9,FALSE)</f>
        <v>637628</v>
      </c>
      <c r="E22" s="140">
        <f>VLOOKUP(C22,'Small IP'!$A$8:$O$33,11,FALSE)</f>
        <v>955000</v>
      </c>
      <c r="F22" s="140">
        <f>VLOOKUP(C22,'Mid IP'!$A$10:$L$35,8,FALSE)</f>
        <v>0</v>
      </c>
      <c r="G22" s="140">
        <f>VLOOKUP(C22,'Large IP'!$B$10:$P$35,11,FALSE)</f>
        <v>0</v>
      </c>
      <c r="H22" s="140">
        <f>VLOOKUP(C22,'General OP'!$A$9:$K$35,7,FALSE)</f>
        <v>686280</v>
      </c>
      <c r="I22" s="140">
        <f>VLOOKUP(C22,'Mid OP'!$A$10:$L$35,8,FALSE)</f>
        <v>0</v>
      </c>
      <c r="J22" s="140">
        <f t="shared" si="0"/>
        <v>2278908</v>
      </c>
      <c r="K22" s="154">
        <f t="shared" si="1"/>
        <v>569727</v>
      </c>
      <c r="L22" s="149"/>
      <c r="M22" s="155">
        <f t="shared" si="2"/>
        <v>569727</v>
      </c>
      <c r="N22" s="155">
        <f t="shared" ref="N22:O22" si="18">M22</f>
        <v>569727</v>
      </c>
      <c r="O22" s="155">
        <f t="shared" si="18"/>
        <v>569727</v>
      </c>
      <c r="P22" s="155">
        <f t="shared" si="4"/>
        <v>569727</v>
      </c>
    </row>
    <row r="23" spans="1:16">
      <c r="B23" s="153" t="s">
        <v>154</v>
      </c>
      <c r="C23" s="18" t="s">
        <v>57</v>
      </c>
      <c r="D23" s="140">
        <f>VLOOKUP(C23,'General IP'!$B$10:$N$35,9,FALSE)</f>
        <v>9451132</v>
      </c>
      <c r="E23" s="140">
        <f>VLOOKUP(C23,'Small IP'!$A$8:$O$33,11,FALSE)</f>
        <v>0</v>
      </c>
      <c r="F23" s="140">
        <f>VLOOKUP(C23,'Mid IP'!$A$10:$L$35,8,FALSE)</f>
        <v>9750000</v>
      </c>
      <c r="G23" s="140">
        <f>VLOOKUP(C23,'Large IP'!$B$10:$P$35,11,FALSE)</f>
        <v>0</v>
      </c>
      <c r="H23" s="140">
        <f>VLOOKUP(C23,'General OP'!$A$9:$K$35,7,FALSE)</f>
        <v>3498510</v>
      </c>
      <c r="I23" s="140">
        <f>VLOOKUP(C23,'Mid OP'!$A$10:$L$35,8,FALSE)</f>
        <v>9750000</v>
      </c>
      <c r="J23" s="140">
        <f t="shared" si="0"/>
        <v>32449642</v>
      </c>
      <c r="K23" s="154">
        <f t="shared" si="1"/>
        <v>8112411</v>
      </c>
      <c r="L23" s="149"/>
      <c r="M23" s="155">
        <f t="shared" si="2"/>
        <v>8112411</v>
      </c>
      <c r="N23" s="155">
        <f t="shared" ref="N23:O23" si="19">M23</f>
        <v>8112411</v>
      </c>
      <c r="O23" s="155">
        <f t="shared" si="19"/>
        <v>8112411</v>
      </c>
      <c r="P23" s="155">
        <f t="shared" si="4"/>
        <v>8112409</v>
      </c>
    </row>
    <row r="24" spans="1:16">
      <c r="B24" s="153" t="s">
        <v>155</v>
      </c>
      <c r="C24" s="18" t="s">
        <v>59</v>
      </c>
      <c r="D24" s="140">
        <f>VLOOKUP(C24,'General IP'!$B$10:$N$35,9,FALSE)</f>
        <v>921156</v>
      </c>
      <c r="E24" s="140">
        <f>VLOOKUP(C24,'Small IP'!$A$8:$O$33,11,FALSE)</f>
        <v>1379650</v>
      </c>
      <c r="F24" s="140">
        <f>VLOOKUP(C24,'Mid IP'!$A$10:$L$35,8,FALSE)</f>
        <v>0</v>
      </c>
      <c r="G24" s="140">
        <f>VLOOKUP(C24,'Large IP'!$B$10:$P$35,11,FALSE)</f>
        <v>0</v>
      </c>
      <c r="H24" s="140">
        <f>VLOOKUP(C24,'General OP'!$A$9:$K$35,7,FALSE)</f>
        <v>952108</v>
      </c>
      <c r="I24" s="140">
        <f>VLOOKUP(C24,'Mid OP'!$A$10:$L$35,8,FALSE)</f>
        <v>0</v>
      </c>
      <c r="J24" s="140">
        <f t="shared" si="0"/>
        <v>3252914</v>
      </c>
      <c r="K24" s="154">
        <f t="shared" si="1"/>
        <v>813229</v>
      </c>
      <c r="L24" s="149"/>
      <c r="M24" s="155">
        <f t="shared" si="2"/>
        <v>813229</v>
      </c>
      <c r="N24" s="155">
        <f t="shared" ref="N24:O24" si="20">M24</f>
        <v>813229</v>
      </c>
      <c r="O24" s="155">
        <f t="shared" si="20"/>
        <v>813229</v>
      </c>
      <c r="P24" s="155">
        <f t="shared" si="4"/>
        <v>813227</v>
      </c>
    </row>
    <row r="25" spans="1:16">
      <c r="B25" s="153" t="s">
        <v>156</v>
      </c>
      <c r="C25" s="18" t="s">
        <v>61</v>
      </c>
      <c r="D25" s="140">
        <f>VLOOKUP(C25,'General IP'!$B$10:$N$35,9,FALSE)</f>
        <v>499240</v>
      </c>
      <c r="E25" s="140">
        <f>VLOOKUP(C25,'Small IP'!$A$8:$O$33,11,FALSE)</f>
        <v>747732</v>
      </c>
      <c r="F25" s="140">
        <f>VLOOKUP(C25,'Mid IP'!$A$10:$L$35,8,FALSE)</f>
        <v>0</v>
      </c>
      <c r="G25" s="140">
        <f>VLOOKUP(C25,'Large IP'!$B$10:$P$35,11,FALSE)</f>
        <v>0</v>
      </c>
      <c r="H25" s="140">
        <f>VLOOKUP(C25,'General OP'!$A$9:$K$35,7,FALSE)</f>
        <v>234830</v>
      </c>
      <c r="I25" s="140">
        <f>VLOOKUP(C25,'Mid OP'!$A$10:$L$35,8,FALSE)</f>
        <v>0</v>
      </c>
      <c r="J25" s="140">
        <f t="shared" si="0"/>
        <v>1481802</v>
      </c>
      <c r="K25" s="154">
        <f t="shared" si="1"/>
        <v>370451</v>
      </c>
      <c r="L25" s="149"/>
      <c r="M25" s="155">
        <f t="shared" si="2"/>
        <v>370451</v>
      </c>
      <c r="N25" s="155">
        <f t="shared" ref="N25:O25" si="21">M25</f>
        <v>370451</v>
      </c>
      <c r="O25" s="155">
        <f t="shared" si="21"/>
        <v>370451</v>
      </c>
      <c r="P25" s="155">
        <f t="shared" si="4"/>
        <v>370449</v>
      </c>
    </row>
    <row r="26" spans="1:16">
      <c r="B26" s="153" t="s">
        <v>157</v>
      </c>
      <c r="C26" s="18" t="s">
        <v>63</v>
      </c>
      <c r="D26" s="140">
        <f>VLOOKUP(C26,'General IP'!$B$10:$N$35,9,FALSE)</f>
        <v>25761822</v>
      </c>
      <c r="E26" s="140">
        <f>VLOOKUP(C26,'Small IP'!$A$8:$O$33,11,FALSE)</f>
        <v>0</v>
      </c>
      <c r="F26" s="140">
        <f>VLOOKUP(C26,'Mid IP'!$A$10:$L$35,8,FALSE)</f>
        <v>0</v>
      </c>
      <c r="G26" s="140">
        <f>VLOOKUP(C26,'Large IP'!$B$10:$P$35,11,FALSE)</f>
        <v>0</v>
      </c>
      <c r="H26" s="140">
        <f>VLOOKUP(C26,'General OP'!$A$9:$K$35,7,FALSE)</f>
        <v>6305186</v>
      </c>
      <c r="I26" s="140">
        <f>VLOOKUP(C26,'Mid OP'!$A$10:$L$35,8,FALSE)</f>
        <v>0</v>
      </c>
      <c r="J26" s="140">
        <f t="shared" si="0"/>
        <v>32067008</v>
      </c>
      <c r="K26" s="154">
        <f t="shared" si="1"/>
        <v>8016752</v>
      </c>
      <c r="L26" s="149"/>
      <c r="M26" s="155">
        <f t="shared" si="2"/>
        <v>8016752</v>
      </c>
      <c r="N26" s="155">
        <f t="shared" ref="N26:O26" si="22">M26</f>
        <v>8016752</v>
      </c>
      <c r="O26" s="155">
        <f t="shared" si="22"/>
        <v>8016752</v>
      </c>
      <c r="P26" s="155">
        <f t="shared" si="4"/>
        <v>8016752</v>
      </c>
    </row>
    <row r="27" spans="1:16">
      <c r="B27" s="153" t="s">
        <v>158</v>
      </c>
      <c r="C27" s="18" t="s">
        <v>65</v>
      </c>
      <c r="D27" s="140">
        <f>VLOOKUP(C27,'General IP'!$B$10:$N$35,9,FALSE)</f>
        <v>10270901</v>
      </c>
      <c r="E27" s="140">
        <f>VLOOKUP(C27,'Small IP'!$A$8:$O$33,11,FALSE)</f>
        <v>0</v>
      </c>
      <c r="F27" s="140">
        <f>VLOOKUP(C27,'Mid IP'!$A$10:$L$35,8,FALSE)</f>
        <v>0</v>
      </c>
      <c r="G27" s="140">
        <f>VLOOKUP(C27,'Large IP'!$B$10:$P$35,11,FALSE)</f>
        <v>0</v>
      </c>
      <c r="H27" s="140">
        <f>VLOOKUP(C27,'General OP'!$A$9:$K$35,7,FALSE)</f>
        <v>4721772</v>
      </c>
      <c r="I27" s="140">
        <f>VLOOKUP(C27,'Mid OP'!$A$10:$L$35,8,FALSE)</f>
        <v>0</v>
      </c>
      <c r="J27" s="140">
        <f t="shared" si="0"/>
        <v>14992673</v>
      </c>
      <c r="K27" s="154">
        <f t="shared" si="1"/>
        <v>3748168</v>
      </c>
      <c r="L27" s="149"/>
      <c r="M27" s="155">
        <f t="shared" si="2"/>
        <v>3748168</v>
      </c>
      <c r="N27" s="155">
        <f t="shared" ref="N27:O27" si="23">M27</f>
        <v>3748168</v>
      </c>
      <c r="O27" s="155">
        <f t="shared" si="23"/>
        <v>3748168</v>
      </c>
      <c r="P27" s="155">
        <f t="shared" si="4"/>
        <v>3748169</v>
      </c>
    </row>
    <row r="28" spans="1:16">
      <c r="B28" s="153" t="s">
        <v>159</v>
      </c>
      <c r="C28" s="18" t="s">
        <v>67</v>
      </c>
      <c r="D28" s="140">
        <f>VLOOKUP(C28,'General IP'!$B$10:$N$35,9,FALSE)</f>
        <v>17623572</v>
      </c>
      <c r="E28" s="140">
        <f>VLOOKUP(C28,'Small IP'!$A$8:$O$33,11,FALSE)</f>
        <v>0</v>
      </c>
      <c r="F28" s="140">
        <f>VLOOKUP(C28,'Mid IP'!$A$10:$L$35,8,FALSE)</f>
        <v>0</v>
      </c>
      <c r="G28" s="140">
        <f>VLOOKUP(C28,'Large IP'!$B$10:$P$35,11,FALSE)</f>
        <v>0</v>
      </c>
      <c r="H28" s="140">
        <f>VLOOKUP(C28,'General OP'!$A$9:$K$35,7,FALSE)</f>
        <v>5932051</v>
      </c>
      <c r="I28" s="140">
        <f>VLOOKUP(C28,'Mid OP'!$A$10:$L$35,8,FALSE)</f>
        <v>0</v>
      </c>
      <c r="J28" s="140">
        <f t="shared" si="0"/>
        <v>23555623</v>
      </c>
      <c r="K28" s="154">
        <f t="shared" si="1"/>
        <v>5888906</v>
      </c>
      <c r="L28" s="149"/>
      <c r="M28" s="155">
        <f t="shared" si="2"/>
        <v>5888906</v>
      </c>
      <c r="N28" s="155">
        <f t="shared" ref="N28:O28" si="24">M28</f>
        <v>5888906</v>
      </c>
      <c r="O28" s="155">
        <f t="shared" si="24"/>
        <v>5888906</v>
      </c>
      <c r="P28" s="155">
        <f t="shared" si="4"/>
        <v>5888905</v>
      </c>
    </row>
    <row r="29" spans="1:16">
      <c r="B29" s="153" t="s">
        <v>160</v>
      </c>
      <c r="C29" s="18" t="s">
        <v>69</v>
      </c>
      <c r="D29" s="140">
        <f>VLOOKUP(C29,'General IP'!$B$10:$N$35,9,FALSE)</f>
        <v>6817729</v>
      </c>
      <c r="E29" s="140">
        <f>VLOOKUP(C29,'Small IP'!$A$8:$O$33,11,FALSE)</f>
        <v>0</v>
      </c>
      <c r="F29" s="140">
        <f>VLOOKUP(C29,'Mid IP'!$A$10:$L$35,8,FALSE)</f>
        <v>12900000</v>
      </c>
      <c r="G29" s="140">
        <f>VLOOKUP(C29,'Large IP'!$B$10:$P$35,11,FALSE)</f>
        <v>0</v>
      </c>
      <c r="H29" s="140">
        <f>VLOOKUP(C29,'General OP'!$A$9:$K$35,7,FALSE)</f>
        <v>3985109</v>
      </c>
      <c r="I29" s="140">
        <f>VLOOKUP(C29,'Mid OP'!$A$10:$L$35,8,FALSE)</f>
        <v>12900000</v>
      </c>
      <c r="J29" s="140">
        <f t="shared" si="0"/>
        <v>36602838</v>
      </c>
      <c r="K29" s="154">
        <f t="shared" si="1"/>
        <v>9150710</v>
      </c>
      <c r="L29" s="149"/>
      <c r="M29" s="155">
        <f t="shared" si="2"/>
        <v>9150710</v>
      </c>
      <c r="N29" s="155">
        <f t="shared" ref="N29:O29" si="25">M29</f>
        <v>9150710</v>
      </c>
      <c r="O29" s="155">
        <f t="shared" si="25"/>
        <v>9150710</v>
      </c>
      <c r="P29" s="155">
        <f t="shared" si="4"/>
        <v>9150708</v>
      </c>
    </row>
    <row r="30" spans="1:16">
      <c r="B30" s="153" t="s">
        <v>161</v>
      </c>
      <c r="C30" s="18" t="s">
        <v>71</v>
      </c>
      <c r="D30" s="140">
        <f>VLOOKUP(C30,'General IP'!$B$10:$N$35,9,FALSE)</f>
        <v>9768324</v>
      </c>
      <c r="E30" s="140">
        <f>VLOOKUP(C30,'Small IP'!$A$8:$O$33,11,FALSE)</f>
        <v>0</v>
      </c>
      <c r="F30" s="140">
        <f>VLOOKUP(C30,'Mid IP'!$A$10:$L$35,8,FALSE)</f>
        <v>0</v>
      </c>
      <c r="G30" s="140">
        <f>VLOOKUP(C30,'Large IP'!$B$10:$P$35,11,FALSE)</f>
        <v>0</v>
      </c>
      <c r="H30" s="140">
        <f>VLOOKUP(C30,'General OP'!$A$9:$K$35,7,FALSE)</f>
        <v>3028014</v>
      </c>
      <c r="I30" s="140">
        <f>VLOOKUP(C30,'Mid OP'!$A$10:$L$35,8,FALSE)</f>
        <v>0</v>
      </c>
      <c r="J30" s="140">
        <f t="shared" si="0"/>
        <v>12796338</v>
      </c>
      <c r="K30" s="154">
        <f t="shared" si="1"/>
        <v>3199085</v>
      </c>
      <c r="L30" s="149"/>
      <c r="M30" s="155">
        <f t="shared" si="2"/>
        <v>3199085</v>
      </c>
      <c r="N30" s="155">
        <f t="shared" ref="N30:O30" si="26">M30</f>
        <v>3199085</v>
      </c>
      <c r="O30" s="155">
        <f t="shared" si="26"/>
        <v>3199085</v>
      </c>
      <c r="P30" s="155">
        <f t="shared" si="4"/>
        <v>3199083</v>
      </c>
    </row>
    <row r="31" spans="1:16">
      <c r="B31" s="153" t="s">
        <v>162</v>
      </c>
      <c r="C31" s="18" t="s">
        <v>73</v>
      </c>
      <c r="D31" s="140">
        <f>VLOOKUP(C31,'General IP'!$B$10:$N$35,9,FALSE)</f>
        <v>1044841</v>
      </c>
      <c r="E31" s="140">
        <f>VLOOKUP(C31,'Small IP'!$A$8:$O$33,11,FALSE)</f>
        <v>1564898</v>
      </c>
      <c r="F31" s="140">
        <f>VLOOKUP(C31,'Mid IP'!$A$10:$L$35,8,FALSE)</f>
        <v>0</v>
      </c>
      <c r="G31" s="140">
        <f>VLOOKUP(C31,'Large IP'!$B$10:$P$35,11,FALSE)</f>
        <v>0</v>
      </c>
      <c r="H31" s="140">
        <f>VLOOKUP(C31,'General OP'!$A$9:$K$35,7,FALSE)</f>
        <v>1285278</v>
      </c>
      <c r="I31" s="140">
        <f>VLOOKUP(C31,'Mid OP'!$A$10:$L$35,8,FALSE)</f>
        <v>0</v>
      </c>
      <c r="J31" s="140">
        <f t="shared" si="0"/>
        <v>3895017</v>
      </c>
      <c r="K31" s="154">
        <f t="shared" si="1"/>
        <v>973754</v>
      </c>
      <c r="L31" s="149"/>
      <c r="M31" s="155">
        <f t="shared" si="2"/>
        <v>973754</v>
      </c>
      <c r="N31" s="155">
        <f t="shared" ref="N31:O31" si="27">M31</f>
        <v>973754</v>
      </c>
      <c r="O31" s="155">
        <f t="shared" si="27"/>
        <v>973754</v>
      </c>
      <c r="P31" s="155">
        <f t="shared" si="4"/>
        <v>973755</v>
      </c>
    </row>
    <row r="32" spans="1:16">
      <c r="B32" s="153" t="s">
        <v>163</v>
      </c>
      <c r="C32" s="18" t="s">
        <v>75</v>
      </c>
      <c r="D32" s="140">
        <f>VLOOKUP(C32,'General IP'!$B$10:$N$35,9,FALSE)</f>
        <v>75569714</v>
      </c>
      <c r="E32" s="140">
        <f>VLOOKUP(C32,'Small IP'!$A$8:$O$33,11,FALSE)</f>
        <v>0</v>
      </c>
      <c r="F32" s="140">
        <f>VLOOKUP(C32,'Mid IP'!$A$10:$L$35,8,FALSE)</f>
        <v>0</v>
      </c>
      <c r="G32" s="140">
        <f>VLOOKUP(C32,'Large IP'!$B$10:$P$35,11,FALSE)</f>
        <v>48185248</v>
      </c>
      <c r="H32" s="140">
        <f>VLOOKUP(C32,'General OP'!$A$9:$K$35,7,FALSE)</f>
        <v>16364751</v>
      </c>
      <c r="I32" s="140">
        <f>VLOOKUP(C32,'Mid OP'!$A$10:$L$35,8,FALSE)</f>
        <v>0</v>
      </c>
      <c r="J32" s="140">
        <f t="shared" si="0"/>
        <v>140119713</v>
      </c>
      <c r="K32" s="154">
        <f t="shared" si="1"/>
        <v>35029928</v>
      </c>
      <c r="L32" s="149"/>
      <c r="M32" s="155">
        <f t="shared" si="2"/>
        <v>35029928</v>
      </c>
      <c r="N32" s="155">
        <f t="shared" ref="N32:O32" si="28">M32</f>
        <v>35029928</v>
      </c>
      <c r="O32" s="155">
        <f t="shared" si="28"/>
        <v>35029928</v>
      </c>
      <c r="P32" s="155">
        <f t="shared" si="4"/>
        <v>35029929</v>
      </c>
    </row>
    <row r="33" spans="3:16">
      <c r="C33" s="24" t="s">
        <v>77</v>
      </c>
      <c r="D33" s="33">
        <f t="shared" ref="D33:H33" si="29">SUM(D7:D32)</f>
        <v>285000000</v>
      </c>
      <c r="E33" s="33">
        <f t="shared" si="29"/>
        <v>25000000</v>
      </c>
      <c r="F33" s="33">
        <f t="shared" si="29"/>
        <v>44150000</v>
      </c>
      <c r="G33" s="33">
        <f t="shared" si="29"/>
        <v>70000000</v>
      </c>
      <c r="H33" s="33">
        <f t="shared" si="29"/>
        <v>100000000</v>
      </c>
      <c r="I33" s="33">
        <f>SUM(I7:I32)</f>
        <v>44150000</v>
      </c>
      <c r="J33" s="143">
        <f>SUM(D33:I33)</f>
        <v>568300000</v>
      </c>
      <c r="K33" s="160">
        <f>SUM(K7:K32)</f>
        <v>142075005</v>
      </c>
      <c r="L33" s="149"/>
      <c r="M33" s="160">
        <f>SUM(M7:M32)</f>
        <v>142075005</v>
      </c>
      <c r="N33" s="160">
        <f t="shared" ref="N33:P33" si="30">SUM(N7:N32)</f>
        <v>142075005</v>
      </c>
      <c r="O33" s="160">
        <f t="shared" si="30"/>
        <v>142075005</v>
      </c>
      <c r="P33" s="160">
        <f t="shared" si="30"/>
        <v>142074985</v>
      </c>
    </row>
    <row r="34" spans="3:16">
      <c r="C34" s="132"/>
      <c r="K34" s="157"/>
      <c r="L34" s="149"/>
      <c r="M34" s="149"/>
      <c r="N34" s="149"/>
      <c r="O34" s="149"/>
      <c r="P34" s="149"/>
    </row>
    <row r="35" spans="3:16">
      <c r="C35" s="132"/>
      <c r="K35" s="149"/>
      <c r="L35" s="149"/>
      <c r="M35" s="149"/>
      <c r="N35" s="149"/>
      <c r="O35" s="149"/>
      <c r="P35" s="157"/>
    </row>
    <row r="36" spans="3:16">
      <c r="C36" s="136" t="s">
        <v>132</v>
      </c>
      <c r="K36" s="149"/>
      <c r="L36" s="149"/>
      <c r="M36" s="149"/>
      <c r="N36" s="149"/>
      <c r="O36" s="149"/>
      <c r="P36" s="149"/>
    </row>
    <row r="37" spans="3:16">
      <c r="C37" s="159" t="s">
        <v>166</v>
      </c>
      <c r="D37" s="137">
        <f>D7+D14+D15+D16+D21+D28+D31</f>
        <v>77211976</v>
      </c>
      <c r="E37" s="137">
        <f t="shared" ref="E37:J37" si="31">E7+E14+E15+E16+E21+E28+E31</f>
        <v>8638872</v>
      </c>
      <c r="F37" s="137">
        <f t="shared" si="31"/>
        <v>0</v>
      </c>
      <c r="G37" s="137">
        <f t="shared" si="31"/>
        <v>21814752</v>
      </c>
      <c r="H37" s="137">
        <f t="shared" si="31"/>
        <v>30759839</v>
      </c>
      <c r="I37" s="137">
        <f t="shared" ref="I37" si="32">I7+I14+I15+I16+I21+I28+I31</f>
        <v>0</v>
      </c>
      <c r="J37" s="137">
        <f t="shared" si="31"/>
        <v>138425439</v>
      </c>
      <c r="K37" s="157">
        <f t="shared" ref="K37:M37" si="33">K7+K14+K15+K16+K21+K28+K31</f>
        <v>34606361</v>
      </c>
      <c r="L37" s="149"/>
      <c r="M37" s="157">
        <f t="shared" si="33"/>
        <v>34606361</v>
      </c>
      <c r="N37" s="157">
        <f t="shared" ref="N37:P37" si="34">N7+N14+N15+N16+N21+N28+N31</f>
        <v>34606361</v>
      </c>
      <c r="O37" s="157">
        <f t="shared" si="34"/>
        <v>34606361</v>
      </c>
      <c r="P37" s="157">
        <f t="shared" si="34"/>
        <v>34606356</v>
      </c>
    </row>
    <row r="38" spans="3:16">
      <c r="C38" s="159" t="s">
        <v>167</v>
      </c>
      <c r="D38" s="137">
        <f>D8+D12+D18+D22+D32</f>
        <v>110059527</v>
      </c>
      <c r="E38" s="137">
        <f t="shared" ref="E38:J38" si="35">E8+E12+E18+E22+E32</f>
        <v>955000</v>
      </c>
      <c r="F38" s="137">
        <f t="shared" si="35"/>
        <v>4250000</v>
      </c>
      <c r="G38" s="137">
        <f t="shared" si="35"/>
        <v>48185248</v>
      </c>
      <c r="H38" s="137">
        <f t="shared" si="35"/>
        <v>29106984</v>
      </c>
      <c r="I38" s="137">
        <f t="shared" ref="I38" si="36">I8+I12+I18+I22+I32</f>
        <v>4250000</v>
      </c>
      <c r="J38" s="137">
        <f t="shared" si="35"/>
        <v>196806759</v>
      </c>
      <c r="K38" s="157">
        <f t="shared" ref="K38:M38" si="37">K8+K12+K18+K22+K32</f>
        <v>49201690</v>
      </c>
      <c r="L38" s="149"/>
      <c r="M38" s="157">
        <f t="shared" si="37"/>
        <v>49201690</v>
      </c>
      <c r="N38" s="157">
        <f t="shared" ref="N38:P38" si="38">N8+N12+N18+N22+N32</f>
        <v>49201690</v>
      </c>
      <c r="O38" s="157">
        <f t="shared" si="38"/>
        <v>49201690</v>
      </c>
      <c r="P38" s="157">
        <f t="shared" si="38"/>
        <v>49201689</v>
      </c>
    </row>
    <row r="39" spans="3:16">
      <c r="C39" s="159" t="s">
        <v>101</v>
      </c>
      <c r="D39" s="137">
        <f>D17+D26+D27</f>
        <v>37813933</v>
      </c>
      <c r="E39" s="137">
        <f t="shared" ref="E39:J39" si="39">E17+E26+E27</f>
        <v>2667785</v>
      </c>
      <c r="F39" s="137">
        <f t="shared" si="39"/>
        <v>0</v>
      </c>
      <c r="G39" s="137">
        <f t="shared" si="39"/>
        <v>0</v>
      </c>
      <c r="H39" s="137">
        <f t="shared" si="39"/>
        <v>11571432</v>
      </c>
      <c r="I39" s="137">
        <f t="shared" ref="I39" si="40">I17+I26+I27</f>
        <v>0</v>
      </c>
      <c r="J39" s="137">
        <f t="shared" si="39"/>
        <v>52053150</v>
      </c>
      <c r="K39" s="157">
        <f t="shared" ref="K39:M39" si="41">K17+K26+K27</f>
        <v>13013287</v>
      </c>
      <c r="L39" s="149"/>
      <c r="M39" s="157">
        <f t="shared" si="41"/>
        <v>13013287</v>
      </c>
      <c r="N39" s="157">
        <f t="shared" ref="N39:P39" si="42">N17+N26+N27</f>
        <v>13013287</v>
      </c>
      <c r="O39" s="157">
        <f t="shared" si="42"/>
        <v>13013287</v>
      </c>
      <c r="P39" s="157">
        <f t="shared" si="42"/>
        <v>13013289</v>
      </c>
    </row>
    <row r="40" spans="3:16">
      <c r="C40" s="159" t="s">
        <v>102</v>
      </c>
      <c r="D40" s="137">
        <f>D19+D24+D30</f>
        <v>16452994</v>
      </c>
      <c r="E40" s="137">
        <f t="shared" ref="E40:J40" si="43">E19+E24+E30</f>
        <v>1379650</v>
      </c>
      <c r="F40" s="137">
        <f t="shared" si="43"/>
        <v>0</v>
      </c>
      <c r="G40" s="137">
        <f t="shared" si="43"/>
        <v>0</v>
      </c>
      <c r="H40" s="137">
        <f t="shared" si="43"/>
        <v>6939914</v>
      </c>
      <c r="I40" s="137">
        <f t="shared" ref="I40" si="44">I19+I24+I30</f>
        <v>0</v>
      </c>
      <c r="J40" s="137">
        <f t="shared" si="43"/>
        <v>24772558</v>
      </c>
      <c r="K40" s="157">
        <f t="shared" ref="K40:M40" si="45">K19+K24+K30</f>
        <v>6193141</v>
      </c>
      <c r="L40" s="149"/>
      <c r="M40" s="157">
        <f t="shared" si="45"/>
        <v>6193141</v>
      </c>
      <c r="N40" s="157">
        <f t="shared" ref="N40:P40" si="46">N19+N24+N30</f>
        <v>6193141</v>
      </c>
      <c r="O40" s="157">
        <f t="shared" si="46"/>
        <v>6193141</v>
      </c>
      <c r="P40" s="157">
        <f t="shared" si="46"/>
        <v>6193135</v>
      </c>
    </row>
    <row r="41" spans="3:16">
      <c r="C41" s="159" t="s">
        <v>168</v>
      </c>
      <c r="D41" s="137">
        <f>D10+D23+D25</f>
        <v>19729958</v>
      </c>
      <c r="E41" s="137">
        <f t="shared" ref="E41:J41" si="47">E10+E23+E25</f>
        <v>747732</v>
      </c>
      <c r="F41" s="137">
        <f t="shared" si="47"/>
        <v>19500000</v>
      </c>
      <c r="G41" s="137">
        <f t="shared" si="47"/>
        <v>0</v>
      </c>
      <c r="H41" s="137">
        <f t="shared" si="47"/>
        <v>8080057</v>
      </c>
      <c r="I41" s="137">
        <f t="shared" ref="I41" si="48">I10+I23+I25</f>
        <v>19500000</v>
      </c>
      <c r="J41" s="137">
        <f t="shared" si="47"/>
        <v>67557747</v>
      </c>
      <c r="K41" s="157">
        <f t="shared" ref="K41:M41" si="49">K10+K23+K25</f>
        <v>16889438</v>
      </c>
      <c r="L41" s="149"/>
      <c r="M41" s="157">
        <f t="shared" si="49"/>
        <v>16889438</v>
      </c>
      <c r="N41" s="157">
        <f t="shared" ref="N41:P41" si="50">N10+N23+N25</f>
        <v>16889438</v>
      </c>
      <c r="O41" s="157">
        <f t="shared" si="50"/>
        <v>16889438</v>
      </c>
      <c r="P41" s="157">
        <f t="shared" si="50"/>
        <v>16889433</v>
      </c>
    </row>
    <row r="42" spans="3:16">
      <c r="C42" s="135" t="s">
        <v>103</v>
      </c>
      <c r="D42" s="28">
        <f>D9+D11+D13+D20+D29</f>
        <v>23731612</v>
      </c>
      <c r="E42" s="28">
        <f t="shared" ref="E42:J42" si="51">E9+E11+E13+E20+E29</f>
        <v>10610961</v>
      </c>
      <c r="F42" s="28">
        <f t="shared" si="51"/>
        <v>20400000</v>
      </c>
      <c r="G42" s="28">
        <f t="shared" si="51"/>
        <v>0</v>
      </c>
      <c r="H42" s="28">
        <f t="shared" si="51"/>
        <v>13541774</v>
      </c>
      <c r="I42" s="28">
        <f t="shared" ref="I42" si="52">I9+I11+I13+I20+I29</f>
        <v>20400000</v>
      </c>
      <c r="J42" s="28">
        <f t="shared" si="51"/>
        <v>88684347</v>
      </c>
      <c r="K42" s="158">
        <f t="shared" ref="K42:M42" si="53">K9+K11+K13+K20+K29</f>
        <v>22171088</v>
      </c>
      <c r="L42" s="149"/>
      <c r="M42" s="158">
        <f t="shared" si="53"/>
        <v>22171088</v>
      </c>
      <c r="N42" s="158">
        <f t="shared" ref="N42:P42" si="54">N9+N11+N13+N20+N29</f>
        <v>22171088</v>
      </c>
      <c r="O42" s="158">
        <f t="shared" si="54"/>
        <v>22171088</v>
      </c>
      <c r="P42" s="158">
        <f t="shared" si="54"/>
        <v>22171083</v>
      </c>
    </row>
    <row r="43" spans="3:16">
      <c r="D43" s="137">
        <f>SUM(D37:D42)</f>
        <v>285000000</v>
      </c>
      <c r="E43" s="137">
        <f t="shared" ref="E43:J43" si="55">SUM(E37:E42)</f>
        <v>25000000</v>
      </c>
      <c r="F43" s="137">
        <f t="shared" si="55"/>
        <v>44150000</v>
      </c>
      <c r="G43" s="137">
        <f t="shared" si="55"/>
        <v>70000000</v>
      </c>
      <c r="H43" s="137">
        <f t="shared" si="55"/>
        <v>100000000</v>
      </c>
      <c r="I43" s="137">
        <f t="shared" ref="I43" si="56">SUM(I37:I42)</f>
        <v>44150000</v>
      </c>
      <c r="J43" s="137">
        <f t="shared" si="55"/>
        <v>568300000</v>
      </c>
      <c r="K43" s="157">
        <f t="shared" ref="K43:M43" si="57">SUM(K37:K42)</f>
        <v>142075005</v>
      </c>
      <c r="L43" s="149"/>
      <c r="M43" s="157">
        <f t="shared" si="57"/>
        <v>142075005</v>
      </c>
      <c r="N43" s="157">
        <f t="shared" ref="N43:P43" si="58">SUM(N37:N42)</f>
        <v>142075005</v>
      </c>
      <c r="O43" s="157">
        <f t="shared" si="58"/>
        <v>142075005</v>
      </c>
      <c r="P43" s="157">
        <f t="shared" si="58"/>
        <v>142074985</v>
      </c>
    </row>
    <row r="45" spans="3:16">
      <c r="C45" s="141" t="s">
        <v>128</v>
      </c>
    </row>
    <row r="46" spans="3:16">
      <c r="C46" s="163" t="s">
        <v>129</v>
      </c>
      <c r="D46" s="164"/>
      <c r="E46" s="164"/>
      <c r="F46" s="164"/>
      <c r="G46" s="164"/>
      <c r="H46" s="164"/>
      <c r="I46" s="164"/>
      <c r="J46" s="164"/>
    </row>
    <row r="47" spans="3:16" ht="24.6" customHeight="1">
      <c r="C47" s="164"/>
      <c r="D47" s="164"/>
      <c r="E47" s="164"/>
      <c r="F47" s="164"/>
      <c r="G47" s="164"/>
      <c r="H47" s="164"/>
      <c r="I47" s="164"/>
      <c r="J47" s="164"/>
    </row>
    <row r="48" spans="3:16" hidden="1">
      <c r="C48" s="164"/>
      <c r="D48" s="164"/>
      <c r="E48" s="164"/>
      <c r="F48" s="164"/>
      <c r="G48" s="164"/>
      <c r="H48" s="164"/>
      <c r="I48" s="164"/>
      <c r="J48" s="164"/>
    </row>
    <row r="49" spans="1:11">
      <c r="C49" s="135" t="s">
        <v>130</v>
      </c>
    </row>
    <row r="50" spans="1:11">
      <c r="C50" s="161" t="s">
        <v>131</v>
      </c>
      <c r="D50" s="161"/>
      <c r="E50" s="161"/>
      <c r="F50" s="161"/>
      <c r="G50" s="161"/>
      <c r="H50" s="161"/>
      <c r="I50" s="161"/>
      <c r="J50" s="161"/>
      <c r="K50" s="161"/>
    </row>
    <row r="51" spans="1:11" ht="29.1" customHeight="1">
      <c r="C51" s="164"/>
      <c r="D51" s="164"/>
      <c r="E51" s="164"/>
      <c r="F51" s="164"/>
      <c r="G51" s="164"/>
      <c r="H51" s="164"/>
      <c r="I51" s="164"/>
      <c r="J51" s="164"/>
      <c r="K51" s="164"/>
    </row>
    <row r="52" spans="1:11">
      <c r="C52" s="163" t="s">
        <v>164</v>
      </c>
      <c r="D52" s="163"/>
      <c r="E52" s="163"/>
      <c r="F52" s="163"/>
      <c r="G52" s="163"/>
      <c r="H52" s="163"/>
      <c r="I52" s="163"/>
      <c r="J52" s="163"/>
    </row>
    <row r="53" spans="1:11" ht="17.45" customHeight="1">
      <c r="C53" s="163"/>
      <c r="D53" s="163"/>
      <c r="E53" s="163"/>
      <c r="F53" s="163"/>
      <c r="G53" s="163"/>
      <c r="H53" s="163"/>
      <c r="I53" s="163"/>
      <c r="J53" s="163"/>
    </row>
    <row r="54" spans="1:11" ht="12.6" hidden="1" customHeight="1">
      <c r="C54" s="163"/>
      <c r="D54" s="163"/>
      <c r="E54" s="163"/>
      <c r="F54" s="163"/>
      <c r="G54" s="163"/>
      <c r="H54" s="163"/>
      <c r="I54" s="163"/>
      <c r="J54" s="163"/>
    </row>
    <row r="55" spans="1:11" hidden="1">
      <c r="C55" s="163"/>
      <c r="D55" s="163"/>
      <c r="E55" s="163"/>
      <c r="F55" s="163"/>
      <c r="G55" s="163"/>
      <c r="H55" s="163"/>
      <c r="I55" s="163"/>
      <c r="J55" s="163"/>
    </row>
    <row r="57" spans="1:11">
      <c r="A57" s="156" t="s">
        <v>152</v>
      </c>
      <c r="B57" s="135" t="s">
        <v>165</v>
      </c>
    </row>
  </sheetData>
  <mergeCells count="4">
    <mergeCell ref="C52:J55"/>
    <mergeCell ref="C2:J2"/>
    <mergeCell ref="C46:J48"/>
    <mergeCell ref="C50:K51"/>
  </mergeCells>
  <pageMargins left="0.45" right="0.45" top="0.75" bottom="0.75" header="0.3" footer="0.3"/>
  <pageSetup scale="59" orientation="landscape"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3"/>
  <sheetViews>
    <sheetView topLeftCell="B1" zoomScaleNormal="100" workbookViewId="0">
      <selection activeCell="B2" sqref="B2"/>
    </sheetView>
  </sheetViews>
  <sheetFormatPr defaultColWidth="9.140625" defaultRowHeight="12.75"/>
  <cols>
    <col min="1" max="1" width="1.85546875" style="39" hidden="1" customWidth="1"/>
    <col min="2" max="2" width="16.7109375" style="39" customWidth="1"/>
    <col min="3" max="3" width="12.42578125" style="39" customWidth="1"/>
    <col min="4" max="4" width="13.28515625" style="39" customWidth="1"/>
    <col min="5" max="5" width="12.7109375" style="39" hidden="1" customWidth="1"/>
    <col min="6" max="6" width="13.85546875" style="39" customWidth="1"/>
    <col min="7" max="7" width="10.85546875" style="39" customWidth="1"/>
    <col min="8" max="8" width="13.28515625" style="39" hidden="1" customWidth="1"/>
    <col min="9" max="9" width="12.5703125" style="39" hidden="1" customWidth="1"/>
    <col min="10" max="10" width="12.5703125" style="39" customWidth="1"/>
    <col min="11" max="14" width="12.5703125" style="39" hidden="1" customWidth="1"/>
    <col min="15" max="16" width="12.5703125" style="39" bestFit="1" customWidth="1"/>
    <col min="17" max="16384" width="9.140625" style="39"/>
  </cols>
  <sheetData>
    <row r="1" spans="1:16" ht="6" customHeight="1">
      <c r="C1" s="40"/>
      <c r="F1" s="41"/>
      <c r="G1" s="41"/>
      <c r="H1" s="41"/>
    </row>
    <row r="2" spans="1:16" ht="15" customHeight="1">
      <c r="B2" s="40" t="s">
        <v>95</v>
      </c>
      <c r="C2" s="40"/>
      <c r="F2" s="41"/>
      <c r="G2" s="41"/>
      <c r="H2" s="41"/>
    </row>
    <row r="3" spans="1:16" s="43" customFormat="1" ht="5.25" customHeight="1">
      <c r="A3" s="43">
        <v>1</v>
      </c>
      <c r="B3" s="44"/>
      <c r="D3" s="44"/>
      <c r="F3" s="45"/>
      <c r="G3" s="45"/>
      <c r="H3" s="45"/>
    </row>
    <row r="4" spans="1:16" s="43" customFormat="1" ht="15">
      <c r="B4" s="46"/>
      <c r="C4" s="47"/>
      <c r="D4" s="6" t="s">
        <v>13</v>
      </c>
      <c r="E4" s="48" t="str">
        <f>D4</f>
        <v>FFY 2016</v>
      </c>
      <c r="F4" s="48" t="s">
        <v>13</v>
      </c>
      <c r="G4" s="48" t="s">
        <v>13</v>
      </c>
      <c r="H4" s="107" t="s">
        <v>1</v>
      </c>
      <c r="I4" s="107" t="s">
        <v>2</v>
      </c>
      <c r="J4" s="107" t="s">
        <v>3</v>
      </c>
      <c r="K4" s="107" t="s">
        <v>4</v>
      </c>
      <c r="L4" s="107" t="s">
        <v>5</v>
      </c>
      <c r="M4" s="107" t="s">
        <v>6</v>
      </c>
      <c r="N4" s="107" t="s">
        <v>7</v>
      </c>
    </row>
    <row r="5" spans="1:16" s="43" customFormat="1" ht="15">
      <c r="B5" s="50"/>
      <c r="C5" s="51"/>
      <c r="D5" s="10" t="s">
        <v>16</v>
      </c>
      <c r="E5" s="10" t="str">
        <f>D5</f>
        <v>Medicaid</v>
      </c>
      <c r="F5" s="10" t="s">
        <v>16</v>
      </c>
      <c r="G5" s="10" t="s">
        <v>16</v>
      </c>
      <c r="H5" s="10" t="s">
        <v>88</v>
      </c>
      <c r="I5" s="10" t="s">
        <v>88</v>
      </c>
      <c r="J5" s="10" t="s">
        <v>88</v>
      </c>
      <c r="K5" s="10" t="s">
        <v>88</v>
      </c>
      <c r="L5" s="10" t="s">
        <v>88</v>
      </c>
      <c r="M5" s="10" t="s">
        <v>88</v>
      </c>
      <c r="N5" s="10" t="s">
        <v>88</v>
      </c>
      <c r="O5" s="1"/>
      <c r="P5" s="1"/>
    </row>
    <row r="6" spans="1:16" s="43" customFormat="1" ht="15">
      <c r="B6" s="53" t="s">
        <v>14</v>
      </c>
      <c r="C6" s="9" t="s">
        <v>15</v>
      </c>
      <c r="D6" s="10" t="s">
        <v>18</v>
      </c>
      <c r="E6" s="10" t="str">
        <f>D6</f>
        <v>Inpatient</v>
      </c>
      <c r="F6" s="10" t="s">
        <v>18</v>
      </c>
      <c r="G6" s="54" t="s">
        <v>18</v>
      </c>
      <c r="H6" s="90">
        <v>305000000</v>
      </c>
      <c r="I6" s="90">
        <v>305000000</v>
      </c>
      <c r="J6" s="90">
        <v>285000000</v>
      </c>
      <c r="K6" s="90">
        <v>261000000</v>
      </c>
      <c r="L6" s="90">
        <v>261000000</v>
      </c>
      <c r="M6" s="90">
        <v>261000000</v>
      </c>
      <c r="N6" s="90">
        <v>261000000</v>
      </c>
    </row>
    <row r="7" spans="1:16" s="43" customFormat="1">
      <c r="B7" s="52"/>
      <c r="C7" s="10"/>
      <c r="D7" s="10" t="s">
        <v>90</v>
      </c>
      <c r="E7" s="10" t="s">
        <v>90</v>
      </c>
      <c r="F7" s="10" t="s">
        <v>17</v>
      </c>
      <c r="G7" s="10" t="s">
        <v>17</v>
      </c>
      <c r="H7" s="10" t="s">
        <v>20</v>
      </c>
      <c r="I7" s="10" t="s">
        <v>20</v>
      </c>
      <c r="J7" s="10" t="s">
        <v>20</v>
      </c>
      <c r="K7" s="10" t="s">
        <v>20</v>
      </c>
      <c r="L7" s="10" t="s">
        <v>20</v>
      </c>
      <c r="M7" s="10" t="s">
        <v>20</v>
      </c>
      <c r="N7" s="10" t="s">
        <v>20</v>
      </c>
    </row>
    <row r="8" spans="1:16" s="43" customFormat="1">
      <c r="B8" s="52"/>
      <c r="C8" s="10"/>
      <c r="D8" s="10" t="s">
        <v>89</v>
      </c>
      <c r="E8" s="10" t="str">
        <f>D8</f>
        <v>Revenue</v>
      </c>
      <c r="F8" s="10" t="s">
        <v>19</v>
      </c>
      <c r="G8" s="10" t="s">
        <v>89</v>
      </c>
      <c r="H8" s="10" t="s">
        <v>21</v>
      </c>
      <c r="I8" s="10" t="s">
        <v>21</v>
      </c>
      <c r="J8" s="10" t="s">
        <v>21</v>
      </c>
      <c r="K8" s="10" t="s">
        <v>21</v>
      </c>
      <c r="L8" s="10" t="s">
        <v>21</v>
      </c>
      <c r="M8" s="10" t="s">
        <v>21</v>
      </c>
      <c r="N8" s="10" t="s">
        <v>21</v>
      </c>
    </row>
    <row r="9" spans="1:16" s="43" customFormat="1">
      <c r="B9" s="52"/>
      <c r="C9" s="10"/>
      <c r="D9" s="51"/>
      <c r="E9" s="54" t="s">
        <v>22</v>
      </c>
      <c r="F9" s="56">
        <v>160000000</v>
      </c>
      <c r="G9" s="54" t="s">
        <v>22</v>
      </c>
      <c r="H9" s="59"/>
      <c r="I9" s="91"/>
      <c r="J9" s="91"/>
      <c r="K9" s="91"/>
      <c r="L9" s="91"/>
      <c r="M9" s="91"/>
      <c r="N9" s="91"/>
    </row>
    <row r="10" spans="1:16" s="43" customFormat="1" ht="17.25">
      <c r="A10" s="60" t="s">
        <v>24</v>
      </c>
      <c r="B10" s="61" t="s">
        <v>24</v>
      </c>
      <c r="C10" s="62" t="s">
        <v>25</v>
      </c>
      <c r="D10" s="63">
        <v>13845930</v>
      </c>
      <c r="E10" s="92">
        <f t="shared" ref="E10:E35" si="0">D10/D$36</f>
        <v>2.279197145767034E-2</v>
      </c>
      <c r="F10" s="64">
        <f t="shared" ref="F10:F35" si="1">IF(D10&gt;F$9,F$9,ROUND(D10,0))</f>
        <v>13845930</v>
      </c>
      <c r="G10" s="65">
        <f>F10/F$36</f>
        <v>2.2945898273335128E-2</v>
      </c>
      <c r="H10" s="109">
        <f>ROUND(H$6*$G10,0)</f>
        <v>6998499</v>
      </c>
      <c r="I10" s="109">
        <f t="shared" ref="I10:N10" si="2">ROUND(I$6*$G10,0)</f>
        <v>6998499</v>
      </c>
      <c r="J10" s="109">
        <f t="shared" si="2"/>
        <v>6539581</v>
      </c>
      <c r="K10" s="109">
        <f t="shared" si="2"/>
        <v>5988879</v>
      </c>
      <c r="L10" s="109">
        <f t="shared" si="2"/>
        <v>5988879</v>
      </c>
      <c r="M10" s="109">
        <f t="shared" si="2"/>
        <v>5988879</v>
      </c>
      <c r="N10" s="109">
        <f t="shared" si="2"/>
        <v>5988879</v>
      </c>
    </row>
    <row r="11" spans="1:16" s="43" customFormat="1" ht="17.25">
      <c r="A11" s="60" t="s">
        <v>26</v>
      </c>
      <c r="B11" s="66" t="s">
        <v>26</v>
      </c>
      <c r="C11" s="67" t="s">
        <v>27</v>
      </c>
      <c r="D11" s="68">
        <v>51084429</v>
      </c>
      <c r="E11" s="93">
        <f t="shared" si="0"/>
        <v>8.4090765134547621E-2</v>
      </c>
      <c r="F11" s="69">
        <f t="shared" si="1"/>
        <v>51084429</v>
      </c>
      <c r="G11" s="70">
        <f t="shared" ref="G11:G35" si="3">F11/F$36</f>
        <v>8.4658676678663766E-2</v>
      </c>
      <c r="H11" s="110">
        <f t="shared" ref="H11:N34" si="4">ROUND(H$6*$G11,0)</f>
        <v>25820896</v>
      </c>
      <c r="I11" s="110">
        <f t="shared" si="4"/>
        <v>25820896</v>
      </c>
      <c r="J11" s="110">
        <f t="shared" si="4"/>
        <v>24127723</v>
      </c>
      <c r="K11" s="110">
        <f t="shared" si="4"/>
        <v>22095915</v>
      </c>
      <c r="L11" s="110">
        <f t="shared" si="4"/>
        <v>22095915</v>
      </c>
      <c r="M11" s="110">
        <f t="shared" si="4"/>
        <v>22095915</v>
      </c>
      <c r="N11" s="110">
        <f t="shared" si="4"/>
        <v>22095915</v>
      </c>
    </row>
    <row r="12" spans="1:16" s="43" customFormat="1" ht="17.25">
      <c r="A12" s="60" t="s">
        <v>28</v>
      </c>
      <c r="B12" s="66" t="s">
        <v>28</v>
      </c>
      <c r="C12" s="67" t="s">
        <v>29</v>
      </c>
      <c r="D12" s="68">
        <v>8522358</v>
      </c>
      <c r="E12" s="93">
        <f t="shared" si="0"/>
        <v>1.4028768041442393E-2</v>
      </c>
      <c r="F12" s="69">
        <f t="shared" si="1"/>
        <v>8522358</v>
      </c>
      <c r="G12" s="70">
        <f t="shared" si="3"/>
        <v>1.4123512087446912E-2</v>
      </c>
      <c r="H12" s="110">
        <f t="shared" si="4"/>
        <v>4307671</v>
      </c>
      <c r="I12" s="110">
        <f t="shared" si="4"/>
        <v>4307671</v>
      </c>
      <c r="J12" s="110">
        <f t="shared" si="4"/>
        <v>4025201</v>
      </c>
      <c r="K12" s="110">
        <f t="shared" si="4"/>
        <v>3686237</v>
      </c>
      <c r="L12" s="110">
        <f t="shared" si="4"/>
        <v>3686237</v>
      </c>
      <c r="M12" s="110">
        <f t="shared" si="4"/>
        <v>3686237</v>
      </c>
      <c r="N12" s="110">
        <f t="shared" si="4"/>
        <v>3686237</v>
      </c>
    </row>
    <row r="13" spans="1:16" s="43" customFormat="1" ht="17.25">
      <c r="A13" s="71" t="s">
        <v>92</v>
      </c>
      <c r="B13" s="66" t="s">
        <v>30</v>
      </c>
      <c r="C13" s="67" t="s">
        <v>31</v>
      </c>
      <c r="D13" s="68">
        <v>20705832</v>
      </c>
      <c r="E13" s="93">
        <f t="shared" si="0"/>
        <v>3.4084148334659871E-2</v>
      </c>
      <c r="F13" s="69">
        <f t="shared" si="1"/>
        <v>20705832</v>
      </c>
      <c r="G13" s="70">
        <f t="shared" si="3"/>
        <v>3.4314337479444665E-2</v>
      </c>
      <c r="H13" s="110">
        <f t="shared" si="4"/>
        <v>10465873</v>
      </c>
      <c r="I13" s="110">
        <f t="shared" si="4"/>
        <v>10465873</v>
      </c>
      <c r="J13" s="110">
        <f t="shared" si="4"/>
        <v>9779586</v>
      </c>
      <c r="K13" s="110">
        <f t="shared" si="4"/>
        <v>8956042</v>
      </c>
      <c r="L13" s="110">
        <f t="shared" si="4"/>
        <v>8956042</v>
      </c>
      <c r="M13" s="110">
        <f t="shared" si="4"/>
        <v>8956042</v>
      </c>
      <c r="N13" s="110">
        <f t="shared" si="4"/>
        <v>8956042</v>
      </c>
    </row>
    <row r="14" spans="1:16" s="43" customFormat="1" ht="17.25">
      <c r="A14" s="60" t="s">
        <v>33</v>
      </c>
      <c r="B14" s="66" t="s">
        <v>33</v>
      </c>
      <c r="C14" s="67" t="s">
        <v>34</v>
      </c>
      <c r="D14" s="68">
        <v>5891931</v>
      </c>
      <c r="E14" s="93">
        <f t="shared" si="0"/>
        <v>9.6987868046828976E-3</v>
      </c>
      <c r="F14" s="69">
        <f t="shared" si="1"/>
        <v>5891931</v>
      </c>
      <c r="G14" s="70">
        <f t="shared" si="3"/>
        <v>9.7642880875108955E-3</v>
      </c>
      <c r="H14" s="110">
        <f t="shared" si="4"/>
        <v>2978108</v>
      </c>
      <c r="I14" s="110">
        <f t="shared" si="4"/>
        <v>2978108</v>
      </c>
      <c r="J14" s="110">
        <f t="shared" si="4"/>
        <v>2782822</v>
      </c>
      <c r="K14" s="110">
        <f t="shared" si="4"/>
        <v>2548479</v>
      </c>
      <c r="L14" s="110">
        <f t="shared" si="4"/>
        <v>2548479</v>
      </c>
      <c r="M14" s="110">
        <f t="shared" si="4"/>
        <v>2548479</v>
      </c>
      <c r="N14" s="110">
        <f t="shared" si="4"/>
        <v>2548479</v>
      </c>
    </row>
    <row r="15" spans="1:16" s="43" customFormat="1" ht="17.25">
      <c r="A15" s="60" t="s">
        <v>35</v>
      </c>
      <c r="B15" s="66" t="s">
        <v>35</v>
      </c>
      <c r="C15" s="67" t="s">
        <v>36</v>
      </c>
      <c r="D15" s="68">
        <v>3143611</v>
      </c>
      <c r="E15" s="93">
        <f t="shared" si="0"/>
        <v>5.1747403161808937E-3</v>
      </c>
      <c r="F15" s="69">
        <f t="shared" si="1"/>
        <v>3143611</v>
      </c>
      <c r="G15" s="70">
        <f t="shared" si="3"/>
        <v>5.2096882056270194E-3</v>
      </c>
      <c r="H15" s="110">
        <f t="shared" si="4"/>
        <v>1588955</v>
      </c>
      <c r="I15" s="110">
        <f t="shared" si="4"/>
        <v>1588955</v>
      </c>
      <c r="J15" s="110">
        <f t="shared" si="4"/>
        <v>1484761</v>
      </c>
      <c r="K15" s="110">
        <f t="shared" si="4"/>
        <v>1359729</v>
      </c>
      <c r="L15" s="110">
        <f t="shared" si="4"/>
        <v>1359729</v>
      </c>
      <c r="M15" s="110">
        <f t="shared" si="4"/>
        <v>1359729</v>
      </c>
      <c r="N15" s="110">
        <f t="shared" si="4"/>
        <v>1359729</v>
      </c>
    </row>
    <row r="16" spans="1:16" s="43" customFormat="1" ht="17.25">
      <c r="A16" s="60" t="s">
        <v>37</v>
      </c>
      <c r="B16" s="66" t="s">
        <v>37</v>
      </c>
      <c r="C16" s="67" t="s">
        <v>38</v>
      </c>
      <c r="D16" s="68">
        <v>8415128</v>
      </c>
      <c r="E16" s="93">
        <f t="shared" si="0"/>
        <v>1.3852255297307043E-2</v>
      </c>
      <c r="F16" s="69">
        <f t="shared" si="1"/>
        <v>8415128</v>
      </c>
      <c r="G16" s="70">
        <f t="shared" si="3"/>
        <v>1.3945807254918528E-2</v>
      </c>
      <c r="H16" s="110">
        <f t="shared" si="4"/>
        <v>4253471</v>
      </c>
      <c r="I16" s="110">
        <f t="shared" si="4"/>
        <v>4253471</v>
      </c>
      <c r="J16" s="110">
        <f t="shared" si="4"/>
        <v>3974555</v>
      </c>
      <c r="K16" s="110">
        <f t="shared" si="4"/>
        <v>3639856</v>
      </c>
      <c r="L16" s="110">
        <f t="shared" si="4"/>
        <v>3639856</v>
      </c>
      <c r="M16" s="110">
        <f t="shared" si="4"/>
        <v>3639856</v>
      </c>
      <c r="N16" s="110">
        <f t="shared" si="4"/>
        <v>3639856</v>
      </c>
    </row>
    <row r="17" spans="1:14" s="43" customFormat="1" ht="17.25">
      <c r="A17" s="60" t="s">
        <v>39</v>
      </c>
      <c r="B17" s="66" t="s">
        <v>39</v>
      </c>
      <c r="C17" s="67" t="s">
        <v>40</v>
      </c>
      <c r="D17" s="68">
        <v>74281238</v>
      </c>
      <c r="E17" s="93">
        <f t="shared" si="0"/>
        <v>0.12227534418680562</v>
      </c>
      <c r="F17" s="69">
        <f t="shared" si="1"/>
        <v>74281238</v>
      </c>
      <c r="G17" s="70">
        <f t="shared" si="3"/>
        <v>0.12310113735699919</v>
      </c>
      <c r="H17" s="110">
        <f t="shared" si="4"/>
        <v>37545847</v>
      </c>
      <c r="I17" s="110">
        <f t="shared" si="4"/>
        <v>37545847</v>
      </c>
      <c r="J17" s="110">
        <f t="shared" si="4"/>
        <v>35083824</v>
      </c>
      <c r="K17" s="110">
        <f t="shared" si="4"/>
        <v>32129397</v>
      </c>
      <c r="L17" s="110">
        <f t="shared" si="4"/>
        <v>32129397</v>
      </c>
      <c r="M17" s="110">
        <f t="shared" si="4"/>
        <v>32129397</v>
      </c>
      <c r="N17" s="110">
        <f t="shared" si="4"/>
        <v>32129397</v>
      </c>
    </row>
    <row r="18" spans="1:14" s="43" customFormat="1" ht="17.25">
      <c r="A18" s="60" t="s">
        <v>93</v>
      </c>
      <c r="B18" s="72" t="s">
        <v>41</v>
      </c>
      <c r="C18" s="73" t="s">
        <v>42</v>
      </c>
      <c r="D18" s="68">
        <v>20767567</v>
      </c>
      <c r="E18" s="93">
        <f t="shared" si="0"/>
        <v>3.4185771147857633E-2</v>
      </c>
      <c r="F18" s="69">
        <f t="shared" si="1"/>
        <v>20767567</v>
      </c>
      <c r="G18" s="70">
        <f t="shared" si="3"/>
        <v>3.4416646607824224E-2</v>
      </c>
      <c r="H18" s="110">
        <f t="shared" si="4"/>
        <v>10497077</v>
      </c>
      <c r="I18" s="110">
        <f t="shared" si="4"/>
        <v>10497077</v>
      </c>
      <c r="J18" s="110">
        <f t="shared" si="4"/>
        <v>9808744</v>
      </c>
      <c r="K18" s="110">
        <f t="shared" si="4"/>
        <v>8982745</v>
      </c>
      <c r="L18" s="110">
        <f t="shared" si="4"/>
        <v>8982745</v>
      </c>
      <c r="M18" s="110">
        <f t="shared" si="4"/>
        <v>8982745</v>
      </c>
      <c r="N18" s="110">
        <f t="shared" si="4"/>
        <v>8982745</v>
      </c>
    </row>
    <row r="19" spans="1:14" s="43" customFormat="1" ht="17.25">
      <c r="A19" s="60" t="s">
        <v>43</v>
      </c>
      <c r="B19" s="66" t="s">
        <v>43</v>
      </c>
      <c r="C19" s="67" t="s">
        <v>44</v>
      </c>
      <c r="D19" s="68">
        <v>5495647</v>
      </c>
      <c r="E19" s="93">
        <f t="shared" si="0"/>
        <v>9.0464583863584195E-3</v>
      </c>
      <c r="F19" s="69">
        <f t="shared" si="1"/>
        <v>5495647</v>
      </c>
      <c r="G19" s="70">
        <f t="shared" si="3"/>
        <v>9.1075541338255638E-3</v>
      </c>
      <c r="H19" s="110">
        <f t="shared" si="4"/>
        <v>2777804</v>
      </c>
      <c r="I19" s="110">
        <f t="shared" si="4"/>
        <v>2777804</v>
      </c>
      <c r="J19" s="110">
        <f t="shared" si="4"/>
        <v>2595653</v>
      </c>
      <c r="K19" s="110">
        <f t="shared" si="4"/>
        <v>2377072</v>
      </c>
      <c r="L19" s="110">
        <f t="shared" si="4"/>
        <v>2377072</v>
      </c>
      <c r="M19" s="110">
        <f t="shared" si="4"/>
        <v>2377072</v>
      </c>
      <c r="N19" s="110">
        <f t="shared" si="4"/>
        <v>2377072</v>
      </c>
    </row>
    <row r="20" spans="1:14" s="43" customFormat="1" ht="17.25">
      <c r="A20" s="60" t="s">
        <v>45</v>
      </c>
      <c r="B20" s="66" t="s">
        <v>45</v>
      </c>
      <c r="C20" s="67" t="s">
        <v>46</v>
      </c>
      <c r="D20" s="68">
        <v>3771267</v>
      </c>
      <c r="E20" s="93">
        <f t="shared" si="0"/>
        <v>6.2079332932677006E-3</v>
      </c>
      <c r="F20" s="69">
        <f t="shared" si="1"/>
        <v>3771267</v>
      </c>
      <c r="G20" s="70">
        <f t="shared" si="3"/>
        <v>6.2498589075335315E-3</v>
      </c>
      <c r="H20" s="110">
        <f t="shared" si="4"/>
        <v>1906207</v>
      </c>
      <c r="I20" s="110">
        <f t="shared" si="4"/>
        <v>1906207</v>
      </c>
      <c r="J20" s="110">
        <f t="shared" si="4"/>
        <v>1781210</v>
      </c>
      <c r="K20" s="110">
        <f t="shared" si="4"/>
        <v>1631213</v>
      </c>
      <c r="L20" s="110">
        <f t="shared" si="4"/>
        <v>1631213</v>
      </c>
      <c r="M20" s="110">
        <f t="shared" si="4"/>
        <v>1631213</v>
      </c>
      <c r="N20" s="110">
        <f t="shared" si="4"/>
        <v>1631213</v>
      </c>
    </row>
    <row r="21" spans="1:14" s="43" customFormat="1" ht="17.25">
      <c r="A21" s="60" t="s">
        <v>94</v>
      </c>
      <c r="B21" s="72" t="s">
        <v>47</v>
      </c>
      <c r="C21" s="73" t="s">
        <v>48</v>
      </c>
      <c r="D21" s="68">
        <v>17445509</v>
      </c>
      <c r="E21" s="93">
        <f t="shared" si="0"/>
        <v>2.8717286826708717E-2</v>
      </c>
      <c r="F21" s="69">
        <f t="shared" si="1"/>
        <v>17445509</v>
      </c>
      <c r="G21" s="70">
        <f t="shared" si="3"/>
        <v>2.8911230581156518E-2</v>
      </c>
      <c r="H21" s="110">
        <f t="shared" si="4"/>
        <v>8817925</v>
      </c>
      <c r="I21" s="110">
        <f t="shared" si="4"/>
        <v>8817925</v>
      </c>
      <c r="J21" s="110">
        <f t="shared" si="4"/>
        <v>8239701</v>
      </c>
      <c r="K21" s="110">
        <f t="shared" si="4"/>
        <v>7545831</v>
      </c>
      <c r="L21" s="110">
        <f t="shared" si="4"/>
        <v>7545831</v>
      </c>
      <c r="M21" s="110">
        <f t="shared" si="4"/>
        <v>7545831</v>
      </c>
      <c r="N21" s="110">
        <f t="shared" si="4"/>
        <v>7545831</v>
      </c>
    </row>
    <row r="22" spans="1:14" s="43" customFormat="1" ht="17.25">
      <c r="A22" s="60" t="s">
        <v>49</v>
      </c>
      <c r="B22" s="66" t="s">
        <v>49</v>
      </c>
      <c r="C22" s="67" t="s">
        <v>50</v>
      </c>
      <c r="D22" s="68">
        <v>12202801</v>
      </c>
      <c r="E22" s="93">
        <f t="shared" si="0"/>
        <v>2.0087194727665899E-2</v>
      </c>
      <c r="F22" s="69">
        <f t="shared" si="1"/>
        <v>12202801</v>
      </c>
      <c r="G22" s="70">
        <f t="shared" si="3"/>
        <v>2.0222854686955099E-2</v>
      </c>
      <c r="H22" s="110">
        <f t="shared" si="4"/>
        <v>6167971</v>
      </c>
      <c r="I22" s="110">
        <f t="shared" si="4"/>
        <v>6167971</v>
      </c>
      <c r="J22" s="110">
        <f t="shared" si="4"/>
        <v>5763514</v>
      </c>
      <c r="K22" s="110">
        <f t="shared" si="4"/>
        <v>5278165</v>
      </c>
      <c r="L22" s="110">
        <f t="shared" si="4"/>
        <v>5278165</v>
      </c>
      <c r="M22" s="110">
        <f t="shared" si="4"/>
        <v>5278165</v>
      </c>
      <c r="N22" s="110">
        <f t="shared" si="4"/>
        <v>5278165</v>
      </c>
    </row>
    <row r="23" spans="1:14" s="43" customFormat="1" ht="17.25">
      <c r="A23" s="60" t="s">
        <v>53</v>
      </c>
      <c r="B23" s="66" t="s">
        <v>53</v>
      </c>
      <c r="C23" s="67" t="s">
        <v>54</v>
      </c>
      <c r="D23" s="68">
        <v>9560997</v>
      </c>
      <c r="E23" s="93">
        <f t="shared" si="0"/>
        <v>1.5738485658303325E-2</v>
      </c>
      <c r="F23" s="69">
        <f t="shared" si="1"/>
        <v>9560997</v>
      </c>
      <c r="G23" s="70">
        <f t="shared" si="3"/>
        <v>1.5844776374982567E-2</v>
      </c>
      <c r="H23" s="110">
        <f t="shared" si="4"/>
        <v>4832657</v>
      </c>
      <c r="I23" s="110">
        <f t="shared" si="4"/>
        <v>4832657</v>
      </c>
      <c r="J23" s="110">
        <f t="shared" si="4"/>
        <v>4515761</v>
      </c>
      <c r="K23" s="110">
        <f t="shared" si="4"/>
        <v>4135487</v>
      </c>
      <c r="L23" s="110">
        <f t="shared" si="4"/>
        <v>4135487</v>
      </c>
      <c r="M23" s="110">
        <f t="shared" si="4"/>
        <v>4135487</v>
      </c>
      <c r="N23" s="110">
        <f t="shared" si="4"/>
        <v>4135487</v>
      </c>
    </row>
    <row r="24" spans="1:14" s="43" customFormat="1" ht="17.25">
      <c r="A24" s="60" t="s">
        <v>51</v>
      </c>
      <c r="B24" s="66" t="s">
        <v>51</v>
      </c>
      <c r="C24" s="67" t="s">
        <v>52</v>
      </c>
      <c r="D24" s="68">
        <v>12981508</v>
      </c>
      <c r="E24" s="93">
        <f t="shared" si="0"/>
        <v>2.1369034785927648E-2</v>
      </c>
      <c r="F24" s="69">
        <f t="shared" si="1"/>
        <v>12981508</v>
      </c>
      <c r="G24" s="70">
        <f t="shared" si="3"/>
        <v>2.1513351721587946E-2</v>
      </c>
      <c r="H24" s="110">
        <f t="shared" si="4"/>
        <v>6561572</v>
      </c>
      <c r="I24" s="110">
        <f t="shared" si="4"/>
        <v>6561572</v>
      </c>
      <c r="J24" s="110">
        <f t="shared" si="4"/>
        <v>6131305</v>
      </c>
      <c r="K24" s="110">
        <f t="shared" si="4"/>
        <v>5614985</v>
      </c>
      <c r="L24" s="110">
        <f t="shared" si="4"/>
        <v>5614985</v>
      </c>
      <c r="M24" s="110">
        <f t="shared" si="4"/>
        <v>5614985</v>
      </c>
      <c r="N24" s="110">
        <f t="shared" si="4"/>
        <v>5614985</v>
      </c>
    </row>
    <row r="25" spans="1:14" s="43" customFormat="1" ht="17.25">
      <c r="A25" s="60" t="s">
        <v>55</v>
      </c>
      <c r="B25" s="66" t="s">
        <v>55</v>
      </c>
      <c r="C25" s="67" t="s">
        <v>56</v>
      </c>
      <c r="D25" s="68">
        <v>1350019</v>
      </c>
      <c r="E25" s="93">
        <f t="shared" si="0"/>
        <v>2.2222844197040325E-3</v>
      </c>
      <c r="F25" s="69">
        <f t="shared" si="1"/>
        <v>1350019</v>
      </c>
      <c r="G25" s="70">
        <f t="shared" si="3"/>
        <v>2.2372927380876271E-3</v>
      </c>
      <c r="H25" s="110">
        <f t="shared" si="4"/>
        <v>682374</v>
      </c>
      <c r="I25" s="110">
        <f t="shared" si="4"/>
        <v>682374</v>
      </c>
      <c r="J25" s="110">
        <f t="shared" si="4"/>
        <v>637628</v>
      </c>
      <c r="K25" s="110">
        <f t="shared" si="4"/>
        <v>583933</v>
      </c>
      <c r="L25" s="110">
        <f t="shared" si="4"/>
        <v>583933</v>
      </c>
      <c r="M25" s="110">
        <f t="shared" si="4"/>
        <v>583933</v>
      </c>
      <c r="N25" s="110">
        <f t="shared" si="4"/>
        <v>583933</v>
      </c>
    </row>
    <row r="26" spans="1:14" s="43" customFormat="1" ht="17.25">
      <c r="A26" s="60" t="s">
        <v>57</v>
      </c>
      <c r="B26" s="66" t="s">
        <v>57</v>
      </c>
      <c r="C26" s="67" t="s">
        <v>58</v>
      </c>
      <c r="D26" s="68">
        <v>20010413</v>
      </c>
      <c r="E26" s="93">
        <f t="shared" si="0"/>
        <v>3.2939409772560997E-2</v>
      </c>
      <c r="F26" s="69">
        <f t="shared" si="1"/>
        <v>20010413</v>
      </c>
      <c r="G26" s="70">
        <f t="shared" si="3"/>
        <v>3.316186786336655E-2</v>
      </c>
      <c r="H26" s="110">
        <f t="shared" si="4"/>
        <v>10114370</v>
      </c>
      <c r="I26" s="110">
        <f t="shared" si="4"/>
        <v>10114370</v>
      </c>
      <c r="J26" s="110">
        <f t="shared" si="4"/>
        <v>9451132</v>
      </c>
      <c r="K26" s="110">
        <f t="shared" si="4"/>
        <v>8655248</v>
      </c>
      <c r="L26" s="110">
        <f t="shared" si="4"/>
        <v>8655248</v>
      </c>
      <c r="M26" s="110">
        <f t="shared" si="4"/>
        <v>8655248</v>
      </c>
      <c r="N26" s="110">
        <f t="shared" si="4"/>
        <v>8655248</v>
      </c>
    </row>
    <row r="27" spans="1:14" s="43" customFormat="1" ht="17.25">
      <c r="A27" s="60" t="s">
        <v>59</v>
      </c>
      <c r="B27" s="66" t="s">
        <v>59</v>
      </c>
      <c r="C27" s="67" t="s">
        <v>60</v>
      </c>
      <c r="D27" s="68">
        <v>1950318</v>
      </c>
      <c r="E27" s="93">
        <f t="shared" si="0"/>
        <v>3.2104446714219053E-3</v>
      </c>
      <c r="F27" s="69">
        <f t="shared" si="1"/>
        <v>1950318</v>
      </c>
      <c r="G27" s="70">
        <f t="shared" si="3"/>
        <v>3.2321265836714776E-3</v>
      </c>
      <c r="H27" s="110">
        <f t="shared" si="4"/>
        <v>985799</v>
      </c>
      <c r="I27" s="110">
        <f t="shared" si="4"/>
        <v>985799</v>
      </c>
      <c r="J27" s="110">
        <f t="shared" si="4"/>
        <v>921156</v>
      </c>
      <c r="K27" s="110">
        <f t="shared" si="4"/>
        <v>843585</v>
      </c>
      <c r="L27" s="110">
        <f t="shared" si="4"/>
        <v>843585</v>
      </c>
      <c r="M27" s="110">
        <f t="shared" si="4"/>
        <v>843585</v>
      </c>
      <c r="N27" s="110">
        <f t="shared" si="4"/>
        <v>843585</v>
      </c>
    </row>
    <row r="28" spans="1:14" s="43" customFormat="1" ht="17.25">
      <c r="A28" s="60" t="s">
        <v>63</v>
      </c>
      <c r="B28" s="66" t="s">
        <v>63</v>
      </c>
      <c r="C28" s="67" t="s">
        <v>64</v>
      </c>
      <c r="D28" s="68">
        <v>54544225</v>
      </c>
      <c r="E28" s="93">
        <f t="shared" si="0"/>
        <v>8.978598182864922E-2</v>
      </c>
      <c r="F28" s="69">
        <f t="shared" si="1"/>
        <v>54544225</v>
      </c>
      <c r="G28" s="70">
        <f t="shared" si="3"/>
        <v>9.0392356327664722E-2</v>
      </c>
      <c r="H28" s="110">
        <f t="shared" si="4"/>
        <v>27569669</v>
      </c>
      <c r="I28" s="110">
        <f t="shared" si="4"/>
        <v>27569669</v>
      </c>
      <c r="J28" s="110">
        <f t="shared" si="4"/>
        <v>25761822</v>
      </c>
      <c r="K28" s="110">
        <f t="shared" si="4"/>
        <v>23592405</v>
      </c>
      <c r="L28" s="110">
        <f t="shared" si="4"/>
        <v>23592405</v>
      </c>
      <c r="M28" s="110">
        <f t="shared" si="4"/>
        <v>23592405</v>
      </c>
      <c r="N28" s="110">
        <f t="shared" si="4"/>
        <v>23592405</v>
      </c>
    </row>
    <row r="29" spans="1:14" s="43" customFormat="1" ht="17.25">
      <c r="A29" s="60" t="s">
        <v>65</v>
      </c>
      <c r="B29" s="66" t="s">
        <v>65</v>
      </c>
      <c r="C29" s="67" t="s">
        <v>66</v>
      </c>
      <c r="D29" s="68">
        <v>21746068</v>
      </c>
      <c r="E29" s="93">
        <f t="shared" si="0"/>
        <v>3.5796494794683949E-2</v>
      </c>
      <c r="F29" s="69">
        <f t="shared" si="1"/>
        <v>21746068</v>
      </c>
      <c r="G29" s="70">
        <f t="shared" si="3"/>
        <v>3.6038248364178377E-2</v>
      </c>
      <c r="H29" s="110">
        <f t="shared" si="4"/>
        <v>10991666</v>
      </c>
      <c r="I29" s="110">
        <f t="shared" si="4"/>
        <v>10991666</v>
      </c>
      <c r="J29" s="110">
        <f t="shared" si="4"/>
        <v>10270901</v>
      </c>
      <c r="K29" s="110">
        <f t="shared" si="4"/>
        <v>9405983</v>
      </c>
      <c r="L29" s="110">
        <f t="shared" si="4"/>
        <v>9405983</v>
      </c>
      <c r="M29" s="110">
        <f t="shared" si="4"/>
        <v>9405983</v>
      </c>
      <c r="N29" s="110">
        <f t="shared" si="4"/>
        <v>9405983</v>
      </c>
    </row>
    <row r="30" spans="1:14" s="43" customFormat="1" ht="17.25">
      <c r="A30" s="60" t="s">
        <v>67</v>
      </c>
      <c r="B30" s="66" t="s">
        <v>67</v>
      </c>
      <c r="C30" s="67" t="s">
        <v>68</v>
      </c>
      <c r="D30" s="68">
        <v>37313514</v>
      </c>
      <c r="E30" s="93">
        <f t="shared" si="0"/>
        <v>6.1422276876553807E-2</v>
      </c>
      <c r="F30" s="69">
        <f t="shared" si="1"/>
        <v>37313514</v>
      </c>
      <c r="G30" s="70">
        <f t="shared" si="3"/>
        <v>6.1837095555492924E-2</v>
      </c>
      <c r="H30" s="110">
        <f t="shared" si="4"/>
        <v>18860314</v>
      </c>
      <c r="I30" s="110">
        <f t="shared" si="4"/>
        <v>18860314</v>
      </c>
      <c r="J30" s="110">
        <f t="shared" si="4"/>
        <v>17623572</v>
      </c>
      <c r="K30" s="110">
        <f t="shared" si="4"/>
        <v>16139482</v>
      </c>
      <c r="L30" s="110">
        <f t="shared" si="4"/>
        <v>16139482</v>
      </c>
      <c r="M30" s="110">
        <f t="shared" si="4"/>
        <v>16139482</v>
      </c>
      <c r="N30" s="110">
        <f t="shared" si="4"/>
        <v>16139482</v>
      </c>
    </row>
    <row r="31" spans="1:14" s="43" customFormat="1" ht="17.25">
      <c r="A31" s="60" t="s">
        <v>61</v>
      </c>
      <c r="B31" s="66" t="s">
        <v>61</v>
      </c>
      <c r="C31" s="67" t="s">
        <v>62</v>
      </c>
      <c r="D31" s="68">
        <v>1057016</v>
      </c>
      <c r="E31" s="93">
        <f t="shared" si="0"/>
        <v>1.739968243541667E-3</v>
      </c>
      <c r="F31" s="69">
        <f t="shared" si="1"/>
        <v>1057016</v>
      </c>
      <c r="G31" s="70">
        <f t="shared" si="3"/>
        <v>1.7517192134647226E-3</v>
      </c>
      <c r="H31" s="110">
        <f t="shared" si="4"/>
        <v>534274</v>
      </c>
      <c r="I31" s="110">
        <f t="shared" si="4"/>
        <v>534274</v>
      </c>
      <c r="J31" s="110">
        <f t="shared" si="4"/>
        <v>499240</v>
      </c>
      <c r="K31" s="110">
        <f t="shared" si="4"/>
        <v>457199</v>
      </c>
      <c r="L31" s="110">
        <f t="shared" si="4"/>
        <v>457199</v>
      </c>
      <c r="M31" s="110">
        <f t="shared" si="4"/>
        <v>457199</v>
      </c>
      <c r="N31" s="110">
        <f t="shared" si="4"/>
        <v>457199</v>
      </c>
    </row>
    <row r="32" spans="1:14" s="43" customFormat="1" ht="17.25">
      <c r="A32" s="60" t="s">
        <v>69</v>
      </c>
      <c r="B32" s="66" t="s">
        <v>69</v>
      </c>
      <c r="C32" s="67" t="s">
        <v>70</v>
      </c>
      <c r="D32" s="68">
        <v>14434839</v>
      </c>
      <c r="E32" s="93">
        <f t="shared" si="0"/>
        <v>2.3761382477310421E-2</v>
      </c>
      <c r="F32" s="69">
        <f t="shared" si="1"/>
        <v>14434839</v>
      </c>
      <c r="G32" s="70">
        <f t="shared" si="3"/>
        <v>2.3921856262885236E-2</v>
      </c>
      <c r="H32" s="110">
        <f t="shared" si="4"/>
        <v>7296166</v>
      </c>
      <c r="I32" s="110">
        <f t="shared" si="4"/>
        <v>7296166</v>
      </c>
      <c r="J32" s="110">
        <f t="shared" si="4"/>
        <v>6817729</v>
      </c>
      <c r="K32" s="110">
        <f t="shared" si="4"/>
        <v>6243604</v>
      </c>
      <c r="L32" s="110">
        <f t="shared" si="4"/>
        <v>6243604</v>
      </c>
      <c r="M32" s="110">
        <f t="shared" si="4"/>
        <v>6243604</v>
      </c>
      <c r="N32" s="110">
        <f t="shared" si="4"/>
        <v>6243604</v>
      </c>
    </row>
    <row r="33" spans="1:14" s="43" customFormat="1" ht="17.25">
      <c r="A33" s="60" t="s">
        <v>71</v>
      </c>
      <c r="B33" s="66" t="s">
        <v>71</v>
      </c>
      <c r="C33" s="67" t="s">
        <v>72</v>
      </c>
      <c r="D33" s="68">
        <v>20681987</v>
      </c>
      <c r="E33" s="93">
        <f t="shared" si="0"/>
        <v>3.4044896759691044E-2</v>
      </c>
      <c r="F33" s="69">
        <f t="shared" si="1"/>
        <v>20681987</v>
      </c>
      <c r="G33" s="70">
        <f t="shared" si="3"/>
        <v>3.4274820816834951E-2</v>
      </c>
      <c r="H33" s="110">
        <f t="shared" si="4"/>
        <v>10453820</v>
      </c>
      <c r="I33" s="110">
        <f t="shared" si="4"/>
        <v>10453820</v>
      </c>
      <c r="J33" s="110">
        <f t="shared" si="4"/>
        <v>9768324</v>
      </c>
      <c r="K33" s="110">
        <f t="shared" si="4"/>
        <v>8945728</v>
      </c>
      <c r="L33" s="110">
        <f t="shared" si="4"/>
        <v>8945728</v>
      </c>
      <c r="M33" s="110">
        <f t="shared" si="4"/>
        <v>8945728</v>
      </c>
      <c r="N33" s="110">
        <f t="shared" si="4"/>
        <v>8945728</v>
      </c>
    </row>
    <row r="34" spans="1:14" s="43" customFormat="1" ht="17.25">
      <c r="A34" s="60" t="s">
        <v>73</v>
      </c>
      <c r="B34" s="66" t="s">
        <v>73</v>
      </c>
      <c r="C34" s="67" t="s">
        <v>74</v>
      </c>
      <c r="D34" s="68">
        <v>2212190</v>
      </c>
      <c r="E34" s="93">
        <f t="shared" si="0"/>
        <v>3.6415156900940385E-3</v>
      </c>
      <c r="F34" s="69">
        <f t="shared" si="1"/>
        <v>2212190</v>
      </c>
      <c r="G34" s="70">
        <f t="shared" si="3"/>
        <v>3.6661088638530776E-3</v>
      </c>
      <c r="H34" s="110">
        <f t="shared" si="4"/>
        <v>1118163</v>
      </c>
      <c r="I34" s="110">
        <f t="shared" si="4"/>
        <v>1118163</v>
      </c>
      <c r="J34" s="110">
        <f t="shared" si="4"/>
        <v>1044841</v>
      </c>
      <c r="K34" s="110">
        <f t="shared" si="4"/>
        <v>956854</v>
      </c>
      <c r="L34" s="110">
        <f t="shared" si="4"/>
        <v>956854</v>
      </c>
      <c r="M34" s="110">
        <f t="shared" si="4"/>
        <v>956854</v>
      </c>
      <c r="N34" s="110">
        <f t="shared" si="4"/>
        <v>956854</v>
      </c>
    </row>
    <row r="35" spans="1:14" s="43" customFormat="1" ht="17.25">
      <c r="A35" s="60" t="s">
        <v>75</v>
      </c>
      <c r="B35" s="86" t="s">
        <v>75</v>
      </c>
      <c r="C35" s="74" t="s">
        <v>76</v>
      </c>
      <c r="D35" s="80">
        <v>164075205</v>
      </c>
      <c r="E35" s="94">
        <f t="shared" si="0"/>
        <v>0.27008640006640289</v>
      </c>
      <c r="F35" s="75">
        <f t="shared" si="1"/>
        <v>160000000</v>
      </c>
      <c r="G35" s="76">
        <f t="shared" si="3"/>
        <v>0.2651568889726888</v>
      </c>
      <c r="H35" s="111">
        <f>ROUND(H$6*$G35,0)+1</f>
        <v>80872852</v>
      </c>
      <c r="I35" s="111">
        <f t="shared" ref="I35:J35" si="5">ROUND(I$6*$G35,0)+1</f>
        <v>80872852</v>
      </c>
      <c r="J35" s="111">
        <f t="shared" si="5"/>
        <v>75569714</v>
      </c>
      <c r="K35" s="111">
        <f>ROUND(K$6*$G35,0)-1</f>
        <v>69205947</v>
      </c>
      <c r="L35" s="111">
        <f>ROUND(L$6*$G35,0)-1</f>
        <v>69205947</v>
      </c>
      <c r="M35" s="111">
        <f>ROUND(M$6*$G35,0)-1</f>
        <v>69205947</v>
      </c>
      <c r="N35" s="111">
        <f>ROUND(N$6*$G35,0)-1</f>
        <v>69205947</v>
      </c>
    </row>
    <row r="36" spans="1:14" s="77" customFormat="1" ht="15" customHeight="1">
      <c r="A36" s="77" t="s">
        <v>77</v>
      </c>
      <c r="B36" s="78" t="s">
        <v>77</v>
      </c>
      <c r="C36" s="79"/>
      <c r="D36" s="80">
        <f t="shared" ref="D36:H36" si="6">SUM(D10:D35)</f>
        <v>607491547</v>
      </c>
      <c r="E36" s="81">
        <f t="shared" si="6"/>
        <v>1</v>
      </c>
      <c r="F36" s="82">
        <f t="shared" si="6"/>
        <v>603416342</v>
      </c>
      <c r="G36" s="83">
        <f t="shared" si="6"/>
        <v>1.0000000000000002</v>
      </c>
      <c r="H36" s="112">
        <f t="shared" si="6"/>
        <v>305000000</v>
      </c>
      <c r="I36" s="112">
        <f t="shared" ref="I36:N36" si="7">SUM(I10:I35)</f>
        <v>305000000</v>
      </c>
      <c r="J36" s="112">
        <f t="shared" si="7"/>
        <v>285000000</v>
      </c>
      <c r="K36" s="112">
        <f t="shared" si="7"/>
        <v>261000000</v>
      </c>
      <c r="L36" s="112">
        <f t="shared" si="7"/>
        <v>261000000</v>
      </c>
      <c r="M36" s="112">
        <f t="shared" si="7"/>
        <v>261000000</v>
      </c>
      <c r="N36" s="112">
        <f t="shared" si="7"/>
        <v>261000000</v>
      </c>
    </row>
    <row r="37" spans="1:14" s="43" customFormat="1">
      <c r="D37" s="84"/>
      <c r="F37" s="85"/>
      <c r="G37" s="85"/>
      <c r="H37" s="85"/>
    </row>
    <row r="38" spans="1:14" s="43" customFormat="1" ht="33" customHeight="1">
      <c r="B38" s="165" t="s">
        <v>110</v>
      </c>
      <c r="C38" s="165"/>
      <c r="D38" s="165"/>
      <c r="E38" s="165"/>
      <c r="F38" s="165"/>
      <c r="G38" s="165"/>
      <c r="H38" s="165"/>
      <c r="I38" s="165"/>
      <c r="J38" s="165"/>
      <c r="K38" s="165"/>
      <c r="L38" s="165"/>
      <c r="M38" s="165"/>
    </row>
    <row r="39" spans="1:14" s="43" customFormat="1"/>
    <row r="40" spans="1:14" s="43" customFormat="1"/>
    <row r="41" spans="1:14" s="43" customFormat="1"/>
    <row r="42" spans="1:14" s="43" customFormat="1"/>
    <row r="43" spans="1:14" s="43" customFormat="1"/>
    <row r="44" spans="1:14" s="43" customFormat="1"/>
    <row r="45" spans="1:14" s="43" customFormat="1"/>
    <row r="46" spans="1:14" s="43" customFormat="1"/>
    <row r="47" spans="1:14" s="43" customFormat="1"/>
    <row r="48" spans="1:14" s="43" customFormat="1"/>
    <row r="49" s="43" customFormat="1"/>
    <row r="50" s="43" customFormat="1"/>
    <row r="51" s="43" customFormat="1"/>
    <row r="52" s="43" customFormat="1"/>
    <row r="53" s="43" customFormat="1"/>
  </sheetData>
  <mergeCells count="1">
    <mergeCell ref="B38:M38"/>
  </mergeCells>
  <conditionalFormatting sqref="F10:F35">
    <cfRule type="cellIs" dxfId="6" priority="3" operator="equal">
      <formula>#REF!</formula>
    </cfRule>
  </conditionalFormatting>
  <conditionalFormatting sqref="H10:N35">
    <cfRule type="cellIs" dxfId="5" priority="1" operator="equal">
      <formula>#REF!</formula>
    </cfRule>
  </conditionalFormatting>
  <pageMargins left="0.5" right="0.5" top="0.75" bottom="0.75" header="0.3" footer="0.3"/>
  <pageSetup scale="83" orientation="landscape" r:id="rId1"/>
  <headerFooter>
    <oddFooter>&amp;L&amp;8&amp;Z&amp;F   &amp;A</oddFooter>
  </headerFooter>
  <rowBreaks count="1" manualBreakCount="1">
    <brk id="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6"/>
  <sheetViews>
    <sheetView workbookViewId="0">
      <selection activeCell="A2" sqref="A2"/>
    </sheetView>
  </sheetViews>
  <sheetFormatPr defaultRowHeight="15"/>
  <cols>
    <col min="1" max="1" width="14.85546875" bestFit="1" customWidth="1"/>
    <col min="2" max="2" width="10.85546875" bestFit="1" customWidth="1"/>
    <col min="3" max="3" width="10.85546875" customWidth="1"/>
    <col min="4" max="4" width="12.7109375" bestFit="1" customWidth="1"/>
    <col min="5" max="5" width="11.7109375" bestFit="1" customWidth="1"/>
    <col min="6" max="6" width="10.140625" customWidth="1"/>
    <col min="7" max="7" width="11.7109375" bestFit="1" customWidth="1"/>
    <col min="8" max="8" width="10.140625" customWidth="1"/>
    <col min="9" max="10" width="13.85546875" hidden="1" customWidth="1"/>
    <col min="11" max="11" width="13.85546875" customWidth="1"/>
    <col min="12" max="15" width="13.85546875" hidden="1" customWidth="1"/>
  </cols>
  <sheetData>
    <row r="1" spans="1:18" ht="6.75" customHeight="1"/>
    <row r="2" spans="1:18">
      <c r="A2" s="27" t="s">
        <v>109</v>
      </c>
      <c r="E2" s="135"/>
      <c r="F2" s="135"/>
      <c r="G2" s="135"/>
      <c r="H2" s="135"/>
      <c r="I2" s="135"/>
      <c r="J2" s="135"/>
    </row>
    <row r="3" spans="1:18" ht="9.75" customHeight="1">
      <c r="F3" s="3"/>
      <c r="G3" s="3"/>
      <c r="H3" s="3"/>
      <c r="I3" s="115"/>
      <c r="J3" s="114"/>
    </row>
    <row r="4" spans="1:18">
      <c r="A4" s="4"/>
      <c r="B4" s="5"/>
      <c r="C4" s="48" t="s">
        <v>104</v>
      </c>
      <c r="D4" s="6" t="s">
        <v>13</v>
      </c>
      <c r="E4" s="7"/>
      <c r="F4" s="6" t="s">
        <v>13</v>
      </c>
      <c r="G4" s="7"/>
      <c r="H4" s="6" t="s">
        <v>13</v>
      </c>
      <c r="I4" s="107" t="s">
        <v>1</v>
      </c>
      <c r="J4" s="107" t="s">
        <v>2</v>
      </c>
      <c r="K4" s="107" t="s">
        <v>3</v>
      </c>
      <c r="L4" s="107" t="s">
        <v>4</v>
      </c>
      <c r="M4" s="107" t="s">
        <v>5</v>
      </c>
      <c r="N4" s="107" t="s">
        <v>6</v>
      </c>
      <c r="O4" s="107" t="s">
        <v>7</v>
      </c>
    </row>
    <row r="5" spans="1:18">
      <c r="A5" s="8" t="s">
        <v>14</v>
      </c>
      <c r="B5" s="9" t="s">
        <v>15</v>
      </c>
      <c r="C5" s="10" t="s">
        <v>97</v>
      </c>
      <c r="D5" s="10" t="s">
        <v>16</v>
      </c>
      <c r="E5" s="10" t="s">
        <v>17</v>
      </c>
      <c r="F5" s="10" t="s">
        <v>16</v>
      </c>
      <c r="G5" s="10" t="s">
        <v>17</v>
      </c>
      <c r="H5" s="10" t="s">
        <v>16</v>
      </c>
      <c r="I5" s="117">
        <v>25000000</v>
      </c>
      <c r="J5" s="117">
        <v>25000000</v>
      </c>
      <c r="K5" s="117">
        <v>25000000</v>
      </c>
      <c r="L5" s="117">
        <v>25000000</v>
      </c>
      <c r="M5" s="117">
        <v>25000000</v>
      </c>
      <c r="N5" s="117">
        <v>25000000</v>
      </c>
      <c r="O5" s="117">
        <v>25000000</v>
      </c>
    </row>
    <row r="6" spans="1:18">
      <c r="A6" s="8"/>
      <c r="B6" s="9"/>
      <c r="C6" s="10" t="s">
        <v>105</v>
      </c>
      <c r="D6" s="10" t="s">
        <v>18</v>
      </c>
      <c r="E6" s="10" t="s">
        <v>19</v>
      </c>
      <c r="F6" s="10" t="s">
        <v>18</v>
      </c>
      <c r="G6" s="10" t="s">
        <v>19</v>
      </c>
      <c r="H6" s="10" t="s">
        <v>18</v>
      </c>
      <c r="I6" s="11" t="s">
        <v>10</v>
      </c>
      <c r="J6" s="118" t="s">
        <v>10</v>
      </c>
      <c r="K6" s="118" t="s">
        <v>10</v>
      </c>
      <c r="L6" s="118" t="s">
        <v>10</v>
      </c>
      <c r="M6" s="118" t="s">
        <v>10</v>
      </c>
      <c r="N6" s="118" t="s">
        <v>10</v>
      </c>
      <c r="O6" s="118" t="s">
        <v>10</v>
      </c>
    </row>
    <row r="7" spans="1:18">
      <c r="A7" s="12"/>
      <c r="B7" s="13"/>
      <c r="C7" s="14" t="s">
        <v>98</v>
      </c>
      <c r="D7" s="14" t="s">
        <v>21</v>
      </c>
      <c r="E7" s="16">
        <v>5000000</v>
      </c>
      <c r="F7" s="15" t="s">
        <v>23</v>
      </c>
      <c r="G7" s="16">
        <v>7000000</v>
      </c>
      <c r="H7" s="15" t="s">
        <v>23</v>
      </c>
      <c r="I7" s="17" t="s">
        <v>96</v>
      </c>
      <c r="J7" s="119" t="s">
        <v>96</v>
      </c>
      <c r="K7" s="119" t="s">
        <v>96</v>
      </c>
      <c r="L7" s="119" t="s">
        <v>99</v>
      </c>
      <c r="M7" s="119" t="s">
        <v>99</v>
      </c>
      <c r="N7" s="119" t="s">
        <v>99</v>
      </c>
      <c r="O7" s="119" t="s">
        <v>99</v>
      </c>
    </row>
    <row r="8" spans="1:18" ht="17.25" customHeight="1">
      <c r="A8" s="18" t="s">
        <v>24</v>
      </c>
      <c r="B8" s="18" t="s">
        <v>25</v>
      </c>
      <c r="C8" s="131">
        <v>233</v>
      </c>
      <c r="D8" s="19">
        <v>0</v>
      </c>
      <c r="E8" s="21">
        <f t="shared" ref="E8:E33" si="0">IF(D8&gt;E$7,E$7,ROUND(D8,0))</f>
        <v>0</v>
      </c>
      <c r="F8" s="20">
        <f t="shared" ref="F8:F33" si="1">E8/$E$34</f>
        <v>0</v>
      </c>
      <c r="G8" s="21">
        <f t="shared" ref="G8:G33" si="2">IF(D8&gt;G$7,G$7,ROUND(D8,0))</f>
        <v>0</v>
      </c>
      <c r="H8" s="20">
        <f>G8/$G$34</f>
        <v>0</v>
      </c>
      <c r="I8" s="22">
        <f t="shared" ref="I8:K24" si="3">ROUND($F8*I$5,0)</f>
        <v>0</v>
      </c>
      <c r="J8" s="22">
        <f t="shared" si="3"/>
        <v>0</v>
      </c>
      <c r="K8" s="22">
        <f t="shared" si="3"/>
        <v>0</v>
      </c>
      <c r="L8" s="22">
        <f t="shared" ref="L8:O33" si="4">ROUND($H8*L$5,0)</f>
        <v>0</v>
      </c>
      <c r="M8" s="22">
        <f t="shared" si="4"/>
        <v>0</v>
      </c>
      <c r="N8" s="22">
        <f t="shared" si="4"/>
        <v>0</v>
      </c>
      <c r="O8" s="22">
        <f t="shared" si="4"/>
        <v>0</v>
      </c>
    </row>
    <row r="9" spans="1:18" ht="17.25" customHeight="1">
      <c r="A9" s="18" t="s">
        <v>26</v>
      </c>
      <c r="B9" s="18" t="s">
        <v>27</v>
      </c>
      <c r="C9" s="131">
        <v>383</v>
      </c>
      <c r="D9" s="19">
        <v>0</v>
      </c>
      <c r="E9" s="21">
        <f t="shared" si="0"/>
        <v>0</v>
      </c>
      <c r="F9" s="20">
        <f t="shared" si="1"/>
        <v>0</v>
      </c>
      <c r="G9" s="21">
        <f t="shared" si="2"/>
        <v>0</v>
      </c>
      <c r="H9" s="20">
        <f t="shared" ref="H9:H33" si="5">G9/$G$34</f>
        <v>0</v>
      </c>
      <c r="I9" s="22">
        <f t="shared" si="3"/>
        <v>0</v>
      </c>
      <c r="J9" s="22">
        <f t="shared" si="3"/>
        <v>0</v>
      </c>
      <c r="K9" s="22">
        <f t="shared" si="3"/>
        <v>0</v>
      </c>
      <c r="L9" s="22">
        <f t="shared" si="4"/>
        <v>0</v>
      </c>
      <c r="M9" s="22">
        <f t="shared" si="4"/>
        <v>0</v>
      </c>
      <c r="N9" s="22">
        <f t="shared" si="4"/>
        <v>0</v>
      </c>
      <c r="O9" s="22">
        <f t="shared" si="4"/>
        <v>0</v>
      </c>
    </row>
    <row r="10" spans="1:18" s="113" customFormat="1" ht="17.25" customHeight="1">
      <c r="A10" s="24" t="s">
        <v>28</v>
      </c>
      <c r="B10" s="18" t="s">
        <v>29</v>
      </c>
      <c r="C10" s="131">
        <v>154</v>
      </c>
      <c r="D10" s="19">
        <v>8522358</v>
      </c>
      <c r="E10" s="21">
        <f t="shared" si="0"/>
        <v>5000000</v>
      </c>
      <c r="F10" s="20">
        <f t="shared" si="1"/>
        <v>0.14147949636694801</v>
      </c>
      <c r="G10" s="21">
        <f t="shared" si="2"/>
        <v>7000000</v>
      </c>
      <c r="H10" s="20">
        <f t="shared" si="5"/>
        <v>0.16382551103963949</v>
      </c>
      <c r="I10" s="22">
        <f t="shared" si="3"/>
        <v>3536987</v>
      </c>
      <c r="J10" s="22">
        <f t="shared" si="3"/>
        <v>3536987</v>
      </c>
      <c r="K10" s="22">
        <f t="shared" si="3"/>
        <v>3536987</v>
      </c>
      <c r="L10" s="22">
        <f t="shared" si="4"/>
        <v>4095638</v>
      </c>
      <c r="M10" s="22">
        <f t="shared" si="4"/>
        <v>4095638</v>
      </c>
      <c r="N10" s="22">
        <f t="shared" si="4"/>
        <v>4095638</v>
      </c>
      <c r="O10" s="22">
        <f t="shared" si="4"/>
        <v>4095638</v>
      </c>
      <c r="P10"/>
      <c r="Q10"/>
      <c r="R10"/>
    </row>
    <row r="11" spans="1:18" s="113" customFormat="1" ht="17.25" customHeight="1">
      <c r="A11" s="18" t="s">
        <v>30</v>
      </c>
      <c r="B11" s="18" t="s">
        <v>31</v>
      </c>
      <c r="C11" s="131">
        <v>456</v>
      </c>
      <c r="D11" s="19">
        <v>0</v>
      </c>
      <c r="E11" s="21">
        <f t="shared" si="0"/>
        <v>0</v>
      </c>
      <c r="F11" s="20">
        <f t="shared" si="1"/>
        <v>0</v>
      </c>
      <c r="G11" s="21">
        <f t="shared" si="2"/>
        <v>0</v>
      </c>
      <c r="H11" s="20">
        <f t="shared" si="5"/>
        <v>0</v>
      </c>
      <c r="I11" s="22">
        <f t="shared" si="3"/>
        <v>0</v>
      </c>
      <c r="J11" s="22">
        <f t="shared" si="3"/>
        <v>0</v>
      </c>
      <c r="K11" s="22">
        <f t="shared" si="3"/>
        <v>0</v>
      </c>
      <c r="L11" s="22">
        <f t="shared" si="4"/>
        <v>0</v>
      </c>
      <c r="M11" s="22">
        <f t="shared" si="4"/>
        <v>0</v>
      </c>
      <c r="N11" s="22">
        <f t="shared" si="4"/>
        <v>0</v>
      </c>
      <c r="O11" s="22">
        <f t="shared" si="4"/>
        <v>0</v>
      </c>
      <c r="P11"/>
      <c r="Q11"/>
      <c r="R11"/>
    </row>
    <row r="12" spans="1:18" s="113" customFormat="1" ht="17.25" customHeight="1">
      <c r="A12" s="24" t="s">
        <v>33</v>
      </c>
      <c r="B12" s="18" t="s">
        <v>34</v>
      </c>
      <c r="C12" s="131">
        <v>122</v>
      </c>
      <c r="D12" s="19">
        <v>5891931</v>
      </c>
      <c r="E12" s="21">
        <f t="shared" si="0"/>
        <v>5000000</v>
      </c>
      <c r="F12" s="20">
        <f t="shared" si="1"/>
        <v>0.14147949636694801</v>
      </c>
      <c r="G12" s="21">
        <f t="shared" si="2"/>
        <v>5891931</v>
      </c>
      <c r="H12" s="20">
        <f t="shared" si="5"/>
        <v>0.13789265815504204</v>
      </c>
      <c r="I12" s="22">
        <f t="shared" si="3"/>
        <v>3536987</v>
      </c>
      <c r="J12" s="22">
        <f t="shared" si="3"/>
        <v>3536987</v>
      </c>
      <c r="K12" s="22">
        <f t="shared" si="3"/>
        <v>3536987</v>
      </c>
      <c r="L12" s="22">
        <f t="shared" si="4"/>
        <v>3447316</v>
      </c>
      <c r="M12" s="22">
        <f t="shared" si="4"/>
        <v>3447316</v>
      </c>
      <c r="N12" s="22">
        <f t="shared" si="4"/>
        <v>3447316</v>
      </c>
      <c r="O12" s="22">
        <f t="shared" si="4"/>
        <v>3447316</v>
      </c>
      <c r="P12"/>
      <c r="Q12"/>
      <c r="R12"/>
    </row>
    <row r="13" spans="1:18" s="113" customFormat="1" ht="17.25" customHeight="1">
      <c r="A13" s="18" t="s">
        <v>35</v>
      </c>
      <c r="B13" s="18" t="s">
        <v>36</v>
      </c>
      <c r="C13" s="131">
        <v>206</v>
      </c>
      <c r="D13" s="19">
        <v>0</v>
      </c>
      <c r="E13" s="21">
        <f t="shared" si="0"/>
        <v>0</v>
      </c>
      <c r="F13" s="20">
        <f t="shared" si="1"/>
        <v>0</v>
      </c>
      <c r="G13" s="21">
        <f t="shared" si="2"/>
        <v>0</v>
      </c>
      <c r="H13" s="20">
        <f t="shared" si="5"/>
        <v>0</v>
      </c>
      <c r="I13" s="22">
        <f t="shared" si="3"/>
        <v>0</v>
      </c>
      <c r="J13" s="22">
        <f t="shared" si="3"/>
        <v>0</v>
      </c>
      <c r="K13" s="22">
        <f t="shared" si="3"/>
        <v>0</v>
      </c>
      <c r="L13" s="22">
        <f t="shared" si="4"/>
        <v>0</v>
      </c>
      <c r="M13" s="22">
        <f t="shared" si="4"/>
        <v>0</v>
      </c>
      <c r="N13" s="22">
        <f t="shared" si="4"/>
        <v>0</v>
      </c>
      <c r="O13" s="22">
        <f t="shared" si="4"/>
        <v>0</v>
      </c>
      <c r="P13"/>
      <c r="Q13"/>
      <c r="R13"/>
    </row>
    <row r="14" spans="1:18" s="113" customFormat="1" ht="17.25" customHeight="1">
      <c r="A14" s="24" t="s">
        <v>37</v>
      </c>
      <c r="B14" s="18" t="s">
        <v>38</v>
      </c>
      <c r="C14" s="131">
        <v>180</v>
      </c>
      <c r="D14" s="19">
        <v>8415128</v>
      </c>
      <c r="E14" s="21">
        <f t="shared" si="0"/>
        <v>5000000</v>
      </c>
      <c r="F14" s="20">
        <f t="shared" si="1"/>
        <v>0.14147949636694801</v>
      </c>
      <c r="G14" s="21">
        <f t="shared" si="2"/>
        <v>7000000</v>
      </c>
      <c r="H14" s="20">
        <f t="shared" si="5"/>
        <v>0.16382551103963949</v>
      </c>
      <c r="I14" s="22">
        <f t="shared" si="3"/>
        <v>3536987</v>
      </c>
      <c r="J14" s="22">
        <f t="shared" si="3"/>
        <v>3536987</v>
      </c>
      <c r="K14" s="22">
        <f t="shared" si="3"/>
        <v>3536987</v>
      </c>
      <c r="L14" s="22">
        <f t="shared" si="4"/>
        <v>4095638</v>
      </c>
      <c r="M14" s="22">
        <f t="shared" si="4"/>
        <v>4095638</v>
      </c>
      <c r="N14" s="22">
        <f t="shared" si="4"/>
        <v>4095638</v>
      </c>
      <c r="O14" s="22">
        <f t="shared" si="4"/>
        <v>4095638</v>
      </c>
      <c r="P14"/>
      <c r="Q14"/>
      <c r="R14"/>
    </row>
    <row r="15" spans="1:18" s="113" customFormat="1" ht="17.25" customHeight="1">
      <c r="A15" s="18" t="s">
        <v>39</v>
      </c>
      <c r="B15" s="18" t="s">
        <v>40</v>
      </c>
      <c r="C15" s="131">
        <v>867</v>
      </c>
      <c r="D15" s="19">
        <v>0</v>
      </c>
      <c r="E15" s="21">
        <f t="shared" si="0"/>
        <v>0</v>
      </c>
      <c r="F15" s="20">
        <f t="shared" si="1"/>
        <v>0</v>
      </c>
      <c r="G15" s="21">
        <f t="shared" si="2"/>
        <v>0</v>
      </c>
      <c r="H15" s="20">
        <f t="shared" si="5"/>
        <v>0</v>
      </c>
      <c r="I15" s="22">
        <f t="shared" si="3"/>
        <v>0</v>
      </c>
      <c r="J15" s="22">
        <f t="shared" si="3"/>
        <v>0</v>
      </c>
      <c r="K15" s="22">
        <f t="shared" si="3"/>
        <v>0</v>
      </c>
      <c r="L15" s="22">
        <f t="shared" si="4"/>
        <v>0</v>
      </c>
      <c r="M15" s="22">
        <f t="shared" si="4"/>
        <v>0</v>
      </c>
      <c r="N15" s="22">
        <f t="shared" si="4"/>
        <v>0</v>
      </c>
      <c r="O15" s="22">
        <f t="shared" si="4"/>
        <v>0</v>
      </c>
      <c r="P15"/>
      <c r="Q15"/>
      <c r="R15"/>
    </row>
    <row r="16" spans="1:18" s="113" customFormat="1" ht="17.25" customHeight="1">
      <c r="A16" s="18" t="s">
        <v>41</v>
      </c>
      <c r="B16" s="18" t="s">
        <v>42</v>
      </c>
      <c r="C16" s="131">
        <v>446</v>
      </c>
      <c r="D16" s="19">
        <v>0</v>
      </c>
      <c r="E16" s="21">
        <f t="shared" si="0"/>
        <v>0</v>
      </c>
      <c r="F16" s="20">
        <f t="shared" si="1"/>
        <v>0</v>
      </c>
      <c r="G16" s="21">
        <f t="shared" si="2"/>
        <v>0</v>
      </c>
      <c r="H16" s="20">
        <f t="shared" si="5"/>
        <v>0</v>
      </c>
      <c r="I16" s="22">
        <f t="shared" si="3"/>
        <v>0</v>
      </c>
      <c r="J16" s="22">
        <f t="shared" si="3"/>
        <v>0</v>
      </c>
      <c r="K16" s="22">
        <f t="shared" si="3"/>
        <v>0</v>
      </c>
      <c r="L16" s="22">
        <f t="shared" si="4"/>
        <v>0</v>
      </c>
      <c r="M16" s="22">
        <f t="shared" si="4"/>
        <v>0</v>
      </c>
      <c r="N16" s="22">
        <f t="shared" si="4"/>
        <v>0</v>
      </c>
      <c r="O16" s="22">
        <f t="shared" si="4"/>
        <v>0</v>
      </c>
      <c r="P16"/>
      <c r="Q16"/>
      <c r="R16"/>
    </row>
    <row r="17" spans="1:18" s="113" customFormat="1" ht="17.25" customHeight="1">
      <c r="A17" s="24" t="s">
        <v>43</v>
      </c>
      <c r="B17" s="18" t="s">
        <v>44</v>
      </c>
      <c r="C17" s="131">
        <v>122</v>
      </c>
      <c r="D17" s="19">
        <v>5495647</v>
      </c>
      <c r="E17" s="21">
        <f t="shared" si="0"/>
        <v>5000000</v>
      </c>
      <c r="F17" s="20">
        <f t="shared" si="1"/>
        <v>0.14147949636694801</v>
      </c>
      <c r="G17" s="21">
        <f t="shared" si="2"/>
        <v>5495647</v>
      </c>
      <c r="H17" s="20">
        <f t="shared" si="5"/>
        <v>0.12861816832406595</v>
      </c>
      <c r="I17" s="22">
        <f t="shared" si="3"/>
        <v>3536987</v>
      </c>
      <c r="J17" s="22">
        <f t="shared" si="3"/>
        <v>3536987</v>
      </c>
      <c r="K17" s="22">
        <f t="shared" si="3"/>
        <v>3536987</v>
      </c>
      <c r="L17" s="22">
        <f t="shared" si="4"/>
        <v>3215454</v>
      </c>
      <c r="M17" s="22">
        <f t="shared" si="4"/>
        <v>3215454</v>
      </c>
      <c r="N17" s="22">
        <f t="shared" si="4"/>
        <v>3215454</v>
      </c>
      <c r="O17" s="22">
        <f t="shared" si="4"/>
        <v>3215454</v>
      </c>
      <c r="P17"/>
      <c r="Q17"/>
      <c r="R17"/>
    </row>
    <row r="18" spans="1:18" s="113" customFormat="1" ht="17.25" customHeight="1">
      <c r="A18" s="24" t="s">
        <v>45</v>
      </c>
      <c r="B18" s="18" t="s">
        <v>46</v>
      </c>
      <c r="C18" s="131">
        <v>101</v>
      </c>
      <c r="D18" s="19">
        <v>3771267</v>
      </c>
      <c r="E18" s="21">
        <f t="shared" si="0"/>
        <v>3771267</v>
      </c>
      <c r="F18" s="20">
        <f t="shared" si="1"/>
        <v>0.10671139116505819</v>
      </c>
      <c r="G18" s="21">
        <f t="shared" si="2"/>
        <v>3771267</v>
      </c>
      <c r="H18" s="20">
        <f t="shared" si="5"/>
        <v>8.8261391934561159E-2</v>
      </c>
      <c r="I18" s="22">
        <f t="shared" si="3"/>
        <v>2667785</v>
      </c>
      <c r="J18" s="22">
        <f t="shared" si="3"/>
        <v>2667785</v>
      </c>
      <c r="K18" s="22">
        <f t="shared" si="3"/>
        <v>2667785</v>
      </c>
      <c r="L18" s="22">
        <f t="shared" si="4"/>
        <v>2206535</v>
      </c>
      <c r="M18" s="22">
        <f t="shared" si="4"/>
        <v>2206535</v>
      </c>
      <c r="N18" s="22">
        <f t="shared" si="4"/>
        <v>2206535</v>
      </c>
      <c r="O18" s="22">
        <f t="shared" si="4"/>
        <v>2206535</v>
      </c>
      <c r="P18"/>
      <c r="Q18"/>
      <c r="R18"/>
    </row>
    <row r="19" spans="1:18" s="113" customFormat="1" ht="17.25" customHeight="1">
      <c r="A19" s="18" t="s">
        <v>47</v>
      </c>
      <c r="B19" s="18" t="s">
        <v>48</v>
      </c>
      <c r="C19" s="131">
        <v>308</v>
      </c>
      <c r="D19" s="19">
        <v>0</v>
      </c>
      <c r="E19" s="21">
        <f t="shared" si="0"/>
        <v>0</v>
      </c>
      <c r="F19" s="20">
        <f t="shared" si="1"/>
        <v>0</v>
      </c>
      <c r="G19" s="21">
        <f t="shared" si="2"/>
        <v>0</v>
      </c>
      <c r="H19" s="20">
        <f t="shared" si="5"/>
        <v>0</v>
      </c>
      <c r="I19" s="22">
        <f t="shared" si="3"/>
        <v>0</v>
      </c>
      <c r="J19" s="22">
        <f t="shared" si="3"/>
        <v>0</v>
      </c>
      <c r="K19" s="22">
        <f t="shared" si="3"/>
        <v>0</v>
      </c>
      <c r="L19" s="22">
        <f t="shared" si="4"/>
        <v>0</v>
      </c>
      <c r="M19" s="22">
        <f t="shared" si="4"/>
        <v>0</v>
      </c>
      <c r="N19" s="22">
        <f t="shared" si="4"/>
        <v>0</v>
      </c>
      <c r="O19" s="22">
        <f t="shared" si="4"/>
        <v>0</v>
      </c>
      <c r="P19"/>
      <c r="Q19"/>
      <c r="R19"/>
    </row>
    <row r="20" spans="1:18" s="113" customFormat="1" ht="17.25" customHeight="1">
      <c r="A20" s="18" t="s">
        <v>49</v>
      </c>
      <c r="B20" s="18" t="s">
        <v>50</v>
      </c>
      <c r="C20" s="131">
        <v>283</v>
      </c>
      <c r="D20" s="19">
        <v>0</v>
      </c>
      <c r="E20" s="21">
        <f t="shared" si="0"/>
        <v>0</v>
      </c>
      <c r="F20" s="20">
        <f t="shared" si="1"/>
        <v>0</v>
      </c>
      <c r="G20" s="21">
        <f t="shared" si="2"/>
        <v>0</v>
      </c>
      <c r="H20" s="20">
        <f t="shared" si="5"/>
        <v>0</v>
      </c>
      <c r="I20" s="22">
        <f t="shared" si="3"/>
        <v>0</v>
      </c>
      <c r="J20" s="22">
        <f t="shared" si="3"/>
        <v>0</v>
      </c>
      <c r="K20" s="22">
        <f t="shared" si="3"/>
        <v>0</v>
      </c>
      <c r="L20" s="22">
        <f t="shared" si="4"/>
        <v>0</v>
      </c>
      <c r="M20" s="22">
        <f t="shared" si="4"/>
        <v>0</v>
      </c>
      <c r="N20" s="22">
        <f t="shared" si="4"/>
        <v>0</v>
      </c>
      <c r="O20" s="22">
        <f t="shared" si="4"/>
        <v>0</v>
      </c>
      <c r="P20"/>
      <c r="Q20"/>
      <c r="R20"/>
    </row>
    <row r="21" spans="1:18" s="113" customFormat="1" ht="17.25" customHeight="1">
      <c r="A21" s="18" t="s">
        <v>51</v>
      </c>
      <c r="B21" s="18" t="s">
        <v>52</v>
      </c>
      <c r="C21" s="131">
        <v>297</v>
      </c>
      <c r="D21" s="19">
        <v>0</v>
      </c>
      <c r="E21" s="21">
        <f t="shared" si="0"/>
        <v>0</v>
      </c>
      <c r="F21" s="20">
        <f t="shared" si="1"/>
        <v>0</v>
      </c>
      <c r="G21" s="21">
        <f t="shared" si="2"/>
        <v>0</v>
      </c>
      <c r="H21" s="20">
        <f t="shared" si="5"/>
        <v>0</v>
      </c>
      <c r="I21" s="22">
        <f t="shared" si="3"/>
        <v>0</v>
      </c>
      <c r="J21" s="22">
        <f t="shared" si="3"/>
        <v>0</v>
      </c>
      <c r="K21" s="22">
        <f t="shared" si="3"/>
        <v>0</v>
      </c>
      <c r="L21" s="22">
        <f t="shared" si="4"/>
        <v>0</v>
      </c>
      <c r="M21" s="22">
        <f t="shared" si="4"/>
        <v>0</v>
      </c>
      <c r="N21" s="22">
        <f t="shared" si="4"/>
        <v>0</v>
      </c>
      <c r="O21" s="22">
        <f t="shared" si="4"/>
        <v>0</v>
      </c>
      <c r="P21"/>
      <c r="Q21"/>
      <c r="R21"/>
    </row>
    <row r="22" spans="1:18" s="113" customFormat="1" ht="17.25" customHeight="1">
      <c r="A22" s="24" t="s">
        <v>53</v>
      </c>
      <c r="B22" s="18" t="s">
        <v>54</v>
      </c>
      <c r="C22" s="131">
        <v>156</v>
      </c>
      <c r="D22" s="19">
        <v>12981508</v>
      </c>
      <c r="E22" s="21">
        <f t="shared" si="0"/>
        <v>5000000</v>
      </c>
      <c r="F22" s="20">
        <f t="shared" si="1"/>
        <v>0.14147949636694801</v>
      </c>
      <c r="G22" s="21">
        <f t="shared" si="2"/>
        <v>7000000</v>
      </c>
      <c r="H22" s="20">
        <f t="shared" si="5"/>
        <v>0.16382551103963949</v>
      </c>
      <c r="I22" s="22">
        <f t="shared" si="3"/>
        <v>3536987</v>
      </c>
      <c r="J22" s="22">
        <f t="shared" si="3"/>
        <v>3536987</v>
      </c>
      <c r="K22" s="22">
        <f t="shared" si="3"/>
        <v>3536987</v>
      </c>
      <c r="L22" s="22">
        <f t="shared" si="4"/>
        <v>4095638</v>
      </c>
      <c r="M22" s="22">
        <f t="shared" si="4"/>
        <v>4095638</v>
      </c>
      <c r="N22" s="22">
        <f t="shared" si="4"/>
        <v>4095638</v>
      </c>
      <c r="O22" s="22">
        <f t="shared" si="4"/>
        <v>4095638</v>
      </c>
      <c r="P22"/>
      <c r="Q22"/>
      <c r="R22"/>
    </row>
    <row r="23" spans="1:18" s="133" customFormat="1" ht="17.25" customHeight="1">
      <c r="A23" s="24" t="s">
        <v>55</v>
      </c>
      <c r="B23" s="18" t="s">
        <v>56</v>
      </c>
      <c r="C23" s="131">
        <v>118</v>
      </c>
      <c r="D23" s="19">
        <v>1350019</v>
      </c>
      <c r="E23" s="63">
        <f t="shared" si="0"/>
        <v>1350019</v>
      </c>
      <c r="F23" s="138">
        <f t="shared" si="1"/>
        <v>3.8200001641162155E-2</v>
      </c>
      <c r="G23" s="63">
        <f t="shared" si="2"/>
        <v>1350019</v>
      </c>
      <c r="H23" s="138">
        <f t="shared" si="5"/>
        <v>3.1595364655460437E-2</v>
      </c>
      <c r="I23" s="22">
        <f t="shared" si="3"/>
        <v>955000</v>
      </c>
      <c r="J23" s="22">
        <f t="shared" si="3"/>
        <v>955000</v>
      </c>
      <c r="K23" s="22">
        <f t="shared" si="3"/>
        <v>955000</v>
      </c>
      <c r="L23" s="22">
        <f t="shared" si="4"/>
        <v>789884</v>
      </c>
      <c r="M23" s="22">
        <f t="shared" si="4"/>
        <v>789884</v>
      </c>
      <c r="N23" s="22">
        <f t="shared" si="4"/>
        <v>789884</v>
      </c>
      <c r="O23" s="22">
        <f t="shared" si="4"/>
        <v>789884</v>
      </c>
      <c r="P23" s="134"/>
      <c r="Q23" s="134"/>
      <c r="R23" s="134"/>
    </row>
    <row r="24" spans="1:18" s="113" customFormat="1" ht="17.25" customHeight="1">
      <c r="A24" s="18" t="s">
        <v>57</v>
      </c>
      <c r="B24" s="18" t="s">
        <v>58</v>
      </c>
      <c r="C24" s="131">
        <v>366</v>
      </c>
      <c r="D24" s="19">
        <v>0</v>
      </c>
      <c r="E24" s="21">
        <f t="shared" si="0"/>
        <v>0</v>
      </c>
      <c r="F24" s="20">
        <f t="shared" si="1"/>
        <v>0</v>
      </c>
      <c r="G24" s="21">
        <f t="shared" si="2"/>
        <v>0</v>
      </c>
      <c r="H24" s="20">
        <f t="shared" si="5"/>
        <v>0</v>
      </c>
      <c r="I24" s="22">
        <f t="shared" si="3"/>
        <v>0</v>
      </c>
      <c r="J24" s="22">
        <f t="shared" si="3"/>
        <v>0</v>
      </c>
      <c r="K24" s="22">
        <f t="shared" si="3"/>
        <v>0</v>
      </c>
      <c r="L24" s="22">
        <f t="shared" si="4"/>
        <v>0</v>
      </c>
      <c r="M24" s="22">
        <f t="shared" si="4"/>
        <v>0</v>
      </c>
      <c r="N24" s="22">
        <f t="shared" si="4"/>
        <v>0</v>
      </c>
      <c r="O24" s="22">
        <f t="shared" si="4"/>
        <v>0</v>
      </c>
      <c r="P24"/>
      <c r="Q24"/>
      <c r="R24"/>
    </row>
    <row r="25" spans="1:18" s="113" customFormat="1" ht="17.25" customHeight="1">
      <c r="A25" s="24" t="s">
        <v>59</v>
      </c>
      <c r="B25" s="18" t="s">
        <v>60</v>
      </c>
      <c r="C25" s="131">
        <v>118</v>
      </c>
      <c r="D25" s="19">
        <v>1950318</v>
      </c>
      <c r="E25" s="21">
        <f t="shared" si="0"/>
        <v>1950318</v>
      </c>
      <c r="F25" s="20">
        <f t="shared" si="1"/>
        <v>5.518600167907866E-2</v>
      </c>
      <c r="G25" s="21">
        <f t="shared" si="2"/>
        <v>1950318</v>
      </c>
      <c r="H25" s="20">
        <f t="shared" si="5"/>
        <v>4.5644549005686805E-2</v>
      </c>
      <c r="I25" s="22">
        <f>ROUND($F25*I$5,0)</f>
        <v>1379650</v>
      </c>
      <c r="J25" s="22">
        <f>ROUND($F25*J$5,0)</f>
        <v>1379650</v>
      </c>
      <c r="K25" s="22">
        <f>ROUND($F25*K$5,0)</f>
        <v>1379650</v>
      </c>
      <c r="L25" s="22">
        <f t="shared" si="4"/>
        <v>1141114</v>
      </c>
      <c r="M25" s="22">
        <f t="shared" si="4"/>
        <v>1141114</v>
      </c>
      <c r="N25" s="22">
        <f t="shared" si="4"/>
        <v>1141114</v>
      </c>
      <c r="O25" s="22">
        <f t="shared" si="4"/>
        <v>1141114</v>
      </c>
      <c r="P25"/>
      <c r="Q25"/>
      <c r="R25"/>
    </row>
    <row r="26" spans="1:18" ht="17.25" customHeight="1">
      <c r="A26" s="24" t="s">
        <v>61</v>
      </c>
      <c r="B26" s="18" t="s">
        <v>62</v>
      </c>
      <c r="C26" s="131">
        <v>94</v>
      </c>
      <c r="D26" s="19">
        <v>1057016</v>
      </c>
      <c r="E26" s="21">
        <f t="shared" si="0"/>
        <v>1057016</v>
      </c>
      <c r="F26" s="20">
        <f t="shared" si="1"/>
        <v>2.9909218266361184E-2</v>
      </c>
      <c r="G26" s="21">
        <f t="shared" si="2"/>
        <v>1057016</v>
      </c>
      <c r="H26" s="20">
        <f t="shared" si="5"/>
        <v>2.4738026625296512E-2</v>
      </c>
      <c r="I26" s="22">
        <f>ROUND($F26*I$5,0)+2</f>
        <v>747732</v>
      </c>
      <c r="J26" s="22">
        <f t="shared" ref="J26:K26" si="6">ROUND($F26*J$5,0)+2</f>
        <v>747732</v>
      </c>
      <c r="K26" s="22">
        <f t="shared" si="6"/>
        <v>747732</v>
      </c>
      <c r="L26" s="22">
        <f>ROUND($H26*L$5,0)-1</f>
        <v>618450</v>
      </c>
      <c r="M26" s="22">
        <f t="shared" ref="M26:N26" si="7">ROUND($H26*M$5,0)-1</f>
        <v>618450</v>
      </c>
      <c r="N26" s="22">
        <f t="shared" si="7"/>
        <v>618450</v>
      </c>
      <c r="O26" s="22">
        <f>ROUND($H26*O$5,0)-1</f>
        <v>618450</v>
      </c>
    </row>
    <row r="27" spans="1:18" ht="17.25" customHeight="1">
      <c r="A27" s="18" t="s">
        <v>63</v>
      </c>
      <c r="B27" s="18" t="s">
        <v>64</v>
      </c>
      <c r="C27" s="131">
        <v>682</v>
      </c>
      <c r="D27" s="19">
        <v>0</v>
      </c>
      <c r="E27" s="21">
        <f t="shared" si="0"/>
        <v>0</v>
      </c>
      <c r="F27" s="20">
        <f t="shared" si="1"/>
        <v>0</v>
      </c>
      <c r="G27" s="21">
        <f t="shared" si="2"/>
        <v>0</v>
      </c>
      <c r="H27" s="20">
        <f t="shared" si="5"/>
        <v>0</v>
      </c>
      <c r="I27" s="22">
        <f t="shared" ref="I27:K33" si="8">ROUND($F27*I$5,0)</f>
        <v>0</v>
      </c>
      <c r="J27" s="22">
        <f t="shared" si="8"/>
        <v>0</v>
      </c>
      <c r="K27" s="22">
        <f t="shared" si="8"/>
        <v>0</v>
      </c>
      <c r="L27" s="22">
        <f t="shared" si="4"/>
        <v>0</v>
      </c>
      <c r="M27" s="22">
        <f t="shared" si="4"/>
        <v>0</v>
      </c>
      <c r="N27" s="22">
        <f t="shared" si="4"/>
        <v>0</v>
      </c>
      <c r="O27" s="22">
        <f t="shared" si="4"/>
        <v>0</v>
      </c>
    </row>
    <row r="28" spans="1:18" ht="17.25" customHeight="1">
      <c r="A28" s="18" t="s">
        <v>65</v>
      </c>
      <c r="B28" s="18" t="s">
        <v>66</v>
      </c>
      <c r="C28" s="131">
        <v>379</v>
      </c>
      <c r="D28" s="19">
        <v>0</v>
      </c>
      <c r="E28" s="21">
        <f t="shared" si="0"/>
        <v>0</v>
      </c>
      <c r="F28" s="20">
        <f t="shared" si="1"/>
        <v>0</v>
      </c>
      <c r="G28" s="21">
        <f t="shared" si="2"/>
        <v>0</v>
      </c>
      <c r="H28" s="20">
        <f t="shared" si="5"/>
        <v>0</v>
      </c>
      <c r="I28" s="22">
        <f t="shared" si="8"/>
        <v>0</v>
      </c>
      <c r="J28" s="22">
        <f t="shared" si="8"/>
        <v>0</v>
      </c>
      <c r="K28" s="22">
        <f t="shared" si="8"/>
        <v>0</v>
      </c>
      <c r="L28" s="22">
        <f t="shared" si="4"/>
        <v>0</v>
      </c>
      <c r="M28" s="22">
        <f t="shared" si="4"/>
        <v>0</v>
      </c>
      <c r="N28" s="22">
        <f t="shared" si="4"/>
        <v>0</v>
      </c>
      <c r="O28" s="22">
        <f t="shared" si="4"/>
        <v>0</v>
      </c>
    </row>
    <row r="29" spans="1:18" ht="17.25" customHeight="1">
      <c r="A29" s="18" t="s">
        <v>67</v>
      </c>
      <c r="B29" s="18" t="s">
        <v>68</v>
      </c>
      <c r="C29" s="131">
        <v>520</v>
      </c>
      <c r="D29" s="19">
        <v>0</v>
      </c>
      <c r="E29" s="21">
        <f t="shared" si="0"/>
        <v>0</v>
      </c>
      <c r="F29" s="20">
        <f t="shared" si="1"/>
        <v>0</v>
      </c>
      <c r="G29" s="21">
        <f t="shared" si="2"/>
        <v>0</v>
      </c>
      <c r="H29" s="20">
        <f t="shared" si="5"/>
        <v>0</v>
      </c>
      <c r="I29" s="22">
        <f t="shared" si="8"/>
        <v>0</v>
      </c>
      <c r="J29" s="22">
        <f t="shared" si="8"/>
        <v>0</v>
      </c>
      <c r="K29" s="22">
        <f t="shared" si="8"/>
        <v>0</v>
      </c>
      <c r="L29" s="22">
        <f t="shared" si="4"/>
        <v>0</v>
      </c>
      <c r="M29" s="22">
        <f t="shared" si="4"/>
        <v>0</v>
      </c>
      <c r="N29" s="22">
        <f t="shared" si="4"/>
        <v>0</v>
      </c>
      <c r="O29" s="22">
        <f t="shared" si="4"/>
        <v>0</v>
      </c>
    </row>
    <row r="30" spans="1:18" ht="17.25" customHeight="1">
      <c r="A30" s="18" t="s">
        <v>69</v>
      </c>
      <c r="B30" s="18" t="s">
        <v>70</v>
      </c>
      <c r="C30" s="131">
        <v>330</v>
      </c>
      <c r="D30" s="19">
        <v>0</v>
      </c>
      <c r="E30" s="21">
        <f t="shared" si="0"/>
        <v>0</v>
      </c>
      <c r="F30" s="20">
        <f t="shared" si="1"/>
        <v>0</v>
      </c>
      <c r="G30" s="21">
        <f t="shared" si="2"/>
        <v>0</v>
      </c>
      <c r="H30" s="20">
        <f t="shared" si="5"/>
        <v>0</v>
      </c>
      <c r="I30" s="22">
        <f t="shared" si="8"/>
        <v>0</v>
      </c>
      <c r="J30" s="22">
        <f t="shared" si="8"/>
        <v>0</v>
      </c>
      <c r="K30" s="22">
        <f t="shared" si="8"/>
        <v>0</v>
      </c>
      <c r="L30" s="22">
        <f t="shared" si="4"/>
        <v>0</v>
      </c>
      <c r="M30" s="22">
        <f t="shared" si="4"/>
        <v>0</v>
      </c>
      <c r="N30" s="22">
        <f t="shared" si="4"/>
        <v>0</v>
      </c>
      <c r="O30" s="22">
        <f t="shared" si="4"/>
        <v>0</v>
      </c>
    </row>
    <row r="31" spans="1:18" ht="17.25" customHeight="1">
      <c r="A31" s="18" t="s">
        <v>71</v>
      </c>
      <c r="B31" s="18" t="s">
        <v>72</v>
      </c>
      <c r="C31" s="131">
        <v>393</v>
      </c>
      <c r="D31" s="19">
        <v>0</v>
      </c>
      <c r="E31" s="21">
        <f t="shared" si="0"/>
        <v>0</v>
      </c>
      <c r="F31" s="20">
        <f t="shared" si="1"/>
        <v>0</v>
      </c>
      <c r="G31" s="21">
        <f t="shared" si="2"/>
        <v>0</v>
      </c>
      <c r="H31" s="20">
        <f t="shared" si="5"/>
        <v>0</v>
      </c>
      <c r="I31" s="22">
        <f t="shared" si="8"/>
        <v>0</v>
      </c>
      <c r="J31" s="22">
        <f t="shared" si="8"/>
        <v>0</v>
      </c>
      <c r="K31" s="22">
        <f t="shared" si="8"/>
        <v>0</v>
      </c>
      <c r="L31" s="22">
        <f t="shared" si="4"/>
        <v>0</v>
      </c>
      <c r="M31" s="22">
        <f t="shared" si="4"/>
        <v>0</v>
      </c>
      <c r="N31" s="22">
        <f t="shared" si="4"/>
        <v>0</v>
      </c>
      <c r="O31" s="22">
        <f t="shared" si="4"/>
        <v>0</v>
      </c>
    </row>
    <row r="32" spans="1:18" ht="17.25" customHeight="1">
      <c r="A32" s="24" t="s">
        <v>73</v>
      </c>
      <c r="B32" s="18" t="s">
        <v>74</v>
      </c>
      <c r="C32" s="131">
        <v>144</v>
      </c>
      <c r="D32" s="19">
        <v>2212190</v>
      </c>
      <c r="E32" s="21">
        <f t="shared" si="0"/>
        <v>2212190</v>
      </c>
      <c r="F32" s="20">
        <f t="shared" si="1"/>
        <v>6.2595905413599745E-2</v>
      </c>
      <c r="G32" s="21">
        <f t="shared" si="2"/>
        <v>2212190</v>
      </c>
      <c r="H32" s="20">
        <f t="shared" si="5"/>
        <v>5.1773308180968584E-2</v>
      </c>
      <c r="I32" s="22">
        <f t="shared" si="8"/>
        <v>1564898</v>
      </c>
      <c r="J32" s="22">
        <f t="shared" si="8"/>
        <v>1564898</v>
      </c>
      <c r="K32" s="22">
        <f t="shared" si="8"/>
        <v>1564898</v>
      </c>
      <c r="L32" s="22">
        <f t="shared" si="4"/>
        <v>1294333</v>
      </c>
      <c r="M32" s="22">
        <f t="shared" si="4"/>
        <v>1294333</v>
      </c>
      <c r="N32" s="22">
        <f t="shared" si="4"/>
        <v>1294333</v>
      </c>
      <c r="O32" s="22">
        <f t="shared" si="4"/>
        <v>1294333</v>
      </c>
    </row>
    <row r="33" spans="1:15" ht="17.25" customHeight="1">
      <c r="A33" s="18" t="s">
        <v>75</v>
      </c>
      <c r="B33" s="18" t="s">
        <v>76</v>
      </c>
      <c r="C33" s="131">
        <v>1541</v>
      </c>
      <c r="D33" s="19">
        <v>0</v>
      </c>
      <c r="E33" s="23">
        <f t="shared" si="0"/>
        <v>0</v>
      </c>
      <c r="F33" s="20">
        <f t="shared" si="1"/>
        <v>0</v>
      </c>
      <c r="G33" s="21">
        <f t="shared" si="2"/>
        <v>0</v>
      </c>
      <c r="H33" s="20">
        <f t="shared" si="5"/>
        <v>0</v>
      </c>
      <c r="I33" s="22">
        <f t="shared" si="8"/>
        <v>0</v>
      </c>
      <c r="J33" s="22">
        <f t="shared" si="8"/>
        <v>0</v>
      </c>
      <c r="K33" s="22">
        <f t="shared" si="8"/>
        <v>0</v>
      </c>
      <c r="L33" s="22">
        <f t="shared" si="4"/>
        <v>0</v>
      </c>
      <c r="M33" s="22">
        <f t="shared" si="4"/>
        <v>0</v>
      </c>
      <c r="N33" s="22">
        <f t="shared" si="4"/>
        <v>0</v>
      </c>
      <c r="O33" s="22">
        <f t="shared" si="4"/>
        <v>0</v>
      </c>
    </row>
    <row r="34" spans="1:15" s="27" customFormat="1" ht="17.25" customHeight="1">
      <c r="A34" s="24" t="s">
        <v>77</v>
      </c>
      <c r="B34" s="24"/>
      <c r="C34" s="130">
        <f t="shared" ref="C34:I34" si="9">SUM(C8:C33)</f>
        <v>8999</v>
      </c>
      <c r="D34" s="25">
        <f t="shared" si="9"/>
        <v>51647382</v>
      </c>
      <c r="E34" s="25">
        <f t="shared" si="9"/>
        <v>35340810</v>
      </c>
      <c r="F34" s="26">
        <f t="shared" si="9"/>
        <v>0.99999999999999989</v>
      </c>
      <c r="G34" s="25">
        <f t="shared" si="9"/>
        <v>42728388</v>
      </c>
      <c r="H34" s="26">
        <f t="shared" si="9"/>
        <v>1</v>
      </c>
      <c r="I34" s="116">
        <f t="shared" si="9"/>
        <v>25000000</v>
      </c>
      <c r="J34" s="116">
        <f t="shared" ref="J34:O34" si="10">SUM(J8:J33)</f>
        <v>25000000</v>
      </c>
      <c r="K34" s="116">
        <f t="shared" si="10"/>
        <v>25000000</v>
      </c>
      <c r="L34" s="116">
        <f t="shared" si="10"/>
        <v>25000000</v>
      </c>
      <c r="M34" s="116">
        <f t="shared" si="10"/>
        <v>25000000</v>
      </c>
      <c r="N34" s="116">
        <f t="shared" si="10"/>
        <v>25000000</v>
      </c>
      <c r="O34" s="116">
        <f t="shared" si="10"/>
        <v>25000000</v>
      </c>
    </row>
    <row r="42" spans="1:15">
      <c r="I42" s="135"/>
      <c r="J42" s="135"/>
    </row>
    <row r="43" spans="1:15">
      <c r="I43" s="135"/>
      <c r="J43" s="135"/>
    </row>
    <row r="44" spans="1:15">
      <c r="I44" s="135"/>
      <c r="J44" s="135"/>
    </row>
    <row r="45" spans="1:15">
      <c r="I45" s="135"/>
      <c r="J45" s="135"/>
    </row>
    <row r="46" spans="1:15">
      <c r="I46" s="135"/>
      <c r="J46" s="135"/>
    </row>
  </sheetData>
  <conditionalFormatting sqref="E8:E33">
    <cfRule type="cellIs" dxfId="4" priority="3" operator="equal">
      <formula>#REF!</formula>
    </cfRule>
  </conditionalFormatting>
  <conditionalFormatting sqref="G8:G33">
    <cfRule type="cellIs" dxfId="3" priority="2" operator="equal">
      <formula>#REF!</formula>
    </cfRule>
  </conditionalFormatting>
  <conditionalFormatting sqref="C8:C33">
    <cfRule type="cellIs" dxfId="2" priority="1" operator="lessThan">
      <formula>181</formula>
    </cfRule>
  </conditionalFormatting>
  <pageMargins left="0.35" right="0.35" top="0.75" bottom="0.75" header="0.3" footer="0.3"/>
  <pageSetup scale="93" orientation="landscape" r:id="rId1"/>
  <headerFooter>
    <oddFooter>&amp;L&amp;9&amp;Z&amp;F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workbookViewId="0">
      <selection activeCell="A2" sqref="A2"/>
    </sheetView>
  </sheetViews>
  <sheetFormatPr defaultColWidth="9.140625" defaultRowHeight="15"/>
  <cols>
    <col min="1" max="1" width="14.85546875" style="135" bestFit="1" customWidth="1"/>
    <col min="2" max="2" width="10.85546875" style="135" bestFit="1" customWidth="1"/>
    <col min="3" max="3" width="12.7109375" style="135" bestFit="1" customWidth="1"/>
    <col min="4" max="4" width="1.28515625" style="135" customWidth="1"/>
    <col min="5" max="5" width="21.85546875" style="135" customWidth="1"/>
    <col min="6" max="6" width="16.5703125" style="135" hidden="1" customWidth="1"/>
    <col min="7" max="7" width="12" style="135" hidden="1" customWidth="1"/>
    <col min="8" max="8" width="11.85546875" style="135" customWidth="1"/>
    <col min="9" max="10" width="12.7109375" style="135" hidden="1" customWidth="1"/>
    <col min="11" max="12" width="11.5703125" style="135" hidden="1" customWidth="1"/>
    <col min="13" max="16384" width="9.140625" style="135"/>
  </cols>
  <sheetData>
    <row r="1" spans="1:12" ht="5.25" customHeight="1"/>
    <row r="2" spans="1:12">
      <c r="A2" s="136" t="s">
        <v>108</v>
      </c>
      <c r="E2" s="34" t="s">
        <v>121</v>
      </c>
      <c r="F2" s="36" t="s">
        <v>1</v>
      </c>
      <c r="G2" s="35" t="s">
        <v>2</v>
      </c>
      <c r="H2" s="35" t="s">
        <v>3</v>
      </c>
      <c r="I2" s="35" t="s">
        <v>4</v>
      </c>
      <c r="J2" s="35" t="s">
        <v>5</v>
      </c>
      <c r="K2" s="35" t="s">
        <v>6</v>
      </c>
      <c r="L2" s="36" t="s">
        <v>7</v>
      </c>
    </row>
    <row r="3" spans="1:12">
      <c r="A3" s="136" t="s">
        <v>106</v>
      </c>
      <c r="E3" s="30" t="s">
        <v>11</v>
      </c>
      <c r="F3" s="108">
        <f>5500000/2</f>
        <v>2750000</v>
      </c>
      <c r="G3" s="108">
        <f>5500000/2</f>
        <v>2750000</v>
      </c>
      <c r="H3" s="31">
        <f>G3+1500000</f>
        <v>4250000</v>
      </c>
      <c r="I3" s="31">
        <f>H3</f>
        <v>4250000</v>
      </c>
      <c r="J3" s="31">
        <f>I3</f>
        <v>4250000</v>
      </c>
      <c r="K3" s="31">
        <f t="shared" ref="K3:L5" si="0">J3</f>
        <v>4250000</v>
      </c>
      <c r="L3" s="31">
        <f t="shared" si="0"/>
        <v>4250000</v>
      </c>
    </row>
    <row r="4" spans="1:12">
      <c r="E4" s="30" t="s">
        <v>78</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12</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18</v>
      </c>
      <c r="E7" s="30" t="s">
        <v>79</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80</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row r="10" spans="1:12" ht="17.100000000000001" customHeight="1">
      <c r="A10" s="18" t="s">
        <v>24</v>
      </c>
      <c r="B10" s="18" t="s">
        <v>25</v>
      </c>
      <c r="C10" s="19"/>
      <c r="E10" s="18"/>
      <c r="F10" s="30"/>
      <c r="G10" s="30"/>
      <c r="H10" s="30"/>
      <c r="I10" s="30"/>
      <c r="J10" s="30"/>
      <c r="K10" s="30"/>
      <c r="L10" s="30"/>
    </row>
    <row r="11" spans="1:12" ht="17.100000000000001" customHeight="1">
      <c r="A11" s="18" t="s">
        <v>26</v>
      </c>
      <c r="B11" s="18" t="s">
        <v>27</v>
      </c>
      <c r="C11" s="19"/>
      <c r="E11" s="18"/>
      <c r="F11" s="30"/>
      <c r="G11" s="30"/>
      <c r="H11" s="30"/>
      <c r="I11" s="30"/>
      <c r="J11" s="30"/>
      <c r="K11" s="30"/>
      <c r="L11" s="30"/>
    </row>
    <row r="12" spans="1:12" ht="17.100000000000001" customHeight="1">
      <c r="A12" s="18" t="s">
        <v>28</v>
      </c>
      <c r="B12" s="18" t="s">
        <v>29</v>
      </c>
      <c r="C12" s="19"/>
      <c r="E12" s="18"/>
      <c r="F12" s="30"/>
      <c r="G12" s="30"/>
      <c r="H12" s="30"/>
      <c r="I12" s="30"/>
      <c r="J12" s="30"/>
      <c r="K12" s="30"/>
      <c r="L12" s="30"/>
    </row>
    <row r="13" spans="1:12" ht="17.100000000000001" customHeight="1">
      <c r="A13" s="24" t="s">
        <v>30</v>
      </c>
      <c r="B13" s="18" t="s">
        <v>31</v>
      </c>
      <c r="C13" s="25">
        <v>20705832</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t="s">
        <v>34</v>
      </c>
      <c r="C14" s="19"/>
      <c r="E14" s="18"/>
      <c r="F14" s="30"/>
      <c r="G14" s="30"/>
      <c r="H14" s="30"/>
      <c r="I14" s="30"/>
      <c r="J14" s="30"/>
      <c r="K14" s="30"/>
      <c r="L14" s="30"/>
    </row>
    <row r="15" spans="1:12" ht="17.100000000000001" customHeight="1">
      <c r="A15" s="24" t="s">
        <v>35</v>
      </c>
      <c r="B15" s="18" t="s">
        <v>36</v>
      </c>
      <c r="C15" s="25">
        <v>3143611</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t="s">
        <v>38</v>
      </c>
      <c r="C16" s="19"/>
      <c r="E16" s="18"/>
      <c r="F16" s="30"/>
      <c r="G16" s="30"/>
      <c r="H16" s="30"/>
      <c r="I16" s="30"/>
      <c r="J16" s="30"/>
      <c r="K16" s="30"/>
      <c r="L16" s="30"/>
    </row>
    <row r="17" spans="1:12" ht="17.100000000000001" customHeight="1">
      <c r="A17" s="18" t="s">
        <v>39</v>
      </c>
      <c r="B17" s="18" t="s">
        <v>40</v>
      </c>
      <c r="C17" s="19"/>
      <c r="E17" s="18"/>
      <c r="F17" s="30"/>
      <c r="G17" s="30"/>
      <c r="H17" s="30"/>
      <c r="I17" s="30"/>
      <c r="J17" s="30"/>
      <c r="K17" s="30"/>
      <c r="L17" s="30"/>
    </row>
    <row r="18" spans="1:12" ht="17.100000000000001" customHeight="1">
      <c r="A18" s="18" t="s">
        <v>41</v>
      </c>
      <c r="B18" s="18" t="s">
        <v>42</v>
      </c>
      <c r="C18" s="19"/>
      <c r="E18" s="18"/>
      <c r="F18" s="30"/>
      <c r="G18" s="30"/>
      <c r="H18" s="30"/>
      <c r="I18" s="30"/>
      <c r="J18" s="30"/>
      <c r="K18" s="30"/>
      <c r="L18" s="30"/>
    </row>
    <row r="19" spans="1:12" ht="17.100000000000001" customHeight="1">
      <c r="A19" s="18" t="s">
        <v>43</v>
      </c>
      <c r="B19" s="18" t="s">
        <v>44</v>
      </c>
      <c r="C19" s="19"/>
      <c r="E19" s="18"/>
      <c r="F19" s="30"/>
      <c r="G19" s="30"/>
      <c r="H19" s="30"/>
      <c r="I19" s="30"/>
      <c r="J19" s="30"/>
      <c r="K19" s="30"/>
      <c r="L19" s="30"/>
    </row>
    <row r="20" spans="1:12" ht="17.100000000000001" customHeight="1">
      <c r="A20" s="18" t="s">
        <v>45</v>
      </c>
      <c r="B20" s="18" t="s">
        <v>46</v>
      </c>
      <c r="C20" s="19"/>
      <c r="E20" s="18"/>
      <c r="F20" s="30"/>
      <c r="G20" s="30"/>
      <c r="H20" s="30"/>
      <c r="I20" s="30"/>
      <c r="J20" s="30"/>
      <c r="K20" s="30"/>
      <c r="L20" s="30"/>
    </row>
    <row r="21" spans="1:12" ht="17.100000000000001" customHeight="1">
      <c r="A21" s="18" t="s">
        <v>47</v>
      </c>
      <c r="B21" s="18" t="s">
        <v>48</v>
      </c>
      <c r="C21" s="19"/>
      <c r="E21" s="18"/>
      <c r="F21" s="30"/>
      <c r="G21" s="30"/>
      <c r="H21" s="30"/>
      <c r="I21" s="30"/>
      <c r="J21" s="30"/>
      <c r="K21" s="30"/>
      <c r="L21" s="30"/>
    </row>
    <row r="22" spans="1:12" ht="17.100000000000001" customHeight="1">
      <c r="A22" s="18" t="s">
        <v>49</v>
      </c>
      <c r="B22" s="18" t="s">
        <v>50</v>
      </c>
      <c r="C22" s="19"/>
      <c r="E22" s="18"/>
      <c r="F22" s="30"/>
      <c r="G22" s="30"/>
      <c r="H22" s="30"/>
      <c r="I22" s="30"/>
      <c r="J22" s="30"/>
      <c r="K22" s="30"/>
      <c r="L22" s="30"/>
    </row>
    <row r="23" spans="1:12" ht="17.100000000000001" customHeight="1">
      <c r="A23" s="24" t="s">
        <v>51</v>
      </c>
      <c r="B23" s="18" t="s">
        <v>52</v>
      </c>
      <c r="C23" s="25">
        <v>12981508</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53</v>
      </c>
      <c r="B24" s="18" t="s">
        <v>54</v>
      </c>
      <c r="C24" s="19"/>
      <c r="E24" s="18"/>
      <c r="F24" s="30"/>
      <c r="G24" s="30"/>
      <c r="H24" s="30"/>
      <c r="I24" s="30"/>
      <c r="J24" s="30"/>
      <c r="K24" s="30"/>
      <c r="L24" s="30"/>
    </row>
    <row r="25" spans="1:12" ht="17.100000000000001" customHeight="1">
      <c r="A25" s="18" t="s">
        <v>55</v>
      </c>
      <c r="B25" s="18" t="s">
        <v>56</v>
      </c>
      <c r="C25" s="19"/>
      <c r="E25" s="18"/>
      <c r="F25" s="30"/>
      <c r="G25" s="30"/>
      <c r="H25" s="30"/>
      <c r="I25" s="30"/>
      <c r="J25" s="30"/>
      <c r="K25" s="30"/>
      <c r="L25" s="30"/>
    </row>
    <row r="26" spans="1:12" ht="17.100000000000001" customHeight="1">
      <c r="A26" s="24" t="s">
        <v>57</v>
      </c>
      <c r="B26" s="18" t="s">
        <v>58</v>
      </c>
      <c r="C26" s="25">
        <v>20010413</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59</v>
      </c>
      <c r="B27" s="18" t="s">
        <v>60</v>
      </c>
      <c r="C27" s="19"/>
      <c r="E27" s="18"/>
      <c r="F27" s="30"/>
      <c r="G27" s="30"/>
      <c r="H27" s="30"/>
      <c r="I27" s="30"/>
      <c r="J27" s="30"/>
      <c r="K27" s="30"/>
      <c r="L27" s="30"/>
    </row>
    <row r="28" spans="1:12" ht="17.100000000000001" customHeight="1">
      <c r="A28" s="18" t="s">
        <v>61</v>
      </c>
      <c r="B28" s="18" t="s">
        <v>62</v>
      </c>
      <c r="C28" s="19"/>
      <c r="E28" s="18"/>
      <c r="F28" s="30"/>
      <c r="G28" s="30"/>
      <c r="H28" s="30"/>
      <c r="I28" s="30"/>
      <c r="J28" s="30"/>
      <c r="K28" s="30"/>
      <c r="L28" s="30"/>
    </row>
    <row r="29" spans="1:12" ht="17.100000000000001" customHeight="1">
      <c r="A29" s="18" t="s">
        <v>63</v>
      </c>
      <c r="B29" s="18" t="s">
        <v>64</v>
      </c>
      <c r="C29" s="19"/>
      <c r="E29" s="18"/>
      <c r="F29" s="30"/>
      <c r="G29" s="30"/>
      <c r="H29" s="30"/>
      <c r="I29" s="30"/>
      <c r="J29" s="30"/>
      <c r="K29" s="30"/>
      <c r="L29" s="30"/>
    </row>
    <row r="30" spans="1:12" ht="17.100000000000001" customHeight="1">
      <c r="A30" s="18" t="s">
        <v>65</v>
      </c>
      <c r="B30" s="18" t="s">
        <v>66</v>
      </c>
      <c r="C30" s="19"/>
      <c r="E30" s="18"/>
      <c r="F30" s="30"/>
      <c r="G30" s="30"/>
      <c r="H30" s="30"/>
      <c r="I30" s="30"/>
      <c r="J30" s="30"/>
      <c r="K30" s="30"/>
      <c r="L30" s="30"/>
    </row>
    <row r="31" spans="1:12" ht="17.100000000000001" customHeight="1">
      <c r="A31" s="18" t="s">
        <v>67</v>
      </c>
      <c r="B31" s="18" t="s">
        <v>68</v>
      </c>
      <c r="C31" s="19"/>
      <c r="E31" s="18"/>
      <c r="F31" s="30"/>
      <c r="G31" s="30"/>
      <c r="H31" s="30"/>
      <c r="I31" s="30"/>
      <c r="J31" s="30"/>
      <c r="K31" s="30"/>
      <c r="L31" s="30"/>
    </row>
    <row r="32" spans="1:12" ht="17.100000000000001" customHeight="1">
      <c r="A32" s="24" t="s">
        <v>69</v>
      </c>
      <c r="B32" s="18" t="s">
        <v>70</v>
      </c>
      <c r="C32" s="25">
        <v>14434839</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71</v>
      </c>
      <c r="B33" s="18" t="s">
        <v>72</v>
      </c>
      <c r="C33" s="19"/>
      <c r="E33" s="18"/>
      <c r="F33" s="30"/>
      <c r="G33" s="30"/>
      <c r="H33" s="30"/>
      <c r="I33" s="30"/>
      <c r="J33" s="30"/>
      <c r="K33" s="30"/>
      <c r="L33" s="30"/>
    </row>
    <row r="34" spans="1:12" ht="17.100000000000001" customHeight="1">
      <c r="A34" s="18" t="s">
        <v>73</v>
      </c>
      <c r="B34" s="18" t="s">
        <v>74</v>
      </c>
      <c r="C34" s="19"/>
      <c r="E34" s="18"/>
      <c r="F34" s="30"/>
      <c r="G34" s="30"/>
      <c r="H34" s="30"/>
      <c r="I34" s="30"/>
      <c r="J34" s="30"/>
      <c r="K34" s="30"/>
      <c r="L34" s="30"/>
    </row>
    <row r="35" spans="1:12" ht="17.100000000000001" customHeight="1">
      <c r="A35" s="18" t="s">
        <v>75</v>
      </c>
      <c r="B35" s="18" t="s">
        <v>76</v>
      </c>
      <c r="C35" s="19"/>
      <c r="E35" s="18"/>
      <c r="F35" s="30"/>
      <c r="G35" s="30"/>
      <c r="H35" s="30"/>
      <c r="I35" s="30"/>
      <c r="J35" s="30"/>
      <c r="K35" s="30"/>
      <c r="L35" s="30"/>
    </row>
    <row r="36" spans="1:12" s="136" customFormat="1" ht="17.100000000000001"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33.75" customHeight="1">
      <c r="A38" s="165" t="s">
        <v>110</v>
      </c>
      <c r="B38" s="165"/>
      <c r="C38" s="165"/>
      <c r="D38" s="165"/>
      <c r="E38" s="165"/>
      <c r="F38" s="165"/>
      <c r="G38" s="165"/>
      <c r="H38" s="165"/>
      <c r="I38" s="165"/>
      <c r="J38" s="165"/>
      <c r="K38" s="165"/>
      <c r="L38" s="165"/>
    </row>
    <row r="39" spans="1:12">
      <c r="F39" s="137"/>
      <c r="G39" s="137"/>
      <c r="H39" s="137"/>
      <c r="I39" s="137"/>
      <c r="J39" s="137"/>
      <c r="K39" s="137"/>
      <c r="L39" s="137"/>
    </row>
  </sheetData>
  <mergeCells count="1">
    <mergeCell ref="A38:L38"/>
  </mergeCells>
  <pageMargins left="0.45" right="0.45" top="0.75" bottom="0.75" header="0.3" footer="0.3"/>
  <pageSetup scale="90" orientation="landscape" r:id="rId1"/>
  <headerFooter>
    <oddFooter>&amp;L&amp;9&amp;F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3"/>
  <sheetViews>
    <sheetView topLeftCell="B1" zoomScaleNormal="100" workbookViewId="0">
      <selection activeCell="B2" sqref="B2"/>
    </sheetView>
  </sheetViews>
  <sheetFormatPr defaultColWidth="9.140625" defaultRowHeight="12.75"/>
  <cols>
    <col min="1" max="1" width="1.85546875" style="39" hidden="1" customWidth="1"/>
    <col min="2" max="2" width="16.7109375" style="39" customWidth="1"/>
    <col min="3" max="3" width="12.42578125" style="39" customWidth="1"/>
    <col min="4" max="5" width="13.28515625" style="39" customWidth="1"/>
    <col min="6" max="6" width="12.7109375" style="39" bestFit="1" customWidth="1"/>
    <col min="7" max="7" width="13.85546875" style="39" hidden="1" customWidth="1"/>
    <col min="8" max="9" width="13.28515625" style="39" hidden="1" customWidth="1"/>
    <col min="10" max="10" width="14" style="39" hidden="1" customWidth="1"/>
    <col min="11" max="11" width="13.85546875" style="39" hidden="1" customWidth="1"/>
    <col min="12" max="12" width="12.140625" style="39" customWidth="1"/>
    <col min="13" max="13" width="12.140625" style="39" hidden="1" customWidth="1"/>
    <col min="14" max="14" width="12.28515625" style="39" hidden="1" customWidth="1"/>
    <col min="15" max="15" width="13.28515625" style="39" hidden="1" customWidth="1"/>
    <col min="16" max="16" width="13" style="39" hidden="1" customWidth="1"/>
    <col min="17" max="16384" width="9.140625" style="39"/>
  </cols>
  <sheetData>
    <row r="1" spans="1:16" ht="4.5" customHeight="1">
      <c r="C1" s="40"/>
      <c r="G1" s="41"/>
      <c r="H1" s="41"/>
      <c r="I1" s="41"/>
      <c r="J1" s="42"/>
    </row>
    <row r="2" spans="1:16" ht="15" customHeight="1">
      <c r="B2" s="40" t="s">
        <v>111</v>
      </c>
      <c r="C2" s="40"/>
      <c r="G2" s="41"/>
      <c r="H2" s="41"/>
      <c r="I2" s="41"/>
      <c r="J2" s="42"/>
    </row>
    <row r="3" spans="1:16" s="43" customFormat="1" ht="3.75" customHeight="1">
      <c r="A3" s="43">
        <v>1</v>
      </c>
      <c r="B3" s="44"/>
      <c r="D3" s="44"/>
      <c r="E3" s="44"/>
      <c r="G3" s="45"/>
      <c r="H3" s="45"/>
      <c r="I3" s="45"/>
    </row>
    <row r="4" spans="1:16" s="43" customFormat="1">
      <c r="B4" s="46"/>
      <c r="C4" s="47"/>
      <c r="D4" s="6" t="s">
        <v>13</v>
      </c>
      <c r="E4" s="6" t="s">
        <v>86</v>
      </c>
      <c r="F4" s="48" t="str">
        <f>D4</f>
        <v>FFY 2016</v>
      </c>
      <c r="G4" s="48" t="s">
        <v>13</v>
      </c>
      <c r="H4" s="48" t="s">
        <v>13</v>
      </c>
      <c r="I4" s="49">
        <v>2019</v>
      </c>
      <c r="J4" s="48"/>
      <c r="K4" s="89"/>
      <c r="L4" s="89"/>
      <c r="M4" s="89"/>
      <c r="N4" s="89"/>
      <c r="O4" s="89"/>
      <c r="P4" s="89"/>
    </row>
    <row r="5" spans="1:16" s="43" customFormat="1" ht="15">
      <c r="B5" s="50"/>
      <c r="C5" s="51"/>
      <c r="D5" s="10" t="s">
        <v>16</v>
      </c>
      <c r="E5" s="10" t="s">
        <v>87</v>
      </c>
      <c r="F5" s="10" t="str">
        <f>D5</f>
        <v>Medicaid</v>
      </c>
      <c r="G5" s="10" t="s">
        <v>16</v>
      </c>
      <c r="H5" s="10" t="s">
        <v>16</v>
      </c>
      <c r="I5" s="52" t="s">
        <v>88</v>
      </c>
      <c r="J5" s="88" t="s">
        <v>1</v>
      </c>
      <c r="K5" s="88" t="s">
        <v>2</v>
      </c>
      <c r="L5" s="88" t="s">
        <v>3</v>
      </c>
      <c r="M5" s="88" t="s">
        <v>4</v>
      </c>
      <c r="N5" s="88" t="s">
        <v>5</v>
      </c>
      <c r="O5" s="88" t="s">
        <v>6</v>
      </c>
      <c r="P5" s="88" t="s">
        <v>7</v>
      </c>
    </row>
    <row r="6" spans="1:16" s="43" customFormat="1" ht="15">
      <c r="B6" s="53" t="s">
        <v>14</v>
      </c>
      <c r="C6" s="9" t="s">
        <v>15</v>
      </c>
      <c r="D6" s="10" t="s">
        <v>18</v>
      </c>
      <c r="E6" s="10" t="s">
        <v>89</v>
      </c>
      <c r="F6" s="10" t="str">
        <f>D6</f>
        <v>Inpatient</v>
      </c>
      <c r="G6" s="10" t="s">
        <v>18</v>
      </c>
      <c r="H6" s="54" t="s">
        <v>18</v>
      </c>
      <c r="I6" s="55">
        <v>250000000</v>
      </c>
      <c r="J6" s="144">
        <v>45000000</v>
      </c>
      <c r="K6" s="90">
        <v>45000000</v>
      </c>
      <c r="L6" s="90">
        <v>70000000</v>
      </c>
      <c r="M6" s="90">
        <v>85000000</v>
      </c>
      <c r="N6" s="90">
        <v>85000000</v>
      </c>
      <c r="O6" s="90">
        <v>85000000</v>
      </c>
      <c r="P6" s="90">
        <v>85000000</v>
      </c>
    </row>
    <row r="7" spans="1:16" s="43" customFormat="1">
      <c r="B7" s="52"/>
      <c r="C7" s="10"/>
      <c r="D7" s="10" t="s">
        <v>90</v>
      </c>
      <c r="E7" s="10" t="s">
        <v>91</v>
      </c>
      <c r="F7" s="10" t="s">
        <v>90</v>
      </c>
      <c r="G7" s="10" t="s">
        <v>17</v>
      </c>
      <c r="H7" s="10" t="s">
        <v>17</v>
      </c>
      <c r="I7" s="52" t="s">
        <v>20</v>
      </c>
      <c r="J7" s="10" t="s">
        <v>20</v>
      </c>
      <c r="K7" s="10" t="s">
        <v>20</v>
      </c>
      <c r="L7" s="10" t="s">
        <v>20</v>
      </c>
      <c r="M7" s="10" t="s">
        <v>20</v>
      </c>
      <c r="N7" s="10" t="s">
        <v>20</v>
      </c>
      <c r="O7" s="10" t="s">
        <v>20</v>
      </c>
      <c r="P7" s="10" t="s">
        <v>20</v>
      </c>
    </row>
    <row r="8" spans="1:16" s="43" customFormat="1">
      <c r="B8" s="52"/>
      <c r="C8" s="10"/>
      <c r="D8" s="10" t="s">
        <v>89</v>
      </c>
      <c r="E8" s="57">
        <v>70000000</v>
      </c>
      <c r="F8" s="10" t="str">
        <f>D8</f>
        <v>Revenue</v>
      </c>
      <c r="G8" s="10" t="s">
        <v>19</v>
      </c>
      <c r="H8" s="10" t="s">
        <v>89</v>
      </c>
      <c r="I8" s="52" t="s">
        <v>21</v>
      </c>
      <c r="J8" s="10" t="s">
        <v>21</v>
      </c>
      <c r="K8" s="10" t="s">
        <v>21</v>
      </c>
      <c r="L8" s="10" t="s">
        <v>21</v>
      </c>
      <c r="M8" s="10" t="s">
        <v>21</v>
      </c>
      <c r="N8" s="10" t="s">
        <v>21</v>
      </c>
      <c r="O8" s="10" t="s">
        <v>21</v>
      </c>
      <c r="P8" s="10" t="s">
        <v>21</v>
      </c>
    </row>
    <row r="9" spans="1:16" s="43" customFormat="1">
      <c r="B9" s="52"/>
      <c r="C9" s="10"/>
      <c r="D9" s="51"/>
      <c r="E9" s="51"/>
      <c r="F9" s="54" t="s">
        <v>22</v>
      </c>
      <c r="G9" s="56">
        <v>80000000</v>
      </c>
      <c r="H9" s="54" t="s">
        <v>22</v>
      </c>
      <c r="I9" s="58"/>
      <c r="J9" s="59"/>
      <c r="K9" s="91"/>
      <c r="L9" s="91"/>
      <c r="M9" s="91"/>
      <c r="N9" s="91"/>
      <c r="O9" s="91"/>
      <c r="P9" s="91"/>
    </row>
    <row r="10" spans="1:16" s="43" customFormat="1" ht="17.25">
      <c r="A10" s="60" t="s">
        <v>24</v>
      </c>
      <c r="B10" s="18" t="s">
        <v>24</v>
      </c>
      <c r="C10" s="96" t="s">
        <v>25</v>
      </c>
      <c r="D10" s="19">
        <v>13845930</v>
      </c>
      <c r="E10" s="19">
        <f>IF(D10&lt;$E$8,0,D10)</f>
        <v>0</v>
      </c>
      <c r="F10" s="97">
        <f t="shared" ref="F10:F35" si="0">IF(E10=0,0,E10/E$36)</f>
        <v>0</v>
      </c>
      <c r="G10" s="23">
        <f t="shared" ref="G10:G35" si="1">IF(D10&gt;G$9,G$9,ROUND(D10,0))</f>
        <v>13845930</v>
      </c>
      <c r="H10" s="98">
        <f t="shared" ref="H10:H35" si="2">G10/G$36</f>
        <v>2.6452995233381536E-2</v>
      </c>
      <c r="I10" s="23">
        <f>ROUND($I$6*H10,0)</f>
        <v>6613249</v>
      </c>
      <c r="J10" s="99">
        <f t="shared" ref="J10:P35" si="3">ROUND($F10*J$6,0)</f>
        <v>0</v>
      </c>
      <c r="K10" s="99">
        <f t="shared" si="3"/>
        <v>0</v>
      </c>
      <c r="L10" s="99">
        <f t="shared" si="3"/>
        <v>0</v>
      </c>
      <c r="M10" s="99">
        <f t="shared" si="3"/>
        <v>0</v>
      </c>
      <c r="N10" s="99">
        <f t="shared" si="3"/>
        <v>0</v>
      </c>
      <c r="O10" s="99">
        <f t="shared" si="3"/>
        <v>0</v>
      </c>
      <c r="P10" s="99">
        <f t="shared" si="3"/>
        <v>0</v>
      </c>
    </row>
    <row r="11" spans="1:16" s="43" customFormat="1" ht="17.25">
      <c r="A11" s="60" t="s">
        <v>26</v>
      </c>
      <c r="B11" s="18" t="s">
        <v>26</v>
      </c>
      <c r="C11" s="96" t="s">
        <v>27</v>
      </c>
      <c r="D11" s="19">
        <v>51084429</v>
      </c>
      <c r="E11" s="19">
        <f t="shared" ref="E11:E35" si="4">IF(D11&lt;$E$8,0,D11)</f>
        <v>0</v>
      </c>
      <c r="F11" s="97">
        <f t="shared" si="0"/>
        <v>0</v>
      </c>
      <c r="G11" s="23">
        <f t="shared" si="1"/>
        <v>51084429</v>
      </c>
      <c r="H11" s="98">
        <f t="shared" si="2"/>
        <v>9.7598078051601991E-2</v>
      </c>
      <c r="I11" s="23">
        <f t="shared" ref="I11:I35" si="5">ROUND($I$6*H11,0)</f>
        <v>24399520</v>
      </c>
      <c r="J11" s="99">
        <f t="shared" si="3"/>
        <v>0</v>
      </c>
      <c r="K11" s="99">
        <f t="shared" si="3"/>
        <v>0</v>
      </c>
      <c r="L11" s="99">
        <f t="shared" si="3"/>
        <v>0</v>
      </c>
      <c r="M11" s="99">
        <f t="shared" si="3"/>
        <v>0</v>
      </c>
      <c r="N11" s="99">
        <f t="shared" si="3"/>
        <v>0</v>
      </c>
      <c r="O11" s="99">
        <f t="shared" si="3"/>
        <v>0</v>
      </c>
      <c r="P11" s="99">
        <f t="shared" si="3"/>
        <v>0</v>
      </c>
    </row>
    <row r="12" spans="1:16" s="43" customFormat="1" ht="17.25">
      <c r="A12" s="60" t="s">
        <v>28</v>
      </c>
      <c r="B12" s="18" t="s">
        <v>28</v>
      </c>
      <c r="C12" s="96" t="s">
        <v>29</v>
      </c>
      <c r="D12" s="19">
        <v>8522358</v>
      </c>
      <c r="E12" s="19">
        <f t="shared" si="4"/>
        <v>0</v>
      </c>
      <c r="F12" s="97">
        <f t="shared" si="0"/>
        <v>0</v>
      </c>
      <c r="G12" s="23">
        <f t="shared" si="1"/>
        <v>8522358</v>
      </c>
      <c r="H12" s="98">
        <f t="shared" si="2"/>
        <v>1.6282177907238519E-2</v>
      </c>
      <c r="I12" s="23">
        <f t="shared" si="5"/>
        <v>4070544</v>
      </c>
      <c r="J12" s="99">
        <f t="shared" si="3"/>
        <v>0</v>
      </c>
      <c r="K12" s="99">
        <f t="shared" si="3"/>
        <v>0</v>
      </c>
      <c r="L12" s="99">
        <f t="shared" si="3"/>
        <v>0</v>
      </c>
      <c r="M12" s="99">
        <f t="shared" si="3"/>
        <v>0</v>
      </c>
      <c r="N12" s="99">
        <f t="shared" si="3"/>
        <v>0</v>
      </c>
      <c r="O12" s="99">
        <f t="shared" si="3"/>
        <v>0</v>
      </c>
      <c r="P12" s="99">
        <f t="shared" si="3"/>
        <v>0</v>
      </c>
    </row>
    <row r="13" spans="1:16" s="43" customFormat="1" ht="17.25">
      <c r="A13" s="71" t="s">
        <v>92</v>
      </c>
      <c r="B13" s="18" t="s">
        <v>30</v>
      </c>
      <c r="C13" s="96" t="s">
        <v>31</v>
      </c>
      <c r="D13" s="19">
        <v>20705832</v>
      </c>
      <c r="E13" s="19">
        <f t="shared" si="4"/>
        <v>0</v>
      </c>
      <c r="F13" s="97">
        <f t="shared" si="0"/>
        <v>0</v>
      </c>
      <c r="G13" s="23">
        <f t="shared" si="1"/>
        <v>20705832</v>
      </c>
      <c r="H13" s="98">
        <f t="shared" si="2"/>
        <v>3.9559009412816537E-2</v>
      </c>
      <c r="I13" s="23">
        <f t="shared" si="5"/>
        <v>9889752</v>
      </c>
      <c r="J13" s="99">
        <f t="shared" si="3"/>
        <v>0</v>
      </c>
      <c r="K13" s="99">
        <f t="shared" si="3"/>
        <v>0</v>
      </c>
      <c r="L13" s="99">
        <f t="shared" si="3"/>
        <v>0</v>
      </c>
      <c r="M13" s="99">
        <f t="shared" si="3"/>
        <v>0</v>
      </c>
      <c r="N13" s="99">
        <f t="shared" si="3"/>
        <v>0</v>
      </c>
      <c r="O13" s="99">
        <f t="shared" si="3"/>
        <v>0</v>
      </c>
      <c r="P13" s="99">
        <f t="shared" si="3"/>
        <v>0</v>
      </c>
    </row>
    <row r="14" spans="1:16" s="43" customFormat="1" ht="17.25">
      <c r="A14" s="60" t="s">
        <v>33</v>
      </c>
      <c r="B14" s="18" t="s">
        <v>33</v>
      </c>
      <c r="C14" s="96" t="s">
        <v>34</v>
      </c>
      <c r="D14" s="19">
        <v>5891931</v>
      </c>
      <c r="E14" s="19">
        <f t="shared" si="4"/>
        <v>0</v>
      </c>
      <c r="F14" s="97">
        <f t="shared" si="0"/>
        <v>0</v>
      </c>
      <c r="G14" s="23">
        <f t="shared" si="1"/>
        <v>5891931</v>
      </c>
      <c r="H14" s="98">
        <f t="shared" si="2"/>
        <v>1.1256681397234632E-2</v>
      </c>
      <c r="I14" s="23">
        <f t="shared" si="5"/>
        <v>2814170</v>
      </c>
      <c r="J14" s="99">
        <f t="shared" si="3"/>
        <v>0</v>
      </c>
      <c r="K14" s="99">
        <f t="shared" si="3"/>
        <v>0</v>
      </c>
      <c r="L14" s="99">
        <f t="shared" si="3"/>
        <v>0</v>
      </c>
      <c r="M14" s="99">
        <f t="shared" si="3"/>
        <v>0</v>
      </c>
      <c r="N14" s="99">
        <f t="shared" si="3"/>
        <v>0</v>
      </c>
      <c r="O14" s="99">
        <f t="shared" si="3"/>
        <v>0</v>
      </c>
      <c r="P14" s="99">
        <f t="shared" si="3"/>
        <v>0</v>
      </c>
    </row>
    <row r="15" spans="1:16" s="43" customFormat="1" ht="17.25">
      <c r="A15" s="60" t="s">
        <v>35</v>
      </c>
      <c r="B15" s="18" t="s">
        <v>35</v>
      </c>
      <c r="C15" s="96" t="s">
        <v>36</v>
      </c>
      <c r="D15" s="19">
        <v>3143611</v>
      </c>
      <c r="E15" s="19">
        <f t="shared" si="4"/>
        <v>0</v>
      </c>
      <c r="F15" s="97">
        <f t="shared" si="0"/>
        <v>0</v>
      </c>
      <c r="G15" s="23">
        <f t="shared" si="1"/>
        <v>3143611</v>
      </c>
      <c r="H15" s="98">
        <f t="shared" si="2"/>
        <v>6.0059473649372603E-3</v>
      </c>
      <c r="I15" s="23">
        <f t="shared" si="5"/>
        <v>1501487</v>
      </c>
      <c r="J15" s="99">
        <f t="shared" si="3"/>
        <v>0</v>
      </c>
      <c r="K15" s="99">
        <f t="shared" si="3"/>
        <v>0</v>
      </c>
      <c r="L15" s="99">
        <f t="shared" si="3"/>
        <v>0</v>
      </c>
      <c r="M15" s="99">
        <f t="shared" si="3"/>
        <v>0</v>
      </c>
      <c r="N15" s="99">
        <f t="shared" si="3"/>
        <v>0</v>
      </c>
      <c r="O15" s="99">
        <f t="shared" si="3"/>
        <v>0</v>
      </c>
      <c r="P15" s="99">
        <f t="shared" si="3"/>
        <v>0</v>
      </c>
    </row>
    <row r="16" spans="1:16" s="43" customFormat="1" ht="17.25">
      <c r="A16" s="60" t="s">
        <v>37</v>
      </c>
      <c r="B16" s="18" t="s">
        <v>37</v>
      </c>
      <c r="C16" s="96" t="s">
        <v>38</v>
      </c>
      <c r="D16" s="19">
        <v>8415128</v>
      </c>
      <c r="E16" s="19">
        <f t="shared" si="4"/>
        <v>0</v>
      </c>
      <c r="F16" s="97">
        <f t="shared" si="0"/>
        <v>0</v>
      </c>
      <c r="G16" s="23">
        <f t="shared" si="1"/>
        <v>8415128</v>
      </c>
      <c r="H16" s="98">
        <f t="shared" si="2"/>
        <v>1.6077312312881512E-2</v>
      </c>
      <c r="I16" s="23">
        <f t="shared" si="5"/>
        <v>4019328</v>
      </c>
      <c r="J16" s="99">
        <f t="shared" si="3"/>
        <v>0</v>
      </c>
      <c r="K16" s="99">
        <f t="shared" si="3"/>
        <v>0</v>
      </c>
      <c r="L16" s="99">
        <f t="shared" si="3"/>
        <v>0</v>
      </c>
      <c r="M16" s="99">
        <f t="shared" si="3"/>
        <v>0</v>
      </c>
      <c r="N16" s="99">
        <f t="shared" si="3"/>
        <v>0</v>
      </c>
      <c r="O16" s="99">
        <f t="shared" si="3"/>
        <v>0</v>
      </c>
      <c r="P16" s="99">
        <f t="shared" si="3"/>
        <v>0</v>
      </c>
    </row>
    <row r="17" spans="1:16" s="43" customFormat="1" ht="17.25">
      <c r="A17" s="60" t="s">
        <v>39</v>
      </c>
      <c r="B17" s="18" t="s">
        <v>39</v>
      </c>
      <c r="C17" s="96" t="s">
        <v>40</v>
      </c>
      <c r="D17" s="19">
        <v>74281238</v>
      </c>
      <c r="E17" s="19">
        <f t="shared" si="4"/>
        <v>74281238</v>
      </c>
      <c r="F17" s="97">
        <f>IF(E17=0,0,E17/E$36)</f>
        <v>0.31163931238896697</v>
      </c>
      <c r="G17" s="23">
        <f t="shared" si="1"/>
        <v>74281238</v>
      </c>
      <c r="H17" s="98">
        <f t="shared" si="2"/>
        <v>0.14191616126498396</v>
      </c>
      <c r="I17" s="23">
        <f t="shared" si="5"/>
        <v>35479040</v>
      </c>
      <c r="J17" s="99">
        <f>ROUND($F17*J$6,0)</f>
        <v>14023769</v>
      </c>
      <c r="K17" s="99">
        <f t="shared" si="3"/>
        <v>14023769</v>
      </c>
      <c r="L17" s="99">
        <f t="shared" si="3"/>
        <v>21814752</v>
      </c>
      <c r="M17" s="99">
        <f t="shared" si="3"/>
        <v>26489342</v>
      </c>
      <c r="N17" s="99">
        <f t="shared" si="3"/>
        <v>26489342</v>
      </c>
      <c r="O17" s="99">
        <f t="shared" si="3"/>
        <v>26489342</v>
      </c>
      <c r="P17" s="99">
        <f t="shared" si="3"/>
        <v>26489342</v>
      </c>
    </row>
    <row r="18" spans="1:16" s="43" customFormat="1" ht="17.25">
      <c r="A18" s="60" t="s">
        <v>93</v>
      </c>
      <c r="B18" s="101" t="s">
        <v>41</v>
      </c>
      <c r="C18" s="102" t="s">
        <v>42</v>
      </c>
      <c r="D18" s="19">
        <v>20767567</v>
      </c>
      <c r="E18" s="19">
        <f t="shared" si="4"/>
        <v>0</v>
      </c>
      <c r="F18" s="97">
        <f t="shared" si="0"/>
        <v>0</v>
      </c>
      <c r="G18" s="23">
        <f t="shared" si="1"/>
        <v>20767567</v>
      </c>
      <c r="H18" s="98">
        <f t="shared" si="2"/>
        <v>3.9676955672889556E-2</v>
      </c>
      <c r="I18" s="23">
        <f t="shared" si="5"/>
        <v>9919239</v>
      </c>
      <c r="J18" s="99">
        <f t="shared" si="3"/>
        <v>0</v>
      </c>
      <c r="K18" s="99">
        <f t="shared" si="3"/>
        <v>0</v>
      </c>
      <c r="L18" s="99">
        <f t="shared" si="3"/>
        <v>0</v>
      </c>
      <c r="M18" s="99">
        <f t="shared" si="3"/>
        <v>0</v>
      </c>
      <c r="N18" s="99">
        <f t="shared" si="3"/>
        <v>0</v>
      </c>
      <c r="O18" s="99">
        <f t="shared" si="3"/>
        <v>0</v>
      </c>
      <c r="P18" s="99">
        <f t="shared" si="3"/>
        <v>0</v>
      </c>
    </row>
    <row r="19" spans="1:16" s="43" customFormat="1" ht="17.25">
      <c r="A19" s="60" t="s">
        <v>43</v>
      </c>
      <c r="B19" s="18" t="s">
        <v>43</v>
      </c>
      <c r="C19" s="96" t="s">
        <v>44</v>
      </c>
      <c r="D19" s="19">
        <v>5495647</v>
      </c>
      <c r="E19" s="19">
        <f t="shared" si="4"/>
        <v>0</v>
      </c>
      <c r="F19" s="97">
        <f t="shared" si="0"/>
        <v>0</v>
      </c>
      <c r="G19" s="23">
        <f t="shared" si="1"/>
        <v>5495647</v>
      </c>
      <c r="H19" s="98">
        <f t="shared" si="2"/>
        <v>1.0499570913282642E-2</v>
      </c>
      <c r="I19" s="23">
        <f t="shared" si="5"/>
        <v>2624893</v>
      </c>
      <c r="J19" s="99">
        <f t="shared" si="3"/>
        <v>0</v>
      </c>
      <c r="K19" s="99">
        <f t="shared" si="3"/>
        <v>0</v>
      </c>
      <c r="L19" s="99">
        <f t="shared" si="3"/>
        <v>0</v>
      </c>
      <c r="M19" s="99">
        <f t="shared" si="3"/>
        <v>0</v>
      </c>
      <c r="N19" s="99">
        <f t="shared" si="3"/>
        <v>0</v>
      </c>
      <c r="O19" s="99">
        <f t="shared" si="3"/>
        <v>0</v>
      </c>
      <c r="P19" s="99">
        <f t="shared" si="3"/>
        <v>0</v>
      </c>
    </row>
    <row r="20" spans="1:16" s="43" customFormat="1" ht="17.25">
      <c r="A20" s="60" t="s">
        <v>45</v>
      </c>
      <c r="B20" s="18" t="s">
        <v>45</v>
      </c>
      <c r="C20" s="96" t="s">
        <v>46</v>
      </c>
      <c r="D20" s="19">
        <v>3771267</v>
      </c>
      <c r="E20" s="19">
        <f t="shared" si="4"/>
        <v>0</v>
      </c>
      <c r="F20" s="97">
        <f t="shared" si="0"/>
        <v>0</v>
      </c>
      <c r="G20" s="23">
        <f t="shared" si="1"/>
        <v>3771267</v>
      </c>
      <c r="H20" s="98">
        <f t="shared" si="2"/>
        <v>7.2050998361835638E-3</v>
      </c>
      <c r="I20" s="23">
        <f t="shared" si="5"/>
        <v>1801275</v>
      </c>
      <c r="J20" s="99">
        <f t="shared" si="3"/>
        <v>0</v>
      </c>
      <c r="K20" s="99">
        <f t="shared" si="3"/>
        <v>0</v>
      </c>
      <c r="L20" s="99">
        <f t="shared" si="3"/>
        <v>0</v>
      </c>
      <c r="M20" s="99">
        <f t="shared" si="3"/>
        <v>0</v>
      </c>
      <c r="N20" s="99">
        <f t="shared" si="3"/>
        <v>0</v>
      </c>
      <c r="O20" s="99">
        <f t="shared" si="3"/>
        <v>0</v>
      </c>
      <c r="P20" s="99">
        <f t="shared" si="3"/>
        <v>0</v>
      </c>
    </row>
    <row r="21" spans="1:16" s="43" customFormat="1" ht="17.25">
      <c r="A21" s="60" t="s">
        <v>94</v>
      </c>
      <c r="B21" s="101" t="s">
        <v>47</v>
      </c>
      <c r="C21" s="102" t="s">
        <v>48</v>
      </c>
      <c r="D21" s="19">
        <v>17445509</v>
      </c>
      <c r="E21" s="19">
        <f t="shared" si="4"/>
        <v>0</v>
      </c>
      <c r="F21" s="97">
        <f t="shared" si="0"/>
        <v>0</v>
      </c>
      <c r="G21" s="23">
        <f t="shared" si="1"/>
        <v>17445509</v>
      </c>
      <c r="H21" s="98">
        <f t="shared" si="2"/>
        <v>3.3330080855595447E-2</v>
      </c>
      <c r="I21" s="23">
        <f t="shared" si="5"/>
        <v>8332520</v>
      </c>
      <c r="J21" s="99">
        <f t="shared" si="3"/>
        <v>0</v>
      </c>
      <c r="K21" s="99">
        <f t="shared" si="3"/>
        <v>0</v>
      </c>
      <c r="L21" s="99">
        <f t="shared" si="3"/>
        <v>0</v>
      </c>
      <c r="M21" s="99">
        <f t="shared" si="3"/>
        <v>0</v>
      </c>
      <c r="N21" s="99">
        <f t="shared" si="3"/>
        <v>0</v>
      </c>
      <c r="O21" s="99">
        <f t="shared" si="3"/>
        <v>0</v>
      </c>
      <c r="P21" s="99">
        <f t="shared" si="3"/>
        <v>0</v>
      </c>
    </row>
    <row r="22" spans="1:16" s="43" customFormat="1" ht="17.25">
      <c r="A22" s="60" t="s">
        <v>49</v>
      </c>
      <c r="B22" s="18" t="s">
        <v>49</v>
      </c>
      <c r="C22" s="96" t="s">
        <v>50</v>
      </c>
      <c r="D22" s="19">
        <v>12202801</v>
      </c>
      <c r="E22" s="19">
        <f t="shared" si="4"/>
        <v>0</v>
      </c>
      <c r="F22" s="97">
        <f t="shared" si="0"/>
        <v>0</v>
      </c>
      <c r="G22" s="23">
        <f t="shared" si="1"/>
        <v>12202801</v>
      </c>
      <c r="H22" s="98">
        <f t="shared" si="2"/>
        <v>2.331375622200195E-2</v>
      </c>
      <c r="I22" s="23">
        <f t="shared" si="5"/>
        <v>5828439</v>
      </c>
      <c r="J22" s="99">
        <f t="shared" si="3"/>
        <v>0</v>
      </c>
      <c r="K22" s="99">
        <f t="shared" si="3"/>
        <v>0</v>
      </c>
      <c r="L22" s="99">
        <f t="shared" si="3"/>
        <v>0</v>
      </c>
      <c r="M22" s="99">
        <f t="shared" si="3"/>
        <v>0</v>
      </c>
      <c r="N22" s="99">
        <f t="shared" si="3"/>
        <v>0</v>
      </c>
      <c r="O22" s="99">
        <f t="shared" si="3"/>
        <v>0</v>
      </c>
      <c r="P22" s="99">
        <f t="shared" si="3"/>
        <v>0</v>
      </c>
    </row>
    <row r="23" spans="1:16" s="43" customFormat="1" ht="17.25">
      <c r="A23" s="60" t="s">
        <v>53</v>
      </c>
      <c r="B23" s="18" t="s">
        <v>53</v>
      </c>
      <c r="C23" s="96" t="s">
        <v>54</v>
      </c>
      <c r="D23" s="19">
        <v>9560997</v>
      </c>
      <c r="E23" s="19">
        <f t="shared" si="4"/>
        <v>0</v>
      </c>
      <c r="F23" s="97">
        <f t="shared" si="0"/>
        <v>0</v>
      </c>
      <c r="G23" s="23">
        <f t="shared" si="1"/>
        <v>9560997</v>
      </c>
      <c r="H23" s="98">
        <f t="shared" si="2"/>
        <v>1.8266523669220859E-2</v>
      </c>
      <c r="I23" s="23">
        <f t="shared" si="5"/>
        <v>4566631</v>
      </c>
      <c r="J23" s="99">
        <f t="shared" si="3"/>
        <v>0</v>
      </c>
      <c r="K23" s="99">
        <f t="shared" si="3"/>
        <v>0</v>
      </c>
      <c r="L23" s="99">
        <f t="shared" si="3"/>
        <v>0</v>
      </c>
      <c r="M23" s="99">
        <f t="shared" si="3"/>
        <v>0</v>
      </c>
      <c r="N23" s="99">
        <f t="shared" si="3"/>
        <v>0</v>
      </c>
      <c r="O23" s="99">
        <f t="shared" si="3"/>
        <v>0</v>
      </c>
      <c r="P23" s="99">
        <f t="shared" si="3"/>
        <v>0</v>
      </c>
    </row>
    <row r="24" spans="1:16" s="43" customFormat="1" ht="17.25">
      <c r="A24" s="60" t="s">
        <v>51</v>
      </c>
      <c r="B24" s="18" t="s">
        <v>51</v>
      </c>
      <c r="C24" s="96" t="s">
        <v>52</v>
      </c>
      <c r="D24" s="19">
        <v>12981508</v>
      </c>
      <c r="E24" s="19">
        <f t="shared" si="4"/>
        <v>0</v>
      </c>
      <c r="F24" s="97">
        <f t="shared" si="0"/>
        <v>0</v>
      </c>
      <c r="G24" s="23">
        <f t="shared" si="1"/>
        <v>12981508</v>
      </c>
      <c r="H24" s="98">
        <f t="shared" si="2"/>
        <v>2.4801495403060991E-2</v>
      </c>
      <c r="I24" s="23">
        <f t="shared" si="5"/>
        <v>6200374</v>
      </c>
      <c r="J24" s="99">
        <f t="shared" si="3"/>
        <v>0</v>
      </c>
      <c r="K24" s="99">
        <f t="shared" si="3"/>
        <v>0</v>
      </c>
      <c r="L24" s="99">
        <f t="shared" si="3"/>
        <v>0</v>
      </c>
      <c r="M24" s="99">
        <f t="shared" si="3"/>
        <v>0</v>
      </c>
      <c r="N24" s="99">
        <f t="shared" si="3"/>
        <v>0</v>
      </c>
      <c r="O24" s="99">
        <f t="shared" si="3"/>
        <v>0</v>
      </c>
      <c r="P24" s="99">
        <f t="shared" si="3"/>
        <v>0</v>
      </c>
    </row>
    <row r="25" spans="1:16" s="43" customFormat="1" ht="17.25">
      <c r="A25" s="60" t="s">
        <v>55</v>
      </c>
      <c r="B25" s="18" t="s">
        <v>55</v>
      </c>
      <c r="C25" s="96" t="s">
        <v>56</v>
      </c>
      <c r="D25" s="19">
        <v>1350019</v>
      </c>
      <c r="E25" s="19">
        <f t="shared" si="4"/>
        <v>0</v>
      </c>
      <c r="F25" s="97">
        <f t="shared" si="0"/>
        <v>0</v>
      </c>
      <c r="G25" s="23">
        <f t="shared" si="1"/>
        <v>1350019</v>
      </c>
      <c r="H25" s="98">
        <f t="shared" si="2"/>
        <v>2.5792450324372946E-3</v>
      </c>
      <c r="I25" s="23">
        <f t="shared" si="5"/>
        <v>644811</v>
      </c>
      <c r="J25" s="99">
        <f t="shared" si="3"/>
        <v>0</v>
      </c>
      <c r="K25" s="99">
        <f t="shared" si="3"/>
        <v>0</v>
      </c>
      <c r="L25" s="99">
        <f t="shared" si="3"/>
        <v>0</v>
      </c>
      <c r="M25" s="99">
        <f t="shared" si="3"/>
        <v>0</v>
      </c>
      <c r="N25" s="99">
        <f t="shared" si="3"/>
        <v>0</v>
      </c>
      <c r="O25" s="99">
        <f t="shared" si="3"/>
        <v>0</v>
      </c>
      <c r="P25" s="99">
        <f t="shared" si="3"/>
        <v>0</v>
      </c>
    </row>
    <row r="26" spans="1:16" s="43" customFormat="1" ht="17.25">
      <c r="A26" s="60" t="s">
        <v>57</v>
      </c>
      <c r="B26" s="18" t="s">
        <v>57</v>
      </c>
      <c r="C26" s="96" t="s">
        <v>58</v>
      </c>
      <c r="D26" s="19">
        <v>20010413</v>
      </c>
      <c r="E26" s="19">
        <f t="shared" si="4"/>
        <v>0</v>
      </c>
      <c r="F26" s="97">
        <f t="shared" si="0"/>
        <v>0</v>
      </c>
      <c r="G26" s="23">
        <f t="shared" si="1"/>
        <v>20010413</v>
      </c>
      <c r="H26" s="98">
        <f t="shared" si="2"/>
        <v>3.8230394036875524E-2</v>
      </c>
      <c r="I26" s="23">
        <f t="shared" si="5"/>
        <v>9557599</v>
      </c>
      <c r="J26" s="99">
        <f t="shared" si="3"/>
        <v>0</v>
      </c>
      <c r="K26" s="99">
        <f t="shared" si="3"/>
        <v>0</v>
      </c>
      <c r="L26" s="99">
        <f t="shared" si="3"/>
        <v>0</v>
      </c>
      <c r="M26" s="99">
        <f t="shared" si="3"/>
        <v>0</v>
      </c>
      <c r="N26" s="99">
        <f t="shared" si="3"/>
        <v>0</v>
      </c>
      <c r="O26" s="99">
        <f t="shared" si="3"/>
        <v>0</v>
      </c>
      <c r="P26" s="99">
        <f t="shared" si="3"/>
        <v>0</v>
      </c>
    </row>
    <row r="27" spans="1:16" s="43" customFormat="1" ht="17.25">
      <c r="A27" s="60" t="s">
        <v>59</v>
      </c>
      <c r="B27" s="18" t="s">
        <v>59</v>
      </c>
      <c r="C27" s="96" t="s">
        <v>60</v>
      </c>
      <c r="D27" s="19">
        <v>1950318</v>
      </c>
      <c r="E27" s="19">
        <f t="shared" si="4"/>
        <v>0</v>
      </c>
      <c r="F27" s="97">
        <f t="shared" si="0"/>
        <v>0</v>
      </c>
      <c r="G27" s="23">
        <f t="shared" si="1"/>
        <v>1950318</v>
      </c>
      <c r="H27" s="98">
        <f t="shared" si="2"/>
        <v>3.7261312716139841E-3</v>
      </c>
      <c r="I27" s="23">
        <f t="shared" si="5"/>
        <v>931533</v>
      </c>
      <c r="J27" s="99">
        <f t="shared" si="3"/>
        <v>0</v>
      </c>
      <c r="K27" s="99">
        <f t="shared" si="3"/>
        <v>0</v>
      </c>
      <c r="L27" s="99">
        <f t="shared" si="3"/>
        <v>0</v>
      </c>
      <c r="M27" s="99">
        <f t="shared" si="3"/>
        <v>0</v>
      </c>
      <c r="N27" s="99">
        <f t="shared" si="3"/>
        <v>0</v>
      </c>
      <c r="O27" s="99">
        <f t="shared" si="3"/>
        <v>0</v>
      </c>
      <c r="P27" s="99">
        <f t="shared" si="3"/>
        <v>0</v>
      </c>
    </row>
    <row r="28" spans="1:16" s="43" customFormat="1" ht="17.25">
      <c r="A28" s="60" t="s">
        <v>63</v>
      </c>
      <c r="B28" s="18" t="s">
        <v>63</v>
      </c>
      <c r="C28" s="96" t="s">
        <v>64</v>
      </c>
      <c r="D28" s="19">
        <v>54544225</v>
      </c>
      <c r="E28" s="19">
        <f t="shared" si="4"/>
        <v>0</v>
      </c>
      <c r="F28" s="97">
        <f t="shared" si="0"/>
        <v>0</v>
      </c>
      <c r="G28" s="23">
        <f t="shared" si="1"/>
        <v>54544225</v>
      </c>
      <c r="H28" s="98">
        <f t="shared" si="2"/>
        <v>0.10420810475955677</v>
      </c>
      <c r="I28" s="23">
        <f t="shared" si="5"/>
        <v>26052026</v>
      </c>
      <c r="J28" s="99">
        <f t="shared" si="3"/>
        <v>0</v>
      </c>
      <c r="K28" s="99">
        <f t="shared" si="3"/>
        <v>0</v>
      </c>
      <c r="L28" s="99">
        <f t="shared" si="3"/>
        <v>0</v>
      </c>
      <c r="M28" s="99">
        <f t="shared" si="3"/>
        <v>0</v>
      </c>
      <c r="N28" s="99">
        <f t="shared" si="3"/>
        <v>0</v>
      </c>
      <c r="O28" s="99">
        <f t="shared" si="3"/>
        <v>0</v>
      </c>
      <c r="P28" s="99">
        <f t="shared" si="3"/>
        <v>0</v>
      </c>
    </row>
    <row r="29" spans="1:16" s="43" customFormat="1" ht="17.25">
      <c r="A29" s="60" t="s">
        <v>65</v>
      </c>
      <c r="B29" s="18" t="s">
        <v>65</v>
      </c>
      <c r="C29" s="96" t="s">
        <v>66</v>
      </c>
      <c r="D29" s="19">
        <v>21746068</v>
      </c>
      <c r="E29" s="19">
        <f t="shared" si="4"/>
        <v>0</v>
      </c>
      <c r="F29" s="97">
        <f t="shared" si="0"/>
        <v>0</v>
      </c>
      <c r="G29" s="23">
        <f t="shared" si="1"/>
        <v>21746068</v>
      </c>
      <c r="H29" s="98">
        <f t="shared" si="2"/>
        <v>4.1546406283203136E-2</v>
      </c>
      <c r="I29" s="23">
        <f t="shared" si="5"/>
        <v>10386602</v>
      </c>
      <c r="J29" s="99">
        <f t="shared" si="3"/>
        <v>0</v>
      </c>
      <c r="K29" s="99">
        <f t="shared" si="3"/>
        <v>0</v>
      </c>
      <c r="L29" s="99">
        <f t="shared" si="3"/>
        <v>0</v>
      </c>
      <c r="M29" s="99">
        <f t="shared" si="3"/>
        <v>0</v>
      </c>
      <c r="N29" s="99">
        <f t="shared" si="3"/>
        <v>0</v>
      </c>
      <c r="O29" s="99">
        <f t="shared" si="3"/>
        <v>0</v>
      </c>
      <c r="P29" s="99">
        <f t="shared" si="3"/>
        <v>0</v>
      </c>
    </row>
    <row r="30" spans="1:16" s="43" customFormat="1" ht="17.25">
      <c r="A30" s="60" t="s">
        <v>67</v>
      </c>
      <c r="B30" s="18" t="s">
        <v>67</v>
      </c>
      <c r="C30" s="96" t="s">
        <v>68</v>
      </c>
      <c r="D30" s="19">
        <v>37313514</v>
      </c>
      <c r="E30" s="19">
        <f t="shared" si="4"/>
        <v>0</v>
      </c>
      <c r="F30" s="97">
        <f t="shared" si="0"/>
        <v>0</v>
      </c>
      <c r="G30" s="23">
        <f t="shared" si="1"/>
        <v>37313514</v>
      </c>
      <c r="H30" s="98">
        <f t="shared" si="2"/>
        <v>7.1288400850120948E-2</v>
      </c>
      <c r="I30" s="23">
        <f t="shared" si="5"/>
        <v>17822100</v>
      </c>
      <c r="J30" s="99">
        <f t="shared" si="3"/>
        <v>0</v>
      </c>
      <c r="K30" s="99">
        <f t="shared" si="3"/>
        <v>0</v>
      </c>
      <c r="L30" s="99">
        <f t="shared" si="3"/>
        <v>0</v>
      </c>
      <c r="M30" s="99">
        <f t="shared" si="3"/>
        <v>0</v>
      </c>
      <c r="N30" s="99">
        <f t="shared" si="3"/>
        <v>0</v>
      </c>
      <c r="O30" s="99">
        <f t="shared" si="3"/>
        <v>0</v>
      </c>
      <c r="P30" s="99">
        <f t="shared" si="3"/>
        <v>0</v>
      </c>
    </row>
    <row r="31" spans="1:16" s="43" customFormat="1" ht="17.25">
      <c r="A31" s="60" t="s">
        <v>61</v>
      </c>
      <c r="B31" s="18" t="s">
        <v>61</v>
      </c>
      <c r="C31" s="96" t="s">
        <v>62</v>
      </c>
      <c r="D31" s="19">
        <v>1057016</v>
      </c>
      <c r="E31" s="19">
        <f t="shared" si="4"/>
        <v>0</v>
      </c>
      <c r="F31" s="97">
        <f t="shared" si="0"/>
        <v>0</v>
      </c>
      <c r="G31" s="23">
        <f t="shared" si="1"/>
        <v>1057016</v>
      </c>
      <c r="H31" s="98">
        <f t="shared" si="2"/>
        <v>2.0194554796686115E-3</v>
      </c>
      <c r="I31" s="23">
        <f t="shared" si="5"/>
        <v>504864</v>
      </c>
      <c r="J31" s="99">
        <f t="shared" si="3"/>
        <v>0</v>
      </c>
      <c r="K31" s="99">
        <f t="shared" si="3"/>
        <v>0</v>
      </c>
      <c r="L31" s="99">
        <f t="shared" si="3"/>
        <v>0</v>
      </c>
      <c r="M31" s="99">
        <f t="shared" si="3"/>
        <v>0</v>
      </c>
      <c r="N31" s="99">
        <f t="shared" si="3"/>
        <v>0</v>
      </c>
      <c r="O31" s="99">
        <f t="shared" si="3"/>
        <v>0</v>
      </c>
      <c r="P31" s="99">
        <f t="shared" si="3"/>
        <v>0</v>
      </c>
    </row>
    <row r="32" spans="1:16" s="43" customFormat="1" ht="17.25">
      <c r="A32" s="60" t="s">
        <v>69</v>
      </c>
      <c r="B32" s="18" t="s">
        <v>69</v>
      </c>
      <c r="C32" s="96" t="s">
        <v>70</v>
      </c>
      <c r="D32" s="19">
        <v>14434839</v>
      </c>
      <c r="E32" s="19">
        <f t="shared" si="4"/>
        <v>0</v>
      </c>
      <c r="F32" s="97">
        <f t="shared" si="0"/>
        <v>0</v>
      </c>
      <c r="G32" s="23">
        <f t="shared" si="1"/>
        <v>14434839</v>
      </c>
      <c r="H32" s="98">
        <f t="shared" si="2"/>
        <v>2.7578120592956189E-2</v>
      </c>
      <c r="I32" s="23">
        <f t="shared" si="5"/>
        <v>6894530</v>
      </c>
      <c r="J32" s="99">
        <f t="shared" si="3"/>
        <v>0</v>
      </c>
      <c r="K32" s="99">
        <f t="shared" si="3"/>
        <v>0</v>
      </c>
      <c r="L32" s="99">
        <f t="shared" si="3"/>
        <v>0</v>
      </c>
      <c r="M32" s="99">
        <f t="shared" si="3"/>
        <v>0</v>
      </c>
      <c r="N32" s="99">
        <f t="shared" si="3"/>
        <v>0</v>
      </c>
      <c r="O32" s="99">
        <f t="shared" si="3"/>
        <v>0</v>
      </c>
      <c r="P32" s="99">
        <f t="shared" si="3"/>
        <v>0</v>
      </c>
    </row>
    <row r="33" spans="1:16" s="43" customFormat="1" ht="17.25">
      <c r="A33" s="60" t="s">
        <v>71</v>
      </c>
      <c r="B33" s="18" t="s">
        <v>71</v>
      </c>
      <c r="C33" s="96" t="s">
        <v>72</v>
      </c>
      <c r="D33" s="19">
        <v>20681987</v>
      </c>
      <c r="E33" s="19">
        <f t="shared" si="4"/>
        <v>0</v>
      </c>
      <c r="F33" s="97">
        <f t="shared" si="0"/>
        <v>0</v>
      </c>
      <c r="G33" s="23">
        <f t="shared" si="1"/>
        <v>20681987</v>
      </c>
      <c r="H33" s="98">
        <f t="shared" si="2"/>
        <v>3.9513452944501301E-2</v>
      </c>
      <c r="I33" s="23">
        <f t="shared" si="5"/>
        <v>9878363</v>
      </c>
      <c r="J33" s="99">
        <f t="shared" si="3"/>
        <v>0</v>
      </c>
      <c r="K33" s="99">
        <f t="shared" si="3"/>
        <v>0</v>
      </c>
      <c r="L33" s="99">
        <f t="shared" si="3"/>
        <v>0</v>
      </c>
      <c r="M33" s="99">
        <f t="shared" si="3"/>
        <v>0</v>
      </c>
      <c r="N33" s="99">
        <f t="shared" si="3"/>
        <v>0</v>
      </c>
      <c r="O33" s="99">
        <f t="shared" si="3"/>
        <v>0</v>
      </c>
      <c r="P33" s="99">
        <f t="shared" si="3"/>
        <v>0</v>
      </c>
    </row>
    <row r="34" spans="1:16" s="43" customFormat="1" ht="17.25">
      <c r="A34" s="60" t="s">
        <v>73</v>
      </c>
      <c r="B34" s="18" t="s">
        <v>73</v>
      </c>
      <c r="C34" s="96" t="s">
        <v>74</v>
      </c>
      <c r="D34" s="19">
        <v>2212190</v>
      </c>
      <c r="E34" s="19">
        <f t="shared" si="4"/>
        <v>0</v>
      </c>
      <c r="F34" s="97">
        <f t="shared" si="0"/>
        <v>0</v>
      </c>
      <c r="G34" s="23">
        <f t="shared" si="1"/>
        <v>2212190</v>
      </c>
      <c r="H34" s="98">
        <f t="shared" si="2"/>
        <v>4.226444271012081E-3</v>
      </c>
      <c r="I34" s="23">
        <f t="shared" si="5"/>
        <v>1056611</v>
      </c>
      <c r="J34" s="99">
        <f t="shared" si="3"/>
        <v>0</v>
      </c>
      <c r="K34" s="99">
        <f t="shared" si="3"/>
        <v>0</v>
      </c>
      <c r="L34" s="99">
        <f t="shared" si="3"/>
        <v>0</v>
      </c>
      <c r="M34" s="99">
        <f t="shared" si="3"/>
        <v>0</v>
      </c>
      <c r="N34" s="99">
        <f t="shared" si="3"/>
        <v>0</v>
      </c>
      <c r="O34" s="99">
        <f t="shared" si="3"/>
        <v>0</v>
      </c>
      <c r="P34" s="99">
        <f t="shared" si="3"/>
        <v>0</v>
      </c>
    </row>
    <row r="35" spans="1:16" s="43" customFormat="1" ht="17.25">
      <c r="A35" s="60" t="s">
        <v>75</v>
      </c>
      <c r="B35" s="101" t="s">
        <v>75</v>
      </c>
      <c r="C35" s="102" t="s">
        <v>76</v>
      </c>
      <c r="D35" s="19">
        <v>164075205</v>
      </c>
      <c r="E35" s="19">
        <f t="shared" si="4"/>
        <v>164075205</v>
      </c>
      <c r="F35" s="100">
        <f t="shared" si="0"/>
        <v>0.68836068761103297</v>
      </c>
      <c r="G35" s="23">
        <f t="shared" si="1"/>
        <v>80000000</v>
      </c>
      <c r="H35" s="98">
        <f t="shared" si="2"/>
        <v>0.15284199896074319</v>
      </c>
      <c r="I35" s="23">
        <f t="shared" si="5"/>
        <v>38210500</v>
      </c>
      <c r="J35" s="99">
        <f t="shared" si="3"/>
        <v>30976231</v>
      </c>
      <c r="K35" s="99">
        <f t="shared" si="3"/>
        <v>30976231</v>
      </c>
      <c r="L35" s="99">
        <f t="shared" si="3"/>
        <v>48185248</v>
      </c>
      <c r="M35" s="99">
        <f t="shared" si="3"/>
        <v>58510658</v>
      </c>
      <c r="N35" s="99">
        <f t="shared" si="3"/>
        <v>58510658</v>
      </c>
      <c r="O35" s="99">
        <f t="shared" si="3"/>
        <v>58510658</v>
      </c>
      <c r="P35" s="99">
        <f t="shared" si="3"/>
        <v>58510658</v>
      </c>
    </row>
    <row r="36" spans="1:16" s="77" customFormat="1" ht="15" customHeight="1">
      <c r="A36" s="77" t="s">
        <v>77</v>
      </c>
      <c r="B36" s="78" t="s">
        <v>77</v>
      </c>
      <c r="C36" s="79"/>
      <c r="D36" s="80">
        <f t="shared" ref="D36:J36" si="6">SUM(D10:D35)</f>
        <v>607491547</v>
      </c>
      <c r="E36" s="82">
        <f t="shared" si="6"/>
        <v>238356443</v>
      </c>
      <c r="F36" s="87">
        <f t="shared" si="6"/>
        <v>1</v>
      </c>
      <c r="G36" s="82">
        <f t="shared" si="6"/>
        <v>523416342</v>
      </c>
      <c r="H36" s="83">
        <f t="shared" si="6"/>
        <v>1</v>
      </c>
      <c r="I36" s="82">
        <f t="shared" si="6"/>
        <v>250000000</v>
      </c>
      <c r="J36" s="82">
        <f t="shared" si="6"/>
        <v>45000000</v>
      </c>
      <c r="K36" s="82">
        <f t="shared" ref="K36:P36" si="7">SUM(K10:K35)</f>
        <v>45000000</v>
      </c>
      <c r="L36" s="82">
        <f t="shared" si="7"/>
        <v>70000000</v>
      </c>
      <c r="M36" s="82">
        <f t="shared" si="7"/>
        <v>85000000</v>
      </c>
      <c r="N36" s="82">
        <f t="shared" si="7"/>
        <v>85000000</v>
      </c>
      <c r="O36" s="82">
        <f t="shared" si="7"/>
        <v>85000000</v>
      </c>
      <c r="P36" s="82">
        <f t="shared" si="7"/>
        <v>85000000</v>
      </c>
    </row>
    <row r="37" spans="1:16" s="43" customFormat="1">
      <c r="D37" s="84"/>
      <c r="E37" s="84"/>
      <c r="G37" s="85"/>
      <c r="H37" s="85"/>
      <c r="I37" s="85"/>
      <c r="J37" s="85"/>
    </row>
    <row r="38" spans="1:16" s="43" customFormat="1"/>
    <row r="39" spans="1:16" s="43" customFormat="1"/>
    <row r="40" spans="1:16" s="43" customFormat="1"/>
    <row r="41" spans="1:16" s="43" customFormat="1"/>
    <row r="42" spans="1:16" s="43" customFormat="1"/>
    <row r="43" spans="1:16" s="43" customFormat="1"/>
    <row r="44" spans="1:16" s="43" customFormat="1"/>
    <row r="45" spans="1:16" s="43" customFormat="1"/>
    <row r="46" spans="1:16" s="43" customFormat="1"/>
    <row r="47" spans="1:16" s="43" customFormat="1"/>
    <row r="48" spans="1:16" s="43" customFormat="1"/>
    <row r="49" s="43" customFormat="1"/>
    <row r="50" s="43" customFormat="1"/>
    <row r="51" s="43" customFormat="1"/>
    <row r="52" s="43" customFormat="1"/>
    <row r="53" s="43" customFormat="1"/>
  </sheetData>
  <conditionalFormatting sqref="G10:G35">
    <cfRule type="cellIs" dxfId="1" priority="2" operator="equal">
      <formula>#REF!</formula>
    </cfRule>
  </conditionalFormatting>
  <conditionalFormatting sqref="I10:I35">
    <cfRule type="cellIs" dxfId="0" priority="1" operator="equal">
      <formula>#REF!</formula>
    </cfRule>
  </conditionalFormatting>
  <pageMargins left="0.5" right="0.5" top="0.75" bottom="0.75" header="0.3" footer="0.3"/>
  <pageSetup scale="91" orientation="landscape" r:id="rId1"/>
  <headerFooter>
    <oddFooter>&amp;L&amp;8&amp;Z&amp;F   &amp;A</oddFooter>
  </headerFooter>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6"/>
  <sheetViews>
    <sheetView workbookViewId="0">
      <selection activeCell="A2" sqref="A2"/>
    </sheetView>
  </sheetViews>
  <sheetFormatPr defaultRowHeight="15"/>
  <cols>
    <col min="1" max="1" width="14.85546875" bestFit="1" customWidth="1"/>
    <col min="2" max="2" width="12.85546875" bestFit="1" customWidth="1"/>
    <col min="3" max="3" width="9.85546875" bestFit="1" customWidth="1"/>
    <col min="4" max="4" width="14.28515625" hidden="1" customWidth="1"/>
    <col min="5" max="6" width="15.28515625" hidden="1" customWidth="1"/>
    <col min="7" max="7" width="15.28515625" customWidth="1"/>
    <col min="8" max="11" width="15.28515625" hidden="1" customWidth="1"/>
  </cols>
  <sheetData>
    <row r="1" spans="1:11" ht="9.75" customHeight="1"/>
    <row r="2" spans="1:11">
      <c r="A2" s="27" t="s">
        <v>85</v>
      </c>
    </row>
    <row r="4" spans="1:11">
      <c r="A4" s="120"/>
      <c r="B4" s="95">
        <v>2016</v>
      </c>
      <c r="C4" s="120"/>
      <c r="D4" s="127"/>
      <c r="E4" s="120"/>
      <c r="F4" s="120"/>
      <c r="G4" s="120"/>
      <c r="H4" s="120"/>
      <c r="I4" s="120"/>
      <c r="J4" s="120"/>
      <c r="K4" s="120"/>
    </row>
    <row r="5" spans="1:11">
      <c r="A5" s="121"/>
      <c r="B5" s="123" t="s">
        <v>83</v>
      </c>
      <c r="C5" s="123"/>
      <c r="D5" s="128">
        <v>2019</v>
      </c>
      <c r="E5" s="88" t="s">
        <v>1</v>
      </c>
      <c r="F5" s="88" t="s">
        <v>2</v>
      </c>
      <c r="G5" s="88" t="s">
        <v>3</v>
      </c>
      <c r="H5" s="88" t="s">
        <v>4</v>
      </c>
      <c r="I5" s="88" t="s">
        <v>5</v>
      </c>
      <c r="J5" s="88" t="s">
        <v>6</v>
      </c>
      <c r="K5" s="88" t="s">
        <v>7</v>
      </c>
    </row>
    <row r="6" spans="1:11">
      <c r="A6" s="121"/>
      <c r="B6" s="123" t="s">
        <v>0</v>
      </c>
      <c r="C6" s="123"/>
      <c r="D6" s="128" t="s">
        <v>0</v>
      </c>
      <c r="E6" s="125" t="s">
        <v>0</v>
      </c>
      <c r="F6" s="128" t="s">
        <v>0</v>
      </c>
      <c r="G6" s="125" t="s">
        <v>0</v>
      </c>
      <c r="H6" s="128" t="s">
        <v>0</v>
      </c>
      <c r="I6" s="128" t="s">
        <v>0</v>
      </c>
      <c r="J6" s="128" t="s">
        <v>0</v>
      </c>
      <c r="K6" s="125" t="s">
        <v>0</v>
      </c>
    </row>
    <row r="7" spans="1:11">
      <c r="A7" s="121"/>
      <c r="B7" s="123" t="s">
        <v>16</v>
      </c>
      <c r="C7" s="123" t="s">
        <v>22</v>
      </c>
      <c r="D7" s="128" t="s">
        <v>20</v>
      </c>
      <c r="E7" s="125" t="s">
        <v>20</v>
      </c>
      <c r="F7" s="128" t="s">
        <v>20</v>
      </c>
      <c r="G7" s="125" t="s">
        <v>20</v>
      </c>
      <c r="H7" s="128" t="s">
        <v>20</v>
      </c>
      <c r="I7" s="128" t="s">
        <v>20</v>
      </c>
      <c r="J7" s="128" t="s">
        <v>20</v>
      </c>
      <c r="K7" s="125" t="s">
        <v>20</v>
      </c>
    </row>
    <row r="8" spans="1:11">
      <c r="A8" s="122"/>
      <c r="B8" s="124" t="s">
        <v>84</v>
      </c>
      <c r="C8" s="124"/>
      <c r="D8" s="129">
        <v>65000000</v>
      </c>
      <c r="E8" s="126">
        <v>100000000</v>
      </c>
      <c r="F8" s="126">
        <v>100000000</v>
      </c>
      <c r="G8" s="126">
        <v>100000000</v>
      </c>
      <c r="H8" s="126">
        <v>100000000</v>
      </c>
      <c r="I8" s="126">
        <v>100000000</v>
      </c>
      <c r="J8" s="126">
        <v>100000000</v>
      </c>
      <c r="K8" s="126">
        <v>100000000</v>
      </c>
    </row>
    <row r="9" spans="1:11" ht="17.100000000000001" customHeight="1">
      <c r="A9" s="30" t="s">
        <v>24</v>
      </c>
      <c r="B9" s="103">
        <v>23912127</v>
      </c>
      <c r="C9" s="104">
        <f>B9/$B$35</f>
        <v>3.829449719629862E-2</v>
      </c>
      <c r="D9" s="108">
        <f t="shared" ref="D9:D33" si="0">ROUND(+$D$8*C9,0)</f>
        <v>2489142</v>
      </c>
      <c r="E9" s="108">
        <f>ROUND(+E$8*$C9,0)</f>
        <v>3829450</v>
      </c>
      <c r="F9" s="108">
        <f t="shared" ref="F9:K9" si="1">ROUND(+F$8*$C9,0)</f>
        <v>3829450</v>
      </c>
      <c r="G9" s="108">
        <f t="shared" si="1"/>
        <v>3829450</v>
      </c>
      <c r="H9" s="108">
        <f t="shared" si="1"/>
        <v>3829450</v>
      </c>
      <c r="I9" s="108">
        <f t="shared" si="1"/>
        <v>3829450</v>
      </c>
      <c r="J9" s="108">
        <f t="shared" si="1"/>
        <v>3829450</v>
      </c>
      <c r="K9" s="108">
        <f t="shared" si="1"/>
        <v>3829450</v>
      </c>
    </row>
    <row r="10" spans="1:11" ht="17.100000000000001" customHeight="1">
      <c r="A10" s="30" t="s">
        <v>26</v>
      </c>
      <c r="B10" s="103">
        <v>48056138</v>
      </c>
      <c r="C10" s="104">
        <f t="shared" ref="C10:C34" si="2">B10/$B$35</f>
        <v>7.6960349110973672E-2</v>
      </c>
      <c r="D10" s="108">
        <f t="shared" si="0"/>
        <v>5002423</v>
      </c>
      <c r="E10" s="108">
        <f t="shared" ref="E10:K33" si="3">ROUND(+E$8*$C10,0)</f>
        <v>7696035</v>
      </c>
      <c r="F10" s="108">
        <f t="shared" si="3"/>
        <v>7696035</v>
      </c>
      <c r="G10" s="108">
        <f t="shared" si="3"/>
        <v>7696035</v>
      </c>
      <c r="H10" s="108">
        <f t="shared" si="3"/>
        <v>7696035</v>
      </c>
      <c r="I10" s="108">
        <f t="shared" si="3"/>
        <v>7696035</v>
      </c>
      <c r="J10" s="108">
        <f t="shared" si="3"/>
        <v>7696035</v>
      </c>
      <c r="K10" s="108">
        <f t="shared" si="3"/>
        <v>7696035</v>
      </c>
    </row>
    <row r="11" spans="1:11" ht="17.100000000000001" customHeight="1">
      <c r="A11" s="30" t="s">
        <v>28</v>
      </c>
      <c r="B11" s="103">
        <v>13913687</v>
      </c>
      <c r="C11" s="104">
        <f t="shared" si="2"/>
        <v>2.2282319252138322E-2</v>
      </c>
      <c r="D11" s="108">
        <f t="shared" si="0"/>
        <v>1448351</v>
      </c>
      <c r="E11" s="108">
        <f t="shared" si="3"/>
        <v>2228232</v>
      </c>
      <c r="F11" s="108">
        <f t="shared" si="3"/>
        <v>2228232</v>
      </c>
      <c r="G11" s="108">
        <f t="shared" si="3"/>
        <v>2228232</v>
      </c>
      <c r="H11" s="108">
        <f t="shared" si="3"/>
        <v>2228232</v>
      </c>
      <c r="I11" s="108">
        <f t="shared" si="3"/>
        <v>2228232</v>
      </c>
      <c r="J11" s="108">
        <f t="shared" si="3"/>
        <v>2228232</v>
      </c>
      <c r="K11" s="108">
        <f t="shared" si="3"/>
        <v>2228232</v>
      </c>
    </row>
    <row r="12" spans="1:11" ht="17.100000000000001" customHeight="1">
      <c r="A12" s="30" t="s">
        <v>30</v>
      </c>
      <c r="B12" s="103">
        <v>27142086</v>
      </c>
      <c r="C12" s="104">
        <f t="shared" si="2"/>
        <v>4.3467171959595902E-2</v>
      </c>
      <c r="D12" s="108">
        <f t="shared" si="0"/>
        <v>2825366</v>
      </c>
      <c r="E12" s="108">
        <f t="shared" si="3"/>
        <v>4346717</v>
      </c>
      <c r="F12" s="108">
        <f t="shared" si="3"/>
        <v>4346717</v>
      </c>
      <c r="G12" s="108">
        <f t="shared" si="3"/>
        <v>4346717</v>
      </c>
      <c r="H12" s="108">
        <f t="shared" si="3"/>
        <v>4346717</v>
      </c>
      <c r="I12" s="108">
        <f t="shared" si="3"/>
        <v>4346717</v>
      </c>
      <c r="J12" s="108">
        <f t="shared" si="3"/>
        <v>4346717</v>
      </c>
      <c r="K12" s="108">
        <f t="shared" si="3"/>
        <v>4346717</v>
      </c>
    </row>
    <row r="13" spans="1:11" ht="17.100000000000001" customHeight="1">
      <c r="A13" s="30" t="s">
        <v>33</v>
      </c>
      <c r="B13" s="103">
        <v>11071714</v>
      </c>
      <c r="C13" s="104">
        <f t="shared" si="2"/>
        <v>1.7730991506160042E-2</v>
      </c>
      <c r="D13" s="108">
        <f t="shared" si="0"/>
        <v>1152514</v>
      </c>
      <c r="E13" s="108">
        <f t="shared" si="3"/>
        <v>1773099</v>
      </c>
      <c r="F13" s="108">
        <f t="shared" si="3"/>
        <v>1773099</v>
      </c>
      <c r="G13" s="108">
        <f t="shared" si="3"/>
        <v>1773099</v>
      </c>
      <c r="H13" s="108">
        <f t="shared" si="3"/>
        <v>1773099</v>
      </c>
      <c r="I13" s="108">
        <f t="shared" si="3"/>
        <v>1773099</v>
      </c>
      <c r="J13" s="108">
        <f t="shared" si="3"/>
        <v>1773099</v>
      </c>
      <c r="K13" s="108">
        <f t="shared" si="3"/>
        <v>1773099</v>
      </c>
    </row>
    <row r="14" spans="1:11" ht="17.100000000000001" customHeight="1">
      <c r="A14" s="30" t="s">
        <v>35</v>
      </c>
      <c r="B14" s="103">
        <v>5624228</v>
      </c>
      <c r="C14" s="104">
        <f t="shared" si="2"/>
        <v>9.0070190484244327E-3</v>
      </c>
      <c r="D14" s="108">
        <f t="shared" si="0"/>
        <v>585456</v>
      </c>
      <c r="E14" s="108">
        <f t="shared" si="3"/>
        <v>900702</v>
      </c>
      <c r="F14" s="108">
        <f t="shared" si="3"/>
        <v>900702</v>
      </c>
      <c r="G14" s="108">
        <f t="shared" si="3"/>
        <v>900702</v>
      </c>
      <c r="H14" s="108">
        <f t="shared" si="3"/>
        <v>900702</v>
      </c>
      <c r="I14" s="108">
        <f t="shared" si="3"/>
        <v>900702</v>
      </c>
      <c r="J14" s="108">
        <f t="shared" si="3"/>
        <v>900702</v>
      </c>
      <c r="K14" s="108">
        <f t="shared" si="3"/>
        <v>900702</v>
      </c>
    </row>
    <row r="15" spans="1:11" ht="17.100000000000001" customHeight="1">
      <c r="A15" s="30" t="s">
        <v>37</v>
      </c>
      <c r="B15" s="103">
        <v>13540753</v>
      </c>
      <c r="C15" s="104">
        <f t="shared" si="2"/>
        <v>2.1685077525486218E-2</v>
      </c>
      <c r="D15" s="108">
        <f t="shared" si="0"/>
        <v>1409530</v>
      </c>
      <c r="E15" s="108">
        <f t="shared" si="3"/>
        <v>2168508</v>
      </c>
      <c r="F15" s="108">
        <f t="shared" si="3"/>
        <v>2168508</v>
      </c>
      <c r="G15" s="108">
        <f t="shared" si="3"/>
        <v>2168508</v>
      </c>
      <c r="H15" s="108">
        <f t="shared" si="3"/>
        <v>2168508</v>
      </c>
      <c r="I15" s="108">
        <f t="shared" si="3"/>
        <v>2168508</v>
      </c>
      <c r="J15" s="108">
        <f t="shared" si="3"/>
        <v>2168508</v>
      </c>
      <c r="K15" s="108">
        <f t="shared" si="3"/>
        <v>2168508</v>
      </c>
    </row>
    <row r="16" spans="1:11" ht="17.100000000000001" customHeight="1">
      <c r="A16" s="30" t="s">
        <v>39</v>
      </c>
      <c r="B16" s="103">
        <v>60175639</v>
      </c>
      <c r="C16" s="104">
        <f t="shared" si="2"/>
        <v>9.6369337573816743E-2</v>
      </c>
      <c r="D16" s="108">
        <f t="shared" si="0"/>
        <v>6264007</v>
      </c>
      <c r="E16" s="108">
        <f t="shared" si="3"/>
        <v>9636934</v>
      </c>
      <c r="F16" s="108">
        <f t="shared" si="3"/>
        <v>9636934</v>
      </c>
      <c r="G16" s="108">
        <f t="shared" si="3"/>
        <v>9636934</v>
      </c>
      <c r="H16" s="108">
        <f t="shared" si="3"/>
        <v>9636934</v>
      </c>
      <c r="I16" s="108">
        <f t="shared" si="3"/>
        <v>9636934</v>
      </c>
      <c r="J16" s="108">
        <f t="shared" si="3"/>
        <v>9636934</v>
      </c>
      <c r="K16" s="108">
        <f t="shared" si="3"/>
        <v>9636934</v>
      </c>
    </row>
    <row r="17" spans="1:11" ht="17.100000000000001" customHeight="1">
      <c r="A17" s="30" t="s">
        <v>41</v>
      </c>
      <c r="B17" s="103">
        <v>36648952</v>
      </c>
      <c r="C17" s="104">
        <f t="shared" si="2"/>
        <v>5.8692110058268035E-2</v>
      </c>
      <c r="D17" s="108">
        <f t="shared" si="0"/>
        <v>3814987</v>
      </c>
      <c r="E17" s="108">
        <f t="shared" si="3"/>
        <v>5869211</v>
      </c>
      <c r="F17" s="108">
        <f t="shared" si="3"/>
        <v>5869211</v>
      </c>
      <c r="G17" s="108">
        <f t="shared" si="3"/>
        <v>5869211</v>
      </c>
      <c r="H17" s="108">
        <f t="shared" si="3"/>
        <v>5869211</v>
      </c>
      <c r="I17" s="108">
        <f t="shared" si="3"/>
        <v>5869211</v>
      </c>
      <c r="J17" s="108">
        <f t="shared" si="3"/>
        <v>5869211</v>
      </c>
      <c r="K17" s="108">
        <f t="shared" si="3"/>
        <v>5869211</v>
      </c>
    </row>
    <row r="18" spans="1:11" ht="17.100000000000001" customHeight="1">
      <c r="A18" s="30" t="s">
        <v>43</v>
      </c>
      <c r="B18" s="103">
        <v>10594387</v>
      </c>
      <c r="C18" s="104">
        <f t="shared" si="2"/>
        <v>1.6966567769901963E-2</v>
      </c>
      <c r="D18" s="108">
        <f t="shared" si="0"/>
        <v>1102827</v>
      </c>
      <c r="E18" s="108">
        <f t="shared" si="3"/>
        <v>1696657</v>
      </c>
      <c r="F18" s="108">
        <f t="shared" si="3"/>
        <v>1696657</v>
      </c>
      <c r="G18" s="108">
        <f t="shared" si="3"/>
        <v>1696657</v>
      </c>
      <c r="H18" s="108">
        <f t="shared" si="3"/>
        <v>1696657</v>
      </c>
      <c r="I18" s="108">
        <f t="shared" si="3"/>
        <v>1696657</v>
      </c>
      <c r="J18" s="108">
        <f t="shared" si="3"/>
        <v>1696657</v>
      </c>
      <c r="K18" s="108">
        <f t="shared" si="3"/>
        <v>1696657</v>
      </c>
    </row>
    <row r="19" spans="1:11" ht="17.100000000000001" customHeight="1">
      <c r="A19" s="30" t="s">
        <v>45</v>
      </c>
      <c r="B19" s="103">
        <v>3399841</v>
      </c>
      <c r="C19" s="104">
        <f t="shared" si="2"/>
        <v>5.4447352860898194E-3</v>
      </c>
      <c r="D19" s="108">
        <f t="shared" si="0"/>
        <v>353908</v>
      </c>
      <c r="E19" s="108">
        <f t="shared" si="3"/>
        <v>544474</v>
      </c>
      <c r="F19" s="108">
        <f t="shared" si="3"/>
        <v>544474</v>
      </c>
      <c r="G19" s="108">
        <f t="shared" si="3"/>
        <v>544474</v>
      </c>
      <c r="H19" s="108">
        <f t="shared" si="3"/>
        <v>544474</v>
      </c>
      <c r="I19" s="108">
        <f t="shared" si="3"/>
        <v>544474</v>
      </c>
      <c r="J19" s="108">
        <f t="shared" si="3"/>
        <v>544474</v>
      </c>
      <c r="K19" s="108">
        <f t="shared" si="3"/>
        <v>544474</v>
      </c>
    </row>
    <row r="20" spans="1:11" ht="17.100000000000001" customHeight="1">
      <c r="A20" s="30" t="s">
        <v>47</v>
      </c>
      <c r="B20" s="103">
        <v>21600284</v>
      </c>
      <c r="C20" s="104">
        <f t="shared" si="2"/>
        <v>3.4592155481494975E-2</v>
      </c>
      <c r="D20" s="108">
        <f t="shared" si="0"/>
        <v>2248490</v>
      </c>
      <c r="E20" s="108">
        <f t="shared" si="3"/>
        <v>3459216</v>
      </c>
      <c r="F20" s="108">
        <f t="shared" si="3"/>
        <v>3459216</v>
      </c>
      <c r="G20" s="108">
        <f t="shared" si="3"/>
        <v>3459216</v>
      </c>
      <c r="H20" s="108">
        <f t="shared" si="3"/>
        <v>3459216</v>
      </c>
      <c r="I20" s="108">
        <f t="shared" si="3"/>
        <v>3459216</v>
      </c>
      <c r="J20" s="108">
        <f t="shared" si="3"/>
        <v>3459216</v>
      </c>
      <c r="K20" s="108">
        <f t="shared" si="3"/>
        <v>3459216</v>
      </c>
    </row>
    <row r="21" spans="1:11" ht="17.100000000000001" customHeight="1">
      <c r="A21" s="30" t="s">
        <v>49</v>
      </c>
      <c r="B21" s="103">
        <v>18481746</v>
      </c>
      <c r="C21" s="104">
        <f t="shared" si="2"/>
        <v>2.9597917842260676E-2</v>
      </c>
      <c r="D21" s="108">
        <f t="shared" si="0"/>
        <v>1923865</v>
      </c>
      <c r="E21" s="108">
        <f t="shared" si="3"/>
        <v>2959792</v>
      </c>
      <c r="F21" s="108">
        <f t="shared" si="3"/>
        <v>2959792</v>
      </c>
      <c r="G21" s="108">
        <f t="shared" si="3"/>
        <v>2959792</v>
      </c>
      <c r="H21" s="108">
        <f t="shared" si="3"/>
        <v>2959792</v>
      </c>
      <c r="I21" s="108">
        <f t="shared" si="3"/>
        <v>2959792</v>
      </c>
      <c r="J21" s="108">
        <f t="shared" si="3"/>
        <v>2959792</v>
      </c>
      <c r="K21" s="108">
        <f t="shared" si="3"/>
        <v>2959792</v>
      </c>
    </row>
    <row r="22" spans="1:11" ht="17.100000000000001" customHeight="1">
      <c r="A22" s="30" t="s">
        <v>53</v>
      </c>
      <c r="B22" s="103">
        <v>15674732</v>
      </c>
      <c r="C22" s="104">
        <f t="shared" si="2"/>
        <v>2.5102575802927622E-2</v>
      </c>
      <c r="D22" s="108">
        <f t="shared" si="0"/>
        <v>1631667</v>
      </c>
      <c r="E22" s="108">
        <f t="shared" si="3"/>
        <v>2510258</v>
      </c>
      <c r="F22" s="108">
        <f t="shared" si="3"/>
        <v>2510258</v>
      </c>
      <c r="G22" s="108">
        <f t="shared" si="3"/>
        <v>2510258</v>
      </c>
      <c r="H22" s="108">
        <f t="shared" si="3"/>
        <v>2510258</v>
      </c>
      <c r="I22" s="108">
        <f t="shared" si="3"/>
        <v>2510258</v>
      </c>
      <c r="J22" s="108">
        <f t="shared" si="3"/>
        <v>2510258</v>
      </c>
      <c r="K22" s="108">
        <f t="shared" si="3"/>
        <v>2510258</v>
      </c>
    </row>
    <row r="23" spans="1:11" ht="17.100000000000001" customHeight="1">
      <c r="A23" s="30" t="s">
        <v>51</v>
      </c>
      <c r="B23" s="103">
        <v>21148262</v>
      </c>
      <c r="C23" s="104">
        <f t="shared" si="2"/>
        <v>3.3868256883446156E-2</v>
      </c>
      <c r="D23" s="108">
        <f t="shared" si="0"/>
        <v>2201437</v>
      </c>
      <c r="E23" s="108">
        <f t="shared" si="3"/>
        <v>3386826</v>
      </c>
      <c r="F23" s="108">
        <f t="shared" si="3"/>
        <v>3386826</v>
      </c>
      <c r="G23" s="108">
        <f t="shared" si="3"/>
        <v>3386826</v>
      </c>
      <c r="H23" s="108">
        <f t="shared" si="3"/>
        <v>3386826</v>
      </c>
      <c r="I23" s="108">
        <f t="shared" si="3"/>
        <v>3386826</v>
      </c>
      <c r="J23" s="108">
        <f t="shared" si="3"/>
        <v>3386826</v>
      </c>
      <c r="K23" s="108">
        <f t="shared" si="3"/>
        <v>3386826</v>
      </c>
    </row>
    <row r="24" spans="1:11" ht="17.100000000000001" customHeight="1">
      <c r="A24" s="30" t="s">
        <v>55</v>
      </c>
      <c r="B24" s="103">
        <v>4285321</v>
      </c>
      <c r="C24" s="104">
        <f t="shared" si="2"/>
        <v>6.8628028372273034E-3</v>
      </c>
      <c r="D24" s="108">
        <f t="shared" si="0"/>
        <v>446082</v>
      </c>
      <c r="E24" s="108">
        <f t="shared" si="3"/>
        <v>686280</v>
      </c>
      <c r="F24" s="108">
        <f t="shared" si="3"/>
        <v>686280</v>
      </c>
      <c r="G24" s="108">
        <f t="shared" si="3"/>
        <v>686280</v>
      </c>
      <c r="H24" s="108">
        <f t="shared" si="3"/>
        <v>686280</v>
      </c>
      <c r="I24" s="108">
        <f t="shared" si="3"/>
        <v>686280</v>
      </c>
      <c r="J24" s="108">
        <f t="shared" si="3"/>
        <v>686280</v>
      </c>
      <c r="K24" s="108">
        <f t="shared" si="3"/>
        <v>686280</v>
      </c>
    </row>
    <row r="25" spans="1:11" ht="17.100000000000001" customHeight="1">
      <c r="A25" s="30" t="s">
        <v>57</v>
      </c>
      <c r="B25" s="103">
        <v>21845649</v>
      </c>
      <c r="C25" s="104">
        <f t="shared" si="2"/>
        <v>3.4985099584901994E-2</v>
      </c>
      <c r="D25" s="108">
        <f t="shared" si="0"/>
        <v>2274031</v>
      </c>
      <c r="E25" s="108">
        <f t="shared" si="3"/>
        <v>3498510</v>
      </c>
      <c r="F25" s="108">
        <f t="shared" si="3"/>
        <v>3498510</v>
      </c>
      <c r="G25" s="108">
        <f t="shared" si="3"/>
        <v>3498510</v>
      </c>
      <c r="H25" s="108">
        <f t="shared" si="3"/>
        <v>3498510</v>
      </c>
      <c r="I25" s="108">
        <f t="shared" si="3"/>
        <v>3498510</v>
      </c>
      <c r="J25" s="108">
        <f t="shared" si="3"/>
        <v>3498510</v>
      </c>
      <c r="K25" s="108">
        <f t="shared" si="3"/>
        <v>3498510</v>
      </c>
    </row>
    <row r="26" spans="1:11" ht="17.100000000000001" customHeight="1">
      <c r="A26" s="30" t="s">
        <v>59</v>
      </c>
      <c r="B26" s="103">
        <v>5945222</v>
      </c>
      <c r="C26" s="104">
        <f t="shared" si="2"/>
        <v>9.5210805467189456E-3</v>
      </c>
      <c r="D26" s="108">
        <f t="shared" si="0"/>
        <v>618870</v>
      </c>
      <c r="E26" s="108">
        <f t="shared" si="3"/>
        <v>952108</v>
      </c>
      <c r="F26" s="108">
        <f t="shared" si="3"/>
        <v>952108</v>
      </c>
      <c r="G26" s="108">
        <f t="shared" si="3"/>
        <v>952108</v>
      </c>
      <c r="H26" s="108">
        <f t="shared" si="3"/>
        <v>952108</v>
      </c>
      <c r="I26" s="108">
        <f t="shared" si="3"/>
        <v>952108</v>
      </c>
      <c r="J26" s="108">
        <f t="shared" si="3"/>
        <v>952108</v>
      </c>
      <c r="K26" s="108">
        <f t="shared" si="3"/>
        <v>952108</v>
      </c>
    </row>
    <row r="27" spans="1:11" ht="17.100000000000001" customHeight="1">
      <c r="A27" s="30" t="s">
        <v>63</v>
      </c>
      <c r="B27" s="103">
        <v>39371301</v>
      </c>
      <c r="C27" s="104">
        <f t="shared" si="2"/>
        <v>6.3051863841268874E-2</v>
      </c>
      <c r="D27" s="108">
        <f t="shared" si="0"/>
        <v>4098371</v>
      </c>
      <c r="E27" s="108">
        <f t="shared" si="3"/>
        <v>6305186</v>
      </c>
      <c r="F27" s="108">
        <f t="shared" si="3"/>
        <v>6305186</v>
      </c>
      <c r="G27" s="108">
        <f t="shared" si="3"/>
        <v>6305186</v>
      </c>
      <c r="H27" s="108">
        <f t="shared" si="3"/>
        <v>6305186</v>
      </c>
      <c r="I27" s="108">
        <f t="shared" si="3"/>
        <v>6305186</v>
      </c>
      <c r="J27" s="108">
        <f t="shared" si="3"/>
        <v>6305186</v>
      </c>
      <c r="K27" s="108">
        <f t="shared" si="3"/>
        <v>6305186</v>
      </c>
    </row>
    <row r="28" spans="1:11" ht="17.100000000000001" customHeight="1">
      <c r="A28" s="30" t="s">
        <v>65</v>
      </c>
      <c r="B28" s="103">
        <v>29484033</v>
      </c>
      <c r="C28" s="104">
        <f t="shared" si="2"/>
        <v>4.7217724255733333E-2</v>
      </c>
      <c r="D28" s="108">
        <f t="shared" si="0"/>
        <v>3069152</v>
      </c>
      <c r="E28" s="108">
        <f t="shared" si="3"/>
        <v>4721772</v>
      </c>
      <c r="F28" s="108">
        <f t="shared" si="3"/>
        <v>4721772</v>
      </c>
      <c r="G28" s="108">
        <f t="shared" si="3"/>
        <v>4721772</v>
      </c>
      <c r="H28" s="108">
        <f t="shared" si="3"/>
        <v>4721772</v>
      </c>
      <c r="I28" s="108">
        <f t="shared" si="3"/>
        <v>4721772</v>
      </c>
      <c r="J28" s="108">
        <f t="shared" si="3"/>
        <v>4721772</v>
      </c>
      <c r="K28" s="108">
        <f t="shared" si="3"/>
        <v>4721772</v>
      </c>
    </row>
    <row r="29" spans="1:11" ht="17.100000000000001" customHeight="1">
      <c r="A29" s="30" t="s">
        <v>67</v>
      </c>
      <c r="B29" s="103">
        <v>37041345</v>
      </c>
      <c r="C29" s="104">
        <f t="shared" si="2"/>
        <v>5.9320514743403212E-2</v>
      </c>
      <c r="D29" s="108">
        <f t="shared" si="0"/>
        <v>3855833</v>
      </c>
      <c r="E29" s="108">
        <f t="shared" si="3"/>
        <v>5932051</v>
      </c>
      <c r="F29" s="108">
        <f t="shared" si="3"/>
        <v>5932051</v>
      </c>
      <c r="G29" s="108">
        <f t="shared" si="3"/>
        <v>5932051</v>
      </c>
      <c r="H29" s="108">
        <f t="shared" si="3"/>
        <v>5932051</v>
      </c>
      <c r="I29" s="108">
        <f t="shared" si="3"/>
        <v>5932051</v>
      </c>
      <c r="J29" s="108">
        <f t="shared" si="3"/>
        <v>5932051</v>
      </c>
      <c r="K29" s="108">
        <f t="shared" si="3"/>
        <v>5932051</v>
      </c>
    </row>
    <row r="30" spans="1:11" ht="17.100000000000001" customHeight="1">
      <c r="A30" s="30" t="s">
        <v>61</v>
      </c>
      <c r="B30" s="103">
        <v>1466344</v>
      </c>
      <c r="C30" s="104">
        <f t="shared" si="2"/>
        <v>2.3483024407159308E-3</v>
      </c>
      <c r="D30" s="108">
        <f t="shared" si="0"/>
        <v>152640</v>
      </c>
      <c r="E30" s="108">
        <f t="shared" si="3"/>
        <v>234830</v>
      </c>
      <c r="F30" s="108">
        <f t="shared" si="3"/>
        <v>234830</v>
      </c>
      <c r="G30" s="108">
        <f t="shared" si="3"/>
        <v>234830</v>
      </c>
      <c r="H30" s="108">
        <f t="shared" si="3"/>
        <v>234830</v>
      </c>
      <c r="I30" s="108">
        <f t="shared" si="3"/>
        <v>234830</v>
      </c>
      <c r="J30" s="108">
        <f t="shared" si="3"/>
        <v>234830</v>
      </c>
      <c r="K30" s="108">
        <f t="shared" si="3"/>
        <v>234830</v>
      </c>
    </row>
    <row r="31" spans="1:11" ht="17.100000000000001" customHeight="1">
      <c r="A31" s="30" t="s">
        <v>69</v>
      </c>
      <c r="B31" s="103">
        <v>24884107</v>
      </c>
      <c r="C31" s="104">
        <f t="shared" si="2"/>
        <v>3.9851091696857202E-2</v>
      </c>
      <c r="D31" s="108">
        <f t="shared" si="0"/>
        <v>2590321</v>
      </c>
      <c r="E31" s="108">
        <f t="shared" si="3"/>
        <v>3985109</v>
      </c>
      <c r="F31" s="108">
        <f t="shared" si="3"/>
        <v>3985109</v>
      </c>
      <c r="G31" s="108">
        <f t="shared" si="3"/>
        <v>3985109</v>
      </c>
      <c r="H31" s="108">
        <f t="shared" si="3"/>
        <v>3985109</v>
      </c>
      <c r="I31" s="108">
        <f t="shared" si="3"/>
        <v>3985109</v>
      </c>
      <c r="J31" s="108">
        <f t="shared" si="3"/>
        <v>3985109</v>
      </c>
      <c r="K31" s="108">
        <f t="shared" si="3"/>
        <v>3985109</v>
      </c>
    </row>
    <row r="32" spans="1:11" ht="17.100000000000001" customHeight="1">
      <c r="A32" s="30" t="s">
        <v>71</v>
      </c>
      <c r="B32" s="103">
        <v>18907742</v>
      </c>
      <c r="C32" s="104">
        <f t="shared" si="2"/>
        <v>3.028013664394379E-2</v>
      </c>
      <c r="D32" s="108">
        <f t="shared" si="0"/>
        <v>1968209</v>
      </c>
      <c r="E32" s="108">
        <f t="shared" si="3"/>
        <v>3028014</v>
      </c>
      <c r="F32" s="108">
        <f t="shared" si="3"/>
        <v>3028014</v>
      </c>
      <c r="G32" s="108">
        <f t="shared" si="3"/>
        <v>3028014</v>
      </c>
      <c r="H32" s="108">
        <f t="shared" si="3"/>
        <v>3028014</v>
      </c>
      <c r="I32" s="108">
        <f t="shared" si="3"/>
        <v>3028014</v>
      </c>
      <c r="J32" s="108">
        <f t="shared" si="3"/>
        <v>3028014</v>
      </c>
      <c r="K32" s="108">
        <f t="shared" si="3"/>
        <v>3028014</v>
      </c>
    </row>
    <row r="33" spans="1:11" ht="17.100000000000001" customHeight="1">
      <c r="A33" s="30" t="s">
        <v>73</v>
      </c>
      <c r="B33" s="103">
        <v>8025624</v>
      </c>
      <c r="C33" s="104">
        <f t="shared" si="2"/>
        <v>1.2852776993303311E-2</v>
      </c>
      <c r="D33" s="108">
        <f t="shared" si="0"/>
        <v>835431</v>
      </c>
      <c r="E33" s="108">
        <f t="shared" si="3"/>
        <v>1285278</v>
      </c>
      <c r="F33" s="108">
        <f t="shared" si="3"/>
        <v>1285278</v>
      </c>
      <c r="G33" s="108">
        <f t="shared" si="3"/>
        <v>1285278</v>
      </c>
      <c r="H33" s="108">
        <f t="shared" si="3"/>
        <v>1285278</v>
      </c>
      <c r="I33" s="108">
        <f t="shared" si="3"/>
        <v>1285278</v>
      </c>
      <c r="J33" s="108">
        <f t="shared" si="3"/>
        <v>1285278</v>
      </c>
      <c r="K33" s="108">
        <f t="shared" si="3"/>
        <v>1285278</v>
      </c>
    </row>
    <row r="34" spans="1:11" ht="17.100000000000001" customHeight="1">
      <c r="A34" s="30" t="s">
        <v>75</v>
      </c>
      <c r="B34" s="103">
        <v>102185971</v>
      </c>
      <c r="C34" s="104">
        <f t="shared" si="2"/>
        <v>0.16364752411864289</v>
      </c>
      <c r="D34" s="108">
        <f>ROUND(+$D$8*C34,0)+1</f>
        <v>10637090</v>
      </c>
      <c r="E34" s="108">
        <f>ROUND(+E$8*$C34,0)-1</f>
        <v>16364751</v>
      </c>
      <c r="F34" s="108">
        <f t="shared" ref="F34:K34" si="4">ROUND(+F$8*$C34,0)-1</f>
        <v>16364751</v>
      </c>
      <c r="G34" s="108">
        <f t="shared" si="4"/>
        <v>16364751</v>
      </c>
      <c r="H34" s="108">
        <f t="shared" si="4"/>
        <v>16364751</v>
      </c>
      <c r="I34" s="108">
        <f t="shared" si="4"/>
        <v>16364751</v>
      </c>
      <c r="J34" s="108">
        <f t="shared" si="4"/>
        <v>16364751</v>
      </c>
      <c r="K34" s="108">
        <f t="shared" si="4"/>
        <v>16364751</v>
      </c>
    </row>
    <row r="35" spans="1:11" ht="17.100000000000001" customHeight="1">
      <c r="A35" s="106" t="s">
        <v>77</v>
      </c>
      <c r="B35" s="103">
        <f t="shared" ref="B35:C35" si="5">SUM(B9:B34)</f>
        <v>624427235</v>
      </c>
      <c r="C35" s="105">
        <f t="shared" si="5"/>
        <v>1</v>
      </c>
      <c r="D35" s="33">
        <f>SUM(D9:D34)</f>
        <v>65000000</v>
      </c>
      <c r="E35" s="33">
        <f t="shared" ref="E35:K35" si="6">SUM(E9:E34)</f>
        <v>100000000</v>
      </c>
      <c r="F35" s="33">
        <f t="shared" si="6"/>
        <v>100000000</v>
      </c>
      <c r="G35" s="33">
        <f t="shared" si="6"/>
        <v>100000000</v>
      </c>
      <c r="H35" s="33">
        <f t="shared" si="6"/>
        <v>100000000</v>
      </c>
      <c r="I35" s="33">
        <f t="shared" si="6"/>
        <v>100000000</v>
      </c>
      <c r="J35" s="33">
        <f t="shared" si="6"/>
        <v>100000000</v>
      </c>
      <c r="K35" s="33">
        <f t="shared" si="6"/>
        <v>100000000</v>
      </c>
    </row>
    <row r="37" spans="1:11">
      <c r="G37" s="135"/>
    </row>
    <row r="38" spans="1:11">
      <c r="G38" s="135"/>
    </row>
    <row r="42" spans="1:11">
      <c r="D42" s="1"/>
      <c r="I42" s="135"/>
      <c r="J42" s="135"/>
    </row>
    <row r="43" spans="1:11">
      <c r="D43" s="1"/>
      <c r="I43" s="135"/>
      <c r="J43" s="135"/>
    </row>
    <row r="44" spans="1:11">
      <c r="D44" s="1"/>
      <c r="I44" s="135"/>
      <c r="J44" s="135"/>
    </row>
    <row r="45" spans="1:11">
      <c r="D45" s="1"/>
      <c r="I45" s="135"/>
      <c r="J45" s="135"/>
    </row>
    <row r="46" spans="1:11">
      <c r="D46" s="1"/>
      <c r="I46" s="135"/>
      <c r="J46" s="135"/>
    </row>
  </sheetData>
  <pageMargins left="0.7" right="0.7" top="0.75" bottom="0.75" header="0.3" footer="0.3"/>
  <pageSetup scale="90" orientation="landscape" r:id="rId1"/>
  <headerFooter>
    <oddFooter>&amp;L&amp;9&amp;F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9"/>
  <sheetViews>
    <sheetView workbookViewId="0">
      <selection activeCell="A2" sqref="A2"/>
    </sheetView>
  </sheetViews>
  <sheetFormatPr defaultColWidth="9.140625" defaultRowHeight="15"/>
  <cols>
    <col min="1" max="1" width="15.7109375" style="135" customWidth="1"/>
    <col min="2" max="2" width="15.7109375" style="135" hidden="1" customWidth="1"/>
    <col min="3" max="3" width="15.7109375" style="135" customWidth="1"/>
    <col min="4" max="4" width="2.5703125" style="135" customWidth="1"/>
    <col min="5" max="5" width="21.85546875" style="135" customWidth="1"/>
    <col min="6" max="6" width="16.5703125" style="135" hidden="1" customWidth="1"/>
    <col min="7" max="7" width="12" style="135" hidden="1" customWidth="1"/>
    <col min="8" max="8" width="11.85546875" style="135" customWidth="1"/>
    <col min="9" max="10" width="12.7109375" style="135" hidden="1" customWidth="1"/>
    <col min="11" max="12" width="11.5703125" style="135" hidden="1" customWidth="1"/>
    <col min="13" max="16384" width="9.140625" style="135"/>
  </cols>
  <sheetData>
    <row r="1" spans="1:12" ht="5.25" customHeight="1"/>
    <row r="2" spans="1:12">
      <c r="A2" s="136" t="s">
        <v>112</v>
      </c>
      <c r="E2" s="34" t="s">
        <v>120</v>
      </c>
      <c r="F2" s="36" t="s">
        <v>1</v>
      </c>
      <c r="G2" s="35" t="s">
        <v>2</v>
      </c>
      <c r="H2" s="35" t="s">
        <v>3</v>
      </c>
      <c r="I2" s="35" t="s">
        <v>4</v>
      </c>
      <c r="J2" s="35" t="s">
        <v>5</v>
      </c>
      <c r="K2" s="35" t="s">
        <v>6</v>
      </c>
      <c r="L2" s="36" t="s">
        <v>7</v>
      </c>
    </row>
    <row r="3" spans="1:12">
      <c r="A3" s="136" t="s">
        <v>113</v>
      </c>
      <c r="E3" s="30" t="s">
        <v>114</v>
      </c>
      <c r="F3" s="108">
        <f>5500000/2</f>
        <v>2750000</v>
      </c>
      <c r="G3" s="108">
        <f>5500000/2</f>
        <v>2750000</v>
      </c>
      <c r="H3" s="31">
        <f>G3+1500000</f>
        <v>4250000</v>
      </c>
      <c r="I3" s="31">
        <f>H3</f>
        <v>4250000</v>
      </c>
      <c r="J3" s="31">
        <f>I3</f>
        <v>4250000</v>
      </c>
      <c r="K3" s="31">
        <f t="shared" ref="K3:L5" si="0">J3</f>
        <v>4250000</v>
      </c>
      <c r="L3" s="31">
        <f t="shared" si="0"/>
        <v>4250000</v>
      </c>
    </row>
    <row r="4" spans="1:12">
      <c r="E4" s="30" t="s">
        <v>115</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116</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0</v>
      </c>
      <c r="E7" s="30" t="s">
        <v>117</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118</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c r="D9" s="2"/>
    </row>
    <row r="10" spans="1:12" ht="17.100000000000001" customHeight="1">
      <c r="A10" s="18" t="s">
        <v>24</v>
      </c>
      <c r="B10" s="18"/>
      <c r="C10" s="19"/>
      <c r="E10" s="18"/>
      <c r="F10" s="30"/>
      <c r="G10" s="30"/>
      <c r="H10" s="30"/>
      <c r="I10" s="30"/>
      <c r="J10" s="30"/>
      <c r="K10" s="30"/>
      <c r="L10" s="30"/>
    </row>
    <row r="11" spans="1:12" ht="17.100000000000001" customHeight="1">
      <c r="A11" s="18" t="s">
        <v>26</v>
      </c>
      <c r="B11" s="18"/>
      <c r="C11" s="19"/>
      <c r="E11" s="18"/>
      <c r="F11" s="30"/>
      <c r="G11" s="30"/>
      <c r="H11" s="30"/>
      <c r="I11" s="30"/>
      <c r="J11" s="30"/>
      <c r="K11" s="30"/>
      <c r="L11" s="30"/>
    </row>
    <row r="12" spans="1:12" ht="17.100000000000001" customHeight="1">
      <c r="A12" s="18" t="s">
        <v>28</v>
      </c>
      <c r="B12" s="18"/>
      <c r="C12" s="19"/>
      <c r="E12" s="18"/>
      <c r="F12" s="30"/>
      <c r="G12" s="30"/>
      <c r="H12" s="30"/>
      <c r="I12" s="30"/>
      <c r="J12" s="30"/>
      <c r="K12" s="30"/>
      <c r="L12" s="30"/>
    </row>
    <row r="13" spans="1:12" ht="17.100000000000001" customHeight="1">
      <c r="A13" s="24" t="s">
        <v>30</v>
      </c>
      <c r="B13" s="18"/>
      <c r="C13" s="25">
        <v>27142086</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c r="C14" s="19"/>
      <c r="E14" s="18"/>
      <c r="F14" s="30"/>
      <c r="G14" s="30"/>
      <c r="H14" s="30"/>
      <c r="I14" s="30"/>
      <c r="J14" s="30"/>
      <c r="K14" s="30"/>
      <c r="L14" s="30"/>
    </row>
    <row r="15" spans="1:12" ht="17.100000000000001" customHeight="1">
      <c r="A15" s="24" t="s">
        <v>35</v>
      </c>
      <c r="B15" s="18"/>
      <c r="C15" s="25">
        <v>5624228</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c r="C16" s="19"/>
      <c r="E16" s="18"/>
      <c r="F16" s="30"/>
      <c r="G16" s="30"/>
      <c r="H16" s="30"/>
      <c r="I16" s="30"/>
      <c r="J16" s="30"/>
      <c r="K16" s="30"/>
      <c r="L16" s="30"/>
    </row>
    <row r="17" spans="1:12" ht="17.100000000000001" customHeight="1">
      <c r="A17" s="18" t="s">
        <v>39</v>
      </c>
      <c r="B17" s="18"/>
      <c r="C17" s="19"/>
      <c r="E17" s="18"/>
      <c r="F17" s="30"/>
      <c r="G17" s="30"/>
      <c r="H17" s="30"/>
      <c r="I17" s="30"/>
      <c r="J17" s="30"/>
      <c r="K17" s="30"/>
      <c r="L17" s="30"/>
    </row>
    <row r="18" spans="1:12" ht="17.100000000000001" customHeight="1">
      <c r="A18" s="18" t="s">
        <v>41</v>
      </c>
      <c r="B18" s="18"/>
      <c r="C18" s="19"/>
      <c r="E18" s="18"/>
      <c r="F18" s="30"/>
      <c r="G18" s="30"/>
      <c r="H18" s="30"/>
      <c r="I18" s="30"/>
      <c r="J18" s="30"/>
      <c r="K18" s="30"/>
      <c r="L18" s="30"/>
    </row>
    <row r="19" spans="1:12" ht="17.100000000000001" customHeight="1">
      <c r="A19" s="18" t="s">
        <v>43</v>
      </c>
      <c r="B19" s="18"/>
      <c r="C19" s="19"/>
      <c r="E19" s="18"/>
      <c r="F19" s="30"/>
      <c r="G19" s="30"/>
      <c r="H19" s="30"/>
      <c r="I19" s="30"/>
      <c r="J19" s="30"/>
      <c r="K19" s="30"/>
      <c r="L19" s="30"/>
    </row>
    <row r="20" spans="1:12" ht="17.100000000000001" customHeight="1">
      <c r="A20" s="18" t="s">
        <v>45</v>
      </c>
      <c r="B20" s="18"/>
      <c r="C20" s="19"/>
      <c r="E20" s="18"/>
      <c r="F20" s="30"/>
      <c r="G20" s="30"/>
      <c r="H20" s="30"/>
      <c r="I20" s="30"/>
      <c r="J20" s="30"/>
      <c r="K20" s="30"/>
      <c r="L20" s="30"/>
    </row>
    <row r="21" spans="1:12" ht="17.100000000000001" customHeight="1">
      <c r="A21" s="18" t="s">
        <v>47</v>
      </c>
      <c r="B21" s="18"/>
      <c r="C21" s="19"/>
      <c r="E21" s="18"/>
      <c r="F21" s="30"/>
      <c r="G21" s="30"/>
      <c r="H21" s="30"/>
      <c r="I21" s="30"/>
      <c r="J21" s="30"/>
      <c r="K21" s="30"/>
      <c r="L21" s="30"/>
    </row>
    <row r="22" spans="1:12" ht="17.100000000000001" customHeight="1">
      <c r="A22" s="18" t="s">
        <v>49</v>
      </c>
      <c r="B22" s="18"/>
      <c r="C22" s="19"/>
      <c r="E22" s="18"/>
      <c r="F22" s="30"/>
      <c r="G22" s="30"/>
      <c r="H22" s="30"/>
      <c r="I22" s="30"/>
      <c r="J22" s="30"/>
      <c r="K22" s="30"/>
      <c r="L22" s="30"/>
    </row>
    <row r="23" spans="1:12" ht="17.100000000000001" customHeight="1">
      <c r="A23" s="24" t="s">
        <v>51</v>
      </c>
      <c r="B23" s="18"/>
      <c r="C23" s="25">
        <v>21148262</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53</v>
      </c>
      <c r="B24" s="18"/>
      <c r="C24" s="19"/>
      <c r="E24" s="18"/>
      <c r="F24" s="30"/>
      <c r="G24" s="30"/>
      <c r="H24" s="30"/>
      <c r="I24" s="30"/>
      <c r="J24" s="30"/>
      <c r="K24" s="30"/>
      <c r="L24" s="30"/>
    </row>
    <row r="25" spans="1:12" ht="17.100000000000001" customHeight="1">
      <c r="A25" s="18" t="s">
        <v>55</v>
      </c>
      <c r="B25" s="18"/>
      <c r="C25" s="19"/>
      <c r="E25" s="18"/>
      <c r="F25" s="30"/>
      <c r="G25" s="30"/>
      <c r="H25" s="30"/>
      <c r="I25" s="30"/>
      <c r="J25" s="30"/>
      <c r="K25" s="30"/>
      <c r="L25" s="30"/>
    </row>
    <row r="26" spans="1:12" ht="17.100000000000001" customHeight="1">
      <c r="A26" s="24" t="s">
        <v>57</v>
      </c>
      <c r="B26" s="18"/>
      <c r="C26" s="25">
        <v>21845649</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59</v>
      </c>
      <c r="B27" s="18"/>
      <c r="C27" s="19"/>
      <c r="E27" s="18"/>
      <c r="F27" s="30"/>
      <c r="G27" s="30"/>
      <c r="H27" s="30"/>
      <c r="I27" s="30"/>
      <c r="J27" s="30"/>
      <c r="K27" s="30"/>
      <c r="L27" s="30"/>
    </row>
    <row r="28" spans="1:12" ht="17.100000000000001" customHeight="1">
      <c r="A28" s="18" t="s">
        <v>61</v>
      </c>
      <c r="B28" s="18"/>
      <c r="C28" s="19"/>
      <c r="E28" s="18"/>
      <c r="F28" s="30"/>
      <c r="G28" s="30"/>
      <c r="H28" s="30"/>
      <c r="I28" s="30"/>
      <c r="J28" s="30"/>
      <c r="K28" s="30"/>
      <c r="L28" s="30"/>
    </row>
    <row r="29" spans="1:12" ht="17.100000000000001" customHeight="1">
      <c r="A29" s="18" t="s">
        <v>63</v>
      </c>
      <c r="B29" s="18"/>
      <c r="C29" s="19"/>
      <c r="E29" s="18"/>
      <c r="F29" s="30"/>
      <c r="G29" s="30"/>
      <c r="H29" s="30"/>
      <c r="I29" s="30"/>
      <c r="J29" s="30"/>
      <c r="K29" s="30"/>
      <c r="L29" s="30"/>
    </row>
    <row r="30" spans="1:12" ht="17.100000000000001" customHeight="1">
      <c r="A30" s="18" t="s">
        <v>65</v>
      </c>
      <c r="B30" s="18"/>
      <c r="C30" s="19"/>
      <c r="E30" s="18"/>
      <c r="F30" s="30"/>
      <c r="G30" s="30"/>
      <c r="H30" s="30"/>
      <c r="I30" s="30"/>
      <c r="J30" s="30"/>
      <c r="K30" s="30"/>
      <c r="L30" s="30"/>
    </row>
    <row r="31" spans="1:12" ht="17.100000000000001" customHeight="1">
      <c r="A31" s="18" t="s">
        <v>67</v>
      </c>
      <c r="B31" s="18"/>
      <c r="C31" s="19"/>
      <c r="E31" s="18"/>
      <c r="F31" s="30"/>
      <c r="G31" s="30"/>
      <c r="H31" s="30"/>
      <c r="I31" s="30"/>
      <c r="J31" s="30"/>
      <c r="K31" s="30"/>
      <c r="L31" s="30"/>
    </row>
    <row r="32" spans="1:12" ht="17.100000000000001" customHeight="1">
      <c r="A32" s="24" t="s">
        <v>69</v>
      </c>
      <c r="B32" s="18"/>
      <c r="C32" s="25">
        <v>24884107</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71</v>
      </c>
      <c r="B33" s="18"/>
      <c r="C33" s="19"/>
      <c r="E33" s="18"/>
      <c r="F33" s="30"/>
      <c r="G33" s="30"/>
      <c r="H33" s="30"/>
      <c r="I33" s="30"/>
      <c r="J33" s="30"/>
      <c r="K33" s="30"/>
      <c r="L33" s="30"/>
    </row>
    <row r="34" spans="1:12" ht="17.100000000000001" customHeight="1">
      <c r="A34" s="18" t="s">
        <v>73</v>
      </c>
      <c r="B34" s="18"/>
      <c r="C34" s="19"/>
      <c r="E34" s="18"/>
      <c r="F34" s="30"/>
      <c r="G34" s="30"/>
      <c r="H34" s="30"/>
      <c r="I34" s="30"/>
      <c r="J34" s="30"/>
      <c r="K34" s="30"/>
      <c r="L34" s="30"/>
    </row>
    <row r="35" spans="1:12" ht="17.100000000000001" customHeight="1">
      <c r="A35" s="18" t="s">
        <v>75</v>
      </c>
      <c r="B35" s="18"/>
      <c r="C35" s="19"/>
      <c r="E35" s="18"/>
      <c r="F35" s="30"/>
      <c r="G35" s="30"/>
      <c r="H35" s="30"/>
      <c r="I35" s="30"/>
      <c r="J35" s="30"/>
      <c r="K35" s="30"/>
      <c r="L35" s="30"/>
    </row>
    <row r="36" spans="1:12" s="136" customFormat="1" ht="17.100000000000001"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43.5" customHeight="1">
      <c r="A38" s="165" t="s">
        <v>119</v>
      </c>
      <c r="B38" s="165"/>
      <c r="C38" s="165"/>
      <c r="D38" s="165"/>
      <c r="E38" s="165"/>
      <c r="F38" s="165"/>
      <c r="G38" s="165"/>
      <c r="H38" s="165"/>
      <c r="I38" s="165"/>
      <c r="J38" s="165"/>
      <c r="K38" s="165"/>
      <c r="L38" s="165"/>
    </row>
    <row r="39" spans="1:12">
      <c r="F39" s="137"/>
      <c r="G39" s="137"/>
      <c r="H39" s="137"/>
      <c r="I39" s="137"/>
      <c r="J39" s="137"/>
      <c r="K39" s="137"/>
      <c r="L39" s="137"/>
    </row>
  </sheetData>
  <mergeCells count="1">
    <mergeCell ref="A38:L38"/>
  </mergeCells>
  <pageMargins left="0.45" right="0.45" top="0.75" bottom="0.75" header="0.3" footer="0.3"/>
  <pageSetup scale="90" orientation="landscape" r:id="rId1"/>
  <headerFooter>
    <oddFooter>&amp;L&amp;9&amp;F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SFY 2022 Agreement</vt:lpstr>
      <vt:lpstr>2022</vt:lpstr>
      <vt:lpstr>General IP</vt:lpstr>
      <vt:lpstr>Small IP</vt:lpstr>
      <vt:lpstr>Mid IP</vt:lpstr>
      <vt:lpstr>Large IP</vt:lpstr>
      <vt:lpstr>General OP</vt:lpstr>
      <vt:lpstr>Mid OP</vt:lpstr>
      <vt:lpstr>'General IP'!Print_Area</vt:lpstr>
      <vt:lpstr>'General OP'!Print_Area</vt:lpstr>
      <vt:lpstr>'Large IP'!Print_Area</vt:lpstr>
      <vt:lpstr>'Mid IP'!Print_Area</vt:lpstr>
      <vt:lpstr>'Mid OP'!Print_Area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Cecil, Roberta C.</cp:lastModifiedBy>
  <cp:lastPrinted>2021-07-07T19:52:20Z</cp:lastPrinted>
  <dcterms:created xsi:type="dcterms:W3CDTF">2019-06-17T15:29:07Z</dcterms:created>
  <dcterms:modified xsi:type="dcterms:W3CDTF">2021-07-08T19:08:50Z</dcterms:modified>
</cp:coreProperties>
</file>