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3\Inpatient\"/>
    </mc:Choice>
  </mc:AlternateContent>
  <xr:revisionPtr revIDLastSave="0" documentId="13_ncr:1_{06FA9827-9E99-4F24-A615-D27197F05EAC}" xr6:coauthVersionLast="47" xr6:coauthVersionMax="47" xr10:uidLastSave="{00000000-0000-0000-0000-000000000000}"/>
  <bookViews>
    <workbookView xWindow="-120" yWindow="-16320" windowWidth="29040" windowHeight="16440" tabRatio="799" xr2:uid="{00000000-000D-0000-FFFF-FFFF00000000}"/>
  </bookViews>
  <sheets>
    <sheet name="2023 DRG Rates" sheetId="28" r:id="rId1"/>
    <sheet name="WI_IME Rate Modifier" sheetId="18" r:id="rId2"/>
    <sheet name="CT Wage Index" sheetId="20" r:id="rId3"/>
    <sheet name="IME 2023" sheetId="35" r:id="rId4"/>
    <sheet name="Per Diem Rates" sheetId="30" r:id="rId5"/>
    <sheet name="IP CCR 2023" sheetId="34" r:id="rId6"/>
    <sheet name="Exh 3 of settlement" sheetId="3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0">#REF!</definedName>
    <definedName name="\p" localSheetId="3">#REF!</definedName>
    <definedName name="\p" localSheetId="5">#REF!</definedName>
    <definedName name="\p">#REF!</definedName>
    <definedName name="\s" localSheetId="0">#REF!</definedName>
    <definedName name="\s" localSheetId="3">#REF!</definedName>
    <definedName name="\s" localSheetId="5">#REF!</definedName>
    <definedName name="\s">#REF!</definedName>
    <definedName name="_Fill" localSheetId="0" hidden="1">#REF!</definedName>
    <definedName name="_Fill" localSheetId="3" hidden="1">#REF!</definedName>
    <definedName name="_Fill" localSheetId="5" hidden="1">#REF!</definedName>
    <definedName name="_Fill" hidden="1">#REF!</definedName>
    <definedName name="_xlnm._FilterDatabase" localSheetId="2" hidden="1">'CT Wage Index'!$A$5:$I$35</definedName>
    <definedName name="_xlnm._FilterDatabase" localSheetId="4" hidden="1">'Per Diem Rates'!$B$4:$AY$34</definedName>
    <definedName name="_fy13" localSheetId="0">#REF!</definedName>
    <definedName name="_fy13" localSheetId="6">#REF!</definedName>
    <definedName name="_fy13" localSheetId="3">#REF!</definedName>
    <definedName name="_fy13" localSheetId="5">#REF!</definedName>
    <definedName name="_fy13">#REF!</definedName>
    <definedName name="_T2" localSheetId="0">#REF!</definedName>
    <definedName name="_T2" localSheetId="3">#REF!</definedName>
    <definedName name="_T2" localSheetId="5">#REF!</definedName>
    <definedName name="_T2">#REF!</definedName>
    <definedName name="_t3" localSheetId="0">#REF!</definedName>
    <definedName name="_t3" localSheetId="2">#REF!</definedName>
    <definedName name="_t3" localSheetId="3">#REF!</definedName>
    <definedName name="_t3" localSheetId="1">#REF!</definedName>
    <definedName name="_t3">#REF!</definedName>
    <definedName name="A" localSheetId="0">#REF!</definedName>
    <definedName name="A">#REF!</definedName>
    <definedName name="BaseRates" localSheetId="0">#REF!</definedName>
    <definedName name="BaseRates">#REF!</definedName>
    <definedName name="CAT_SUMM" localSheetId="0">#REF!</definedName>
    <definedName name="CAT_SUMM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SImpact" localSheetId="0">#REF!</definedName>
    <definedName name="COSImpact">#REF!</definedName>
    <definedName name="cost2charges" localSheetId="0">#REF!</definedName>
    <definedName name="cost2charges">#REF!</definedName>
    <definedName name="COUNTER" localSheetId="0">#REF!</definedName>
    <definedName name="COUNTER">#REF!</definedName>
    <definedName name="crextract">[1]crextract!$A$4:$T$34</definedName>
    <definedName name="CY2001_AllPIPFinal" localSheetId="0">#REF!</definedName>
    <definedName name="CY2001_AllPIPFinal" localSheetId="6">#REF!</definedName>
    <definedName name="CY2001_AllPIPFinal" localSheetId="3">#REF!</definedName>
    <definedName name="CY2001_AllPIPFinal" localSheetId="5">#REF!</definedName>
    <definedName name="CY2001_AllPIPFinal">#REF!</definedName>
    <definedName name="CY2001Summary_Final" localSheetId="0">#REF!</definedName>
    <definedName name="CY2001Summary_Final" localSheetId="3">#REF!</definedName>
    <definedName name="CY2001Summary_Final" localSheetId="5">#REF!</definedName>
    <definedName name="CY2001Summary_Final">#REF!</definedName>
    <definedName name="_xlnm.Database" localSheetId="0">#REF!</definedName>
    <definedName name="_xlnm.Database" localSheetId="3">#REF!</definedName>
    <definedName name="_xlnm.Database" localSheetId="5">#REF!</definedName>
    <definedName name="_xlnm.Database">#REF!</definedName>
    <definedName name="DAYS_SUMM" localSheetId="0">#REF!</definedName>
    <definedName name="DAYS_SUMM">#REF!</definedName>
    <definedName name="Disch_desc">[2]Lists!$G$3:$G$57</definedName>
    <definedName name="DRG_Label" localSheetId="0">#REF!</definedName>
    <definedName name="DRG_Label" localSheetId="6">#REF!</definedName>
    <definedName name="DRG_Label" localSheetId="3">#REF!</definedName>
    <definedName name="DRG_Label" localSheetId="5">#REF!</definedName>
    <definedName name="DRG_Label">#REF!</definedName>
    <definedName name="DRG_Num">[2]Lists!$A$3:$A$323</definedName>
    <definedName name="DRG_SUMM" localSheetId="0">#REF!</definedName>
    <definedName name="DRG_SUMM" localSheetId="6">#REF!</definedName>
    <definedName name="DRG_SUMM" localSheetId="3">#REF!</definedName>
    <definedName name="DRG_SUMM" localSheetId="5">#REF!</definedName>
    <definedName name="DRG_SUMM">#REF!</definedName>
    <definedName name="EnhancedpayChk" localSheetId="0">#REF!</definedName>
    <definedName name="EnhancedpayChk" localSheetId="3">#REF!</definedName>
    <definedName name="EnhancedpayChk" localSheetId="5">#REF!</definedName>
    <definedName name="EnhancedpayChk">#REF!</definedName>
    <definedName name="FFY05_DSH_Query" localSheetId="0">#REF!</definedName>
    <definedName name="FFY05_DSH_Query" localSheetId="3">#REF!</definedName>
    <definedName name="FFY05_DSH_Query" localSheetId="5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HVASUMRYb" localSheetId="0">#REF!</definedName>
    <definedName name="HVASUMRYb">#REF!</definedName>
    <definedName name="IncludeFlag" localSheetId="6">[3]Lookup!$C$19:$C$20</definedName>
    <definedName name="IncludeFlag">[4]Lookup!$C$19:$C$20</definedName>
    <definedName name="KY_CORRELATION" localSheetId="0">#REF!</definedName>
    <definedName name="KY_CORRELATION" localSheetId="6">#REF!</definedName>
    <definedName name="KY_CORRELATION" localSheetId="3">#REF!</definedName>
    <definedName name="KY_CORRELATION" localSheetId="5">#REF!</definedName>
    <definedName name="KY_CORRELATION">#REF!</definedName>
    <definedName name="LABELS" localSheetId="0">#REF!</definedName>
    <definedName name="LABELS" localSheetId="3">#REF!</definedName>
    <definedName name="LABELS" localSheetId="5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0">#REF!</definedName>
    <definedName name="MDC_Label" localSheetId="6">#REF!</definedName>
    <definedName name="MDC_Label" localSheetId="3">#REF!</definedName>
    <definedName name="MDC_Label" localSheetId="5">#REF!</definedName>
    <definedName name="MDC_Label">#REF!</definedName>
    <definedName name="MMMWEIGHTS_IMPACT_SUMMARY_936" localSheetId="0">#REF!</definedName>
    <definedName name="MMMWEIGHTS_IMPACT_SUMMARY_936" localSheetId="3">#REF!</definedName>
    <definedName name="MMMWEIGHTS_IMPACT_SUMMARY_936" localSheetId="5">#REF!</definedName>
    <definedName name="MMMWEIGHTS_IMPACT_SUMMARY_936">#REF!</definedName>
    <definedName name="NeonateSUMRY2b" localSheetId="0">#REF!</definedName>
    <definedName name="NeonateSUMRY2b" localSheetId="3">#REF!</definedName>
    <definedName name="NeonateSUMRY2b" localSheetId="5">#REF!</definedName>
    <definedName name="NeonateSUMRY2b">#REF!</definedName>
    <definedName name="PIP11_PaidMemo" localSheetId="0">#REF!</definedName>
    <definedName name="PIP11_PaidMemo">#REF!</definedName>
    <definedName name="PIP11_PaidMemo_f" localSheetId="0">#REF!</definedName>
    <definedName name="PIP11_PaidMemo_f">#REF!</definedName>
    <definedName name="PIP11_PaidMemo_final" localSheetId="0">#REF!</definedName>
    <definedName name="PIP11_PaidMemo_final">#REF!</definedName>
    <definedName name="PIP11_PaidMemo_final_n" localSheetId="0">#REF!</definedName>
    <definedName name="PIP11_PaidMemo_final_n">#REF!</definedName>
    <definedName name="PIP12_PaidMemo_f" localSheetId="0">#REF!</definedName>
    <definedName name="PIP12_PaidMemo_f">#REF!</definedName>
    <definedName name="PIP12_PaidMemo_final" localSheetId="0">#REF!</definedName>
    <definedName name="PIP12_PaidMemo_final">#REF!</definedName>
    <definedName name="PIP12_PaidMemo_final_n" localSheetId="0">#REF!</definedName>
    <definedName name="PIP12_PaidMemo_final_n">#REF!</definedName>
    <definedName name="PIP13_PaidMemo_f" localSheetId="0">#REF!</definedName>
    <definedName name="PIP13_PaidMemo_f">#REF!</definedName>
    <definedName name="PIP13_PaidMemo_final" localSheetId="0">#REF!</definedName>
    <definedName name="PIP13_PaidMemo_final">#REF!</definedName>
    <definedName name="PIP13_PaidMemo_final_n" localSheetId="0">#REF!</definedName>
    <definedName name="PIP13_PaidMemo_final_n">#REF!</definedName>
    <definedName name="PIP14_PaidMemo_f" localSheetId="0">#REF!</definedName>
    <definedName name="PIP14_PaidMemo_f">#REF!</definedName>
    <definedName name="PIP14_PaidMemo_final" localSheetId="0">#REF!</definedName>
    <definedName name="PIP14_PaidMemo_final">#REF!</definedName>
    <definedName name="PIP14_PaidMemo_final_n" localSheetId="0">#REF!</definedName>
    <definedName name="PIP14_PaidMemo_final_n">#REF!</definedName>
    <definedName name="PolicyImpact" localSheetId="0">#REF!</definedName>
    <definedName name="PolicyImpact">#REF!</definedName>
    <definedName name="pps_3std" localSheetId="0">#REF!</definedName>
    <definedName name="pps_3std">#REF!</definedName>
    <definedName name="PricingCDImpact" localSheetId="0">#REF!</definedName>
    <definedName name="PricingCDImpact">#REF!</definedName>
    <definedName name="PRINT" localSheetId="0">#REF!</definedName>
    <definedName name="PRINT">#REF!</definedName>
    <definedName name="_xlnm.Print_Area" localSheetId="6">#REF!</definedName>
    <definedName name="_xlnm.Print_Area" localSheetId="5">'IP CCR 2023'!$A$1:$S$35</definedName>
    <definedName name="_xlnm.Print_Area" localSheetId="4">'Per Diem Rates'!$C$1:$F$33</definedName>
    <definedName name="_xlnm.Print_Area" localSheetId="1">'WI_IME Rate Modifier'!$A$1:$F$35</definedName>
    <definedName name="_xlnm.Print_Area">#REF!</definedName>
    <definedName name="PRINT_AREA_MI" localSheetId="0">#REF!</definedName>
    <definedName name="PRINT_AREA_MI">#REF!</definedName>
    <definedName name="_xlnm.Print_Titles" localSheetId="6">#REF!</definedName>
    <definedName name="_xlnm.Print_Titles" localSheetId="3">#REF!</definedName>
    <definedName name="_xlnm.Print_Titles" localSheetId="5">#REF!</definedName>
    <definedName name="_xlnm.Print_Titles" localSheetId="1">'WI_IME Rate Modifier'!$1:$4</definedName>
    <definedName name="_xlnm.Print_Titles">#REF!</definedName>
    <definedName name="PRINT_TITLES_MI" localSheetId="0">#REF!</definedName>
    <definedName name="PRINT_TITLES_MI" localSheetId="3">#REF!</definedName>
    <definedName name="PRINT_TITLES_MI" localSheetId="5">#REF!</definedName>
    <definedName name="PRINT_TITLES_MI">#REF!</definedName>
    <definedName name="prov_name">[6]Medicaid!$A$3</definedName>
    <definedName name="PROVIDER_SUMM" localSheetId="0">#REF!</definedName>
    <definedName name="PROVIDER_SUMM" localSheetId="6">#REF!</definedName>
    <definedName name="PROVIDER_SUMM" localSheetId="3">#REF!</definedName>
    <definedName name="PROVIDER_SUMM" localSheetId="5">#REF!</definedName>
    <definedName name="PROVIDER_SUMM">#REF!</definedName>
    <definedName name="ProvNum">[7]Main!$A$4</definedName>
    <definedName name="PROVSUMMARY" localSheetId="0">#REF!</definedName>
    <definedName name="PROVSUMMARY" localSheetId="6">#REF!</definedName>
    <definedName name="PROVSUMMARY" localSheetId="3">#REF!</definedName>
    <definedName name="PROVSUMMARY" localSheetId="5">#REF!</definedName>
    <definedName name="PROVSUMMARY">#REF!</definedName>
    <definedName name="rate" localSheetId="0">#REF!</definedName>
    <definedName name="rate" localSheetId="3">#REF!</definedName>
    <definedName name="rate" localSheetId="5">#REF!</definedName>
    <definedName name="rate">#REF!</definedName>
    <definedName name="RateTypeAssignment" localSheetId="6">[3]Lookup!$E$4:$E$39</definedName>
    <definedName name="RateTypeAssignment">[4]Lookup!$E$4:$E$39</definedName>
    <definedName name="Sample_Impact_base" localSheetId="0">#REF!</definedName>
    <definedName name="Sample_Impact_base" localSheetId="6">#REF!</definedName>
    <definedName name="Sample_Impact_base" localSheetId="3">#REF!</definedName>
    <definedName name="Sample_Impact_base" localSheetId="5">#REF!</definedName>
    <definedName name="Sample_Impact_base">#REF!</definedName>
    <definedName name="SOI">[2]Lists!$D$3:$D$6</definedName>
    <definedName name="STATUS_BY_SFY" localSheetId="0">#REF!</definedName>
    <definedName name="STATUS_BY_SFY" localSheetId="6">#REF!</definedName>
    <definedName name="STATUS_BY_SFY" localSheetId="3">#REF!</definedName>
    <definedName name="STATUS_BY_SFY" localSheetId="5">#REF!</definedName>
    <definedName name="STATUS_BY_SFY">#REF!</definedName>
    <definedName name="SvcImpact" localSheetId="0">#REF!</definedName>
    <definedName name="SvcImpact" localSheetId="3">#REF!</definedName>
    <definedName name="SvcImpact" localSheetId="5">#REF!</definedName>
    <definedName name="SvcImpact">#REF!</definedName>
    <definedName name="SVCLEVEL" localSheetId="0">#REF!</definedName>
    <definedName name="SVCLEVEL" localSheetId="3">#REF!</definedName>
    <definedName name="SVCLEVEL" localSheetId="5">#REF!</definedName>
    <definedName name="SVCLEVEL">#REF!</definedName>
    <definedName name="SVCSUMRY" localSheetId="0">#REF!</definedName>
    <definedName name="SVCSUMRY">#REF!</definedName>
    <definedName name="TblStep_1" localSheetId="0">#REF!</definedName>
    <definedName name="TblStep_1">#REF!</definedName>
    <definedName name="TOTAL" localSheetId="0">#REF!</definedName>
    <definedName name="TOTAL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8" l="1"/>
  <c r="E9" i="18"/>
  <c r="E12" i="18"/>
  <c r="E13" i="18"/>
  <c r="E15" i="18"/>
  <c r="E16" i="18"/>
  <c r="E19" i="18"/>
  <c r="E21" i="18"/>
  <c r="E23" i="18"/>
  <c r="E25" i="18"/>
  <c r="E29" i="18"/>
  <c r="E32" i="18"/>
  <c r="J35" i="35"/>
  <c r="L35" i="35" s="1"/>
  <c r="E35" i="18" s="1"/>
  <c r="J34" i="35"/>
  <c r="L34" i="35" s="1"/>
  <c r="J33" i="35"/>
  <c r="L33" i="35" s="1"/>
  <c r="J32" i="35"/>
  <c r="L32" i="35" s="1"/>
  <c r="J31" i="35"/>
  <c r="L31" i="35" s="1"/>
  <c r="E31" i="18" s="1"/>
  <c r="L30" i="35"/>
  <c r="J30" i="35"/>
  <c r="J28" i="35"/>
  <c r="L28" i="35" s="1"/>
  <c r="J27" i="35"/>
  <c r="L27" i="35" s="1"/>
  <c r="J26" i="35"/>
  <c r="L26" i="35" s="1"/>
  <c r="J24" i="35"/>
  <c r="L24" i="35" s="1"/>
  <c r="L22" i="35"/>
  <c r="J22" i="35"/>
  <c r="J20" i="35"/>
  <c r="L20" i="35" s="1"/>
  <c r="L18" i="35"/>
  <c r="J18" i="35"/>
  <c r="J17" i="35"/>
  <c r="L16" i="35"/>
  <c r="J16" i="35"/>
  <c r="J14" i="35"/>
  <c r="L14" i="35" s="1"/>
  <c r="L12" i="35"/>
  <c r="J12" i="35"/>
  <c r="L11" i="35"/>
  <c r="E11" i="18" s="1"/>
  <c r="J11" i="35"/>
  <c r="J10" i="35"/>
  <c r="L10" i="35" s="1"/>
  <c r="J7" i="35"/>
  <c r="L7" i="35" s="1"/>
  <c r="I34" i="34"/>
  <c r="R33" i="34"/>
  <c r="S33" i="34" s="1"/>
  <c r="U33" i="34" s="1"/>
  <c r="R32" i="34"/>
  <c r="S32" i="34" s="1"/>
  <c r="U32" i="34" s="1"/>
  <c r="R31" i="34"/>
  <c r="S31" i="34" s="1"/>
  <c r="U31" i="34" s="1"/>
  <c r="R30" i="34"/>
  <c r="S30" i="34" s="1"/>
  <c r="U30" i="34" s="1"/>
  <c r="R29" i="34"/>
  <c r="S29" i="34" s="1"/>
  <c r="U29" i="34" s="1"/>
  <c r="R28" i="34"/>
  <c r="S28" i="34" s="1"/>
  <c r="U28" i="34" s="1"/>
  <c r="R27" i="34"/>
  <c r="S27" i="34" s="1"/>
  <c r="U27" i="34" s="1"/>
  <c r="R26" i="34"/>
  <c r="S26" i="34" s="1"/>
  <c r="U26" i="34" s="1"/>
  <c r="R25" i="34"/>
  <c r="S25" i="34" s="1"/>
  <c r="U25" i="34" s="1"/>
  <c r="R24" i="34"/>
  <c r="S24" i="34" s="1"/>
  <c r="U24" i="34" s="1"/>
  <c r="R23" i="34"/>
  <c r="S23" i="34" s="1"/>
  <c r="U23" i="34" s="1"/>
  <c r="R22" i="34"/>
  <c r="S22" i="34" s="1"/>
  <c r="U22" i="34" s="1"/>
  <c r="R21" i="34"/>
  <c r="S21" i="34" s="1"/>
  <c r="U21" i="34" s="1"/>
  <c r="R20" i="34"/>
  <c r="S20" i="34" s="1"/>
  <c r="U20" i="34" s="1"/>
  <c r="R19" i="34"/>
  <c r="S19" i="34" s="1"/>
  <c r="U19" i="34" s="1"/>
  <c r="R18" i="34"/>
  <c r="S18" i="34" s="1"/>
  <c r="U18" i="34" s="1"/>
  <c r="R17" i="34"/>
  <c r="S17" i="34" s="1"/>
  <c r="U17" i="34" s="1"/>
  <c r="R16" i="34"/>
  <c r="S16" i="34" s="1"/>
  <c r="U16" i="34" s="1"/>
  <c r="R15" i="34"/>
  <c r="S15" i="34" s="1"/>
  <c r="U15" i="34" s="1"/>
  <c r="R14" i="34"/>
  <c r="S14" i="34" s="1"/>
  <c r="U14" i="34" s="1"/>
  <c r="R13" i="34"/>
  <c r="S13" i="34" s="1"/>
  <c r="U13" i="34" s="1"/>
  <c r="R12" i="34"/>
  <c r="S12" i="34" s="1"/>
  <c r="U12" i="34" s="1"/>
  <c r="R11" i="34"/>
  <c r="S11" i="34" s="1"/>
  <c r="U11" i="34" s="1"/>
  <c r="R10" i="34"/>
  <c r="S10" i="34" s="1"/>
  <c r="U10" i="34" s="1"/>
  <c r="R9" i="34"/>
  <c r="S9" i="34" s="1"/>
  <c r="U9" i="34" s="1"/>
  <c r="R8" i="34"/>
  <c r="S8" i="34" s="1"/>
  <c r="U8" i="34" s="1"/>
  <c r="R7" i="34"/>
  <c r="S7" i="34" s="1"/>
  <c r="U7" i="34" s="1"/>
  <c r="E34" i="30"/>
  <c r="E34" i="18" l="1"/>
  <c r="E33" i="18"/>
  <c r="E30" i="18"/>
  <c r="E28" i="18"/>
  <c r="E27" i="18"/>
  <c r="E26" i="18"/>
  <c r="E24" i="18"/>
  <c r="E22" i="18"/>
  <c r="E20" i="18"/>
  <c r="E18" i="18"/>
  <c r="E14" i="18"/>
  <c r="E10" i="18"/>
  <c r="E7" i="18"/>
  <c r="L17" i="35"/>
  <c r="E11" i="30"/>
  <c r="E28" i="30"/>
  <c r="E29" i="30"/>
  <c r="E30" i="30"/>
  <c r="E31" i="30"/>
  <c r="E32" i="30"/>
  <c r="E33" i="30"/>
  <c r="E17" i="18" l="1"/>
  <c r="R34" i="34"/>
  <c r="S34" i="34" s="1"/>
  <c r="U34" i="34" s="1"/>
  <c r="E7" i="30"/>
  <c r="E23" i="30"/>
  <c r="E6" i="30"/>
  <c r="E8" i="30"/>
  <c r="E12" i="30"/>
  <c r="E16" i="30"/>
  <c r="E20" i="30"/>
  <c r="E24" i="30"/>
  <c r="E19" i="30"/>
  <c r="E5" i="30"/>
  <c r="E9" i="30"/>
  <c r="E13" i="30"/>
  <c r="E17" i="30"/>
  <c r="E21" i="30"/>
  <c r="E25" i="30"/>
  <c r="E15" i="30"/>
  <c r="E14" i="30"/>
  <c r="E18" i="30"/>
  <c r="E22" i="30"/>
  <c r="E26" i="30"/>
  <c r="E27" i="30"/>
  <c r="E10" i="30"/>
  <c r="H34" i="20" l="1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5" i="20"/>
  <c r="H7" i="20"/>
  <c r="I7" i="20" l="1"/>
  <c r="D7" i="18" s="1"/>
  <c r="I26" i="20"/>
  <c r="D26" i="18" s="1"/>
  <c r="I31" i="20"/>
  <c r="D31" i="18" s="1"/>
  <c r="I30" i="20"/>
  <c r="D30" i="18" s="1"/>
  <c r="I34" i="20"/>
  <c r="D34" i="18" s="1"/>
  <c r="I27" i="20"/>
  <c r="D27" i="18" s="1"/>
  <c r="I22" i="20"/>
  <c r="D22" i="18" s="1"/>
  <c r="I10" i="20"/>
  <c r="D10" i="18" s="1"/>
  <c r="I14" i="20"/>
  <c r="D14" i="18" s="1"/>
  <c r="I23" i="20"/>
  <c r="D23" i="18" s="1"/>
  <c r="I11" i="20"/>
  <c r="D11" i="18" s="1"/>
  <c r="I15" i="20"/>
  <c r="D15" i="18" s="1"/>
  <c r="I18" i="20"/>
  <c r="D18" i="18" s="1"/>
  <c r="I19" i="20"/>
  <c r="D19" i="18" s="1"/>
  <c r="I17" i="20"/>
  <c r="D17" i="18" s="1"/>
  <c r="I32" i="20"/>
  <c r="D32" i="18" s="1"/>
  <c r="I13" i="20"/>
  <c r="D13" i="18" s="1"/>
  <c r="I29" i="20"/>
  <c r="D29" i="18" s="1"/>
  <c r="I9" i="20"/>
  <c r="D9" i="18" s="1"/>
  <c r="I20" i="20"/>
  <c r="D20" i="18" s="1"/>
  <c r="I21" i="20"/>
  <c r="D21" i="18" s="1"/>
  <c r="I16" i="20"/>
  <c r="D16" i="18" s="1"/>
  <c r="I33" i="20"/>
  <c r="D33" i="18" s="1"/>
  <c r="I12" i="20"/>
  <c r="D12" i="18" s="1"/>
  <c r="I28" i="20"/>
  <c r="D28" i="18" s="1"/>
  <c r="I8" i="20"/>
  <c r="D8" i="18" s="1"/>
  <c r="I24" i="20"/>
  <c r="D24" i="18" s="1"/>
  <c r="I25" i="20"/>
  <c r="D25" i="18" s="1"/>
  <c r="I35" i="20"/>
  <c r="D35" i="18" s="1"/>
  <c r="F14" i="18" l="1"/>
  <c r="G14" i="28" s="1"/>
  <c r="H14" i="28" s="1"/>
  <c r="F29" i="18"/>
  <c r="G29" i="28" s="1"/>
  <c r="H29" i="28" s="1"/>
  <c r="F30" i="18"/>
  <c r="G30" i="28" s="1"/>
  <c r="H30" i="28" s="1"/>
  <c r="F10" i="18"/>
  <c r="G10" i="28" s="1"/>
  <c r="H10" i="28" s="1"/>
  <c r="F26" i="18"/>
  <c r="G26" i="28" s="1"/>
  <c r="H26" i="28" s="1"/>
  <c r="F18" i="18"/>
  <c r="G18" i="28" s="1"/>
  <c r="H18" i="28" s="1"/>
  <c r="F33" i="18"/>
  <c r="G33" i="28" s="1"/>
  <c r="H33" i="28" s="1"/>
  <c r="F34" i="18"/>
  <c r="G41" i="28" s="1"/>
  <c r="H41" i="28" s="1"/>
  <c r="F22" i="18"/>
  <c r="G22" i="28" s="1"/>
  <c r="H22" i="28" s="1"/>
  <c r="F31" i="18"/>
  <c r="G31" i="28" s="1"/>
  <c r="H31" i="28" s="1"/>
  <c r="F35" i="18"/>
  <c r="G38" i="28" s="1"/>
  <c r="H38" i="28" s="1"/>
  <c r="F8" i="18"/>
  <c r="G8" i="28" s="1"/>
  <c r="H8" i="28" s="1"/>
  <c r="F12" i="18"/>
  <c r="G12" i="28" s="1"/>
  <c r="H12" i="28" s="1"/>
  <c r="F16" i="18"/>
  <c r="G16" i="28" s="1"/>
  <c r="H16" i="28" s="1"/>
  <c r="F20" i="18"/>
  <c r="G20" i="28" s="1"/>
  <c r="H20" i="28" s="1"/>
  <c r="F24" i="18"/>
  <c r="G24" i="28" s="1"/>
  <c r="H24" i="28" s="1"/>
  <c r="F28" i="18"/>
  <c r="G28" i="28" s="1"/>
  <c r="H28" i="28" s="1"/>
  <c r="F32" i="18"/>
  <c r="G32" i="28" s="1"/>
  <c r="H32" i="28" s="1"/>
  <c r="F7" i="18"/>
  <c r="G7" i="28" s="1"/>
  <c r="H7" i="28" s="1"/>
  <c r="F11" i="18"/>
  <c r="G11" i="28" s="1"/>
  <c r="H11" i="28" s="1"/>
  <c r="F15" i="18"/>
  <c r="G15" i="28" s="1"/>
  <c r="H15" i="28" s="1"/>
  <c r="F19" i="18"/>
  <c r="G19" i="28" s="1"/>
  <c r="H19" i="28" s="1"/>
  <c r="F23" i="18"/>
  <c r="G23" i="28" s="1"/>
  <c r="H23" i="28" s="1"/>
  <c r="F27" i="18"/>
  <c r="G27" i="28" s="1"/>
  <c r="H27" i="28" s="1"/>
  <c r="F9" i="18"/>
  <c r="G9" i="28" s="1"/>
  <c r="H9" i="28" s="1"/>
  <c r="F13" i="18"/>
  <c r="G13" i="28" s="1"/>
  <c r="H13" i="28" s="1"/>
  <c r="F17" i="18"/>
  <c r="G17" i="28" s="1"/>
  <c r="H17" i="28" s="1"/>
  <c r="F21" i="18"/>
  <c r="G21" i="28" s="1"/>
  <c r="H21" i="28" s="1"/>
  <c r="F25" i="18"/>
  <c r="G25" i="28" s="1"/>
  <c r="H25" i="28" s="1"/>
</calcChain>
</file>

<file path=xl/sharedStrings.xml><?xml version="1.0" encoding="utf-8"?>
<sst xmlns="http://schemas.openxmlformats.org/spreadsheetml/2006/main" count="832" uniqueCount="297">
  <si>
    <t>Hospital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</si>
  <si>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</si>
  <si>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</si>
  <si>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</si>
  <si>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</si>
  <si>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</si>
  <si>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</si>
  <si>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</si>
  <si>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</si>
  <si>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</si>
  <si>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</si>
  <si>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</si>
  <si>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</si>
  <si>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</si>
  <si>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</si>
  <si>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</si>
  <si>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</si>
  <si>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</si>
  <si>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</si>
  <si>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</si>
  <si>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</si>
  <si>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</si>
  <si>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</si>
  <si>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Connecticut Department of Social Services - Division of Health Services</t>
  </si>
  <si>
    <t xml:space="preserve"> </t>
  </si>
  <si>
    <t>Medicare Number</t>
  </si>
  <si>
    <t>Medicaid Number</t>
  </si>
  <si>
    <t>a</t>
  </si>
  <si>
    <t>b</t>
  </si>
  <si>
    <t>c</t>
  </si>
  <si>
    <t>d</t>
  </si>
  <si>
    <t>e</t>
  </si>
  <si>
    <t>f</t>
  </si>
  <si>
    <t>g</t>
  </si>
  <si>
    <t>k</t>
  </si>
  <si>
    <t>m</t>
  </si>
  <si>
    <t>q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</si>
  <si>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</si>
  <si>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</si>
  <si>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</si>
  <si>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</si>
  <si>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</si>
  <si>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</si>
  <si>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</si>
  <si>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</si>
  <si>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</si>
  <si>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</si>
  <si>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</si>
  <si>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</si>
  <si>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</si>
  <si>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</si>
  <si>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</si>
  <si>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</si>
  <si>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</si>
  <si>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</si>
  <si>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</si>
  <si>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</si>
  <si>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</si>
  <si>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</si>
  <si>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</si>
  <si>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</si>
  <si>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</si>
  <si>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</si>
  <si>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</si>
  <si>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</si>
  <si>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</si>
  <si>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</si>
  <si>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</si>
  <si>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</si>
  <si>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</si>
  <si>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</si>
  <si>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</si>
  <si>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</si>
  <si>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</si>
  <si>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</si>
  <si>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</si>
  <si>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</si>
  <si>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</si>
  <si>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</si>
  <si>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</si>
  <si>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</si>
  <si>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</si>
  <si>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</si>
  <si>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</si>
  <si>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</si>
  <si>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</si>
  <si>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</si>
  <si>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</si>
  <si>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</si>
  <si>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</si>
  <si>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</si>
  <si>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</si>
  <si>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</si>
  <si>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</si>
  <si>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</si>
  <si>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</si>
  <si>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</si>
  <si>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</si>
  <si>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</si>
  <si>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h</t>
  </si>
  <si>
    <t>i</t>
  </si>
  <si>
    <t>j</t>
  </si>
  <si>
    <t>o</t>
  </si>
  <si>
    <t>p</t>
  </si>
  <si>
    <t xml:space="preserve">Combined IME and Wage Index Rate Adjustment Factor </t>
  </si>
  <si>
    <t>f=d*(1+e)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</si>
  <si>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</si>
  <si>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</si>
  <si>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</si>
  <si>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</si>
  <si>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</si>
  <si>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</si>
  <si>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</si>
  <si>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</si>
  <si>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</si>
  <si>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</si>
  <si>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i=e+f+g-h</t>
  </si>
  <si>
    <t>k = 1.35*((1+j/i)^.405-1)</t>
  </si>
  <si>
    <t xml:space="preserve">County </t>
  </si>
  <si>
    <t>Urban Area</t>
  </si>
  <si>
    <t>Wage Index</t>
  </si>
  <si>
    <t>n</t>
  </si>
  <si>
    <t>r=(p*q)+(1-q)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</si>
  <si>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</si>
  <si>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</si>
  <si>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</si>
  <si>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</si>
  <si>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</si>
  <si>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</si>
  <si>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</si>
  <si>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Middlesex County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</si>
  <si>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</si>
  <si>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</si>
  <si>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</si>
  <si>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</si>
  <si>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</si>
  <si>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</si>
  <si>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</si>
  <si>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</si>
  <si>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</si>
  <si>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</si>
  <si>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</si>
  <si>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</si>
  <si>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</si>
  <si>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</si>
  <si>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</si>
  <si>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</si>
  <si>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</si>
  <si>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</si>
  <si>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</si>
  <si>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</si>
  <si>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</si>
  <si>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</si>
  <si>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</si>
  <si>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</si>
  <si>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</si>
  <si>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</si>
  <si>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</si>
  <si>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</si>
  <si>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</si>
  <si>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</si>
  <si>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</si>
  <si>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</si>
  <si>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</si>
  <si>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</si>
  <si>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</si>
  <si>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</si>
  <si>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</si>
  <si>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</si>
  <si>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</si>
  <si>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</si>
  <si>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</si>
  <si>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l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</si>
  <si>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</si>
  <si>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</si>
  <si>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</si>
  <si>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</si>
  <si>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</si>
  <si>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</si>
  <si>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</si>
  <si>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</si>
  <si>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</si>
  <si>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</si>
  <si>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</si>
  <si>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</si>
  <si>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</si>
  <si>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</si>
  <si>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</si>
  <si>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</si>
  <si>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</si>
  <si>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</si>
  <si>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</si>
  <si>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</si>
  <si>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</si>
  <si>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</si>
  <si>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</si>
  <si>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</si>
  <si>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</si>
  <si>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</si>
  <si>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</si>
  <si>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008069222</t>
  </si>
  <si>
    <t>008069217</t>
  </si>
  <si>
    <t>008069211</t>
  </si>
  <si>
    <t>2017 Original CBSA</t>
  </si>
  <si>
    <t>Labor Component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</si>
  <si>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</si>
  <si>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</si>
  <si>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</si>
  <si>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</si>
  <si>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</si>
  <si>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</si>
  <si>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</si>
  <si>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</si>
  <si>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</si>
  <si>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</si>
  <si>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</si>
  <si>
    <t>Medicare Cost Report Worksheet S-3, Part I, Columns 2 &amp; 9</t>
  </si>
  <si>
    <t>p = sum(h to o)</t>
  </si>
  <si>
    <t>q = g / p</t>
  </si>
  <si>
    <t>008074563</t>
  </si>
  <si>
    <t xml:space="preserve">BRIDGEPORT HOSPITAL                               </t>
  </si>
  <si>
    <t xml:space="preserve">BRIDGEPORT HOSPITAL INC                           </t>
  </si>
  <si>
    <t xml:space="preserve">BRISTOL HOSPITAL                                  </t>
  </si>
  <si>
    <t xml:space="preserve">CONNECTICUT CHILDRENS MEDICAL CENTER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</si>
  <si>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</si>
  <si>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</si>
  <si>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</si>
  <si>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</si>
  <si>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HP COMPANY DRG                                    </t>
  </si>
  <si>
    <t xml:space="preserve">JOHNSON MEMORIAL HOSPITAL, INC.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</si>
  <si>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</si>
  <si>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</si>
  <si>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</si>
  <si>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</si>
  <si>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</si>
  <si>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</si>
  <si>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                           </t>
  </si>
  <si>
    <t xml:space="preserve">SAINT FRANCIS HOSPITAL AND MEDICAL CENTER         </t>
  </si>
  <si>
    <t xml:space="preserve">ST MARYS HOSPITAL                                 </t>
  </si>
  <si>
    <t xml:space="preserve">ST. VINCENT'S MEDICAL CENTER                      </t>
  </si>
  <si>
    <t xml:space="preserve">STAMFORD HOSPITAL                                 </t>
  </si>
  <si>
    <t xml:space="preserve">STATE OF CONNECTICUT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</si>
  <si>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</si>
  <si>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</si>
  <si>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</si>
  <si>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</si>
  <si>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</si>
  <si>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</si>
  <si>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</si>
  <si>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 xml:space="preserve">BRIDGEPORT HOSPITAL INC                      </t>
  </si>
  <si>
    <t xml:space="preserve">BRISTOL HOSPITAL                             </t>
  </si>
  <si>
    <t xml:space="preserve">DANBURY HOSPITAL                             </t>
  </si>
  <si>
    <t xml:space="preserve">DAY KIMBALL HOSPITAL                         </t>
  </si>
  <si>
    <t>GRIFFIN HOSPITAL</t>
  </si>
  <si>
    <t xml:space="preserve">HARTFORD HOSPITAL                            </t>
  </si>
  <si>
    <t xml:space="preserve">JOHNSON MEMORIAL HOSPITAL                    </t>
  </si>
  <si>
    <t xml:space="preserve">LAWRENCE AND MEMORIAL HOSPITAL               </t>
  </si>
  <si>
    <t xml:space="preserve">MANCHESTER MEMORIAL  HOSPITAL                </t>
  </si>
  <si>
    <t xml:space="preserve">MIDDLESEX HOSPITAL                           </t>
  </si>
  <si>
    <t xml:space="preserve">MIDSTATE MEDICAL CENTER                      </t>
  </si>
  <si>
    <t xml:space="preserve">NORWALK HOSPITAL ASSOCIATION                 </t>
  </si>
  <si>
    <t xml:space="preserve">ST FRANCIS HOSPITAL MEDICAL CENTER           </t>
  </si>
  <si>
    <t xml:space="preserve">ST MARYS HOSPITAL                            </t>
  </si>
  <si>
    <t xml:space="preserve">ST VINCENTS MEDICAL CENTER                   </t>
  </si>
  <si>
    <t xml:space="preserve">STAMFORD HOSPITAL                            </t>
  </si>
  <si>
    <t xml:space="preserve">THE CHARLOTTE HUNGERFORD HOSPITAL            </t>
  </si>
  <si>
    <t>THE HOSPITAL OF CENTRAL CT</t>
  </si>
  <si>
    <t xml:space="preserve">THE WILLIAM BACKUS HOSPITAL                  </t>
  </si>
  <si>
    <t xml:space="preserve">WATERBURY HOSPITAL                           </t>
  </si>
  <si>
    <t>CONNECTICUT CHILDREN'S MEDICAL CENTER</t>
  </si>
  <si>
    <t>MILFORD HOSPITAL</t>
  </si>
  <si>
    <t>NEW MILFORD HOSPITAL</t>
  </si>
  <si>
    <t>ROCKVILLE GENERAL HOSPITAL</t>
  </si>
  <si>
    <t>WINDHAM MEMORIAL COMMUNITY HOSPITAL</t>
  </si>
  <si>
    <t xml:space="preserve">YALE-NEW HAVEN HOSP. </t>
  </si>
  <si>
    <t>APR-DRG Rate (Prior to IME/WI Adj.)</t>
  </si>
  <si>
    <t>008055716</t>
  </si>
  <si>
    <t>008087732</t>
  </si>
  <si>
    <t>OOS</t>
  </si>
  <si>
    <t>= d * e</t>
  </si>
  <si>
    <t>008090984</t>
  </si>
  <si>
    <t>CY 2021 CCR</t>
  </si>
  <si>
    <t>Indirect Medical Education (IME) Factor for Rates effective 1/1/2023</t>
  </si>
  <si>
    <t>Effective 1/1/2023</t>
  </si>
  <si>
    <t>2023 Labor Component</t>
  </si>
  <si>
    <t>Wage Index Factor effective 1/1/2023 per SPA 20-0001</t>
  </si>
  <si>
    <t>2023 WI Factor</t>
  </si>
  <si>
    <t>2023 IME using 2021 Cost Report</t>
  </si>
  <si>
    <t>2023 IME/WI Factor</t>
  </si>
  <si>
    <t>2023 IME/WI Adjusted Rate</t>
  </si>
  <si>
    <t>2023 IME/WI Rate Factor</t>
  </si>
  <si>
    <t>CY 2023 DRG Base Rates including IME and WI</t>
  </si>
  <si>
    <t>Per Diem Rates Effective 1/1/2023</t>
  </si>
  <si>
    <t>1/1/2023 Behavioral Health</t>
  </si>
  <si>
    <t>1/1/2023 Behavioral Health, Discharge Delay</t>
  </si>
  <si>
    <t>1/1/23 Rehabilitation</t>
  </si>
  <si>
    <t>2023 Labor Portion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</si>
</sst>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  <numFmt numFmtId="166" formatCode="_(* #,##0.0000_);_(* \(#,##0.0000\);_(* &quot;-&quot;????_);_(@_)"/>
    <numFmt numFmtId="167" formatCode="0.00000"/>
    <numFmt numFmtId="168" formatCode="_(* #,##0.00000_);_(* \(#,##0.00000\);_(* &quot;-&quot;??_);_(@_)"/>
    <numFmt numFmtId="169" formatCode="#,##0.0000_);\(#,##0.000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rgb="FF000000"/>
      <name val="Arial"/>
    </font>
    <font>
      <sz val="9.5"/>
      <color rgb="FF000000"/>
      <name val="Arial"/>
      <family val="2"/>
    </font>
    <font>
      <sz val="10"/>
      <name val="Arial"/>
    </font>
    <font>
      <sz val="11"/>
      <color indexed="8"/>
      <name val="Calibri"/>
    </font>
    <font>
      <b/>
      <sz val="11"/>
      <name val="Arial"/>
      <family val="2"/>
    </font>
    <font>
      <i/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10" fillId="6" borderId="4" applyNumberFormat="0" applyAlignment="0" applyProtection="0"/>
    <xf numFmtId="0" fontId="26" fillId="50" borderId="15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6" applyNumberFormat="0" applyFill="0" applyAlignment="0" applyProtection="0"/>
    <xf numFmtId="0" fontId="2" fillId="0" borderId="1" applyNumberFormat="0" applyFill="0" applyAlignment="0" applyProtection="0"/>
    <xf numFmtId="0" fontId="35" fillId="0" borderId="17" applyNumberFormat="0" applyFill="0" applyAlignment="0" applyProtection="0"/>
    <xf numFmtId="0" fontId="3" fillId="0" borderId="2" applyNumberFormat="0" applyFill="0" applyAlignment="0" applyProtection="0"/>
    <xf numFmtId="0" fontId="36" fillId="0" borderId="18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8" fillId="5" borderId="4" applyNumberFormat="0" applyAlignment="0" applyProtection="0"/>
    <xf numFmtId="0" fontId="38" fillId="0" borderId="19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1" fillId="8" borderId="8" applyNumberFormat="0" applyFon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8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  <xf numFmtId="0" fontId="58" fillId="0" borderId="0"/>
    <xf numFmtId="0" fontId="59" fillId="0" borderId="0"/>
    <xf numFmtId="0" fontId="60" fillId="0" borderId="0" applyAlignment="0"/>
    <xf numFmtId="0" fontId="60" fillId="0" borderId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5" fillId="0" borderId="0" xfId="0" applyFont="1"/>
    <xf numFmtId="0" fontId="49" fillId="0" borderId="0" xfId="0" applyFont="1"/>
    <xf numFmtId="164" fontId="0" fillId="0" borderId="0" xfId="0" applyNumberFormat="1"/>
    <xf numFmtId="0" fontId="50" fillId="0" borderId="0" xfId="0" applyFont="1"/>
    <xf numFmtId="0" fontId="0" fillId="0" borderId="0" xfId="0" applyAlignment="1">
      <alignment horizontal="right"/>
    </xf>
    <xf numFmtId="44" fontId="0" fillId="0" borderId="0" xfId="255" applyFont="1"/>
    <xf numFmtId="0" fontId="0" fillId="0" borderId="25" xfId="0" applyBorder="1"/>
    <xf numFmtId="0" fontId="15" fillId="54" borderId="26" xfId="0" applyFont="1" applyFill="1" applyBorder="1" applyAlignment="1">
      <alignment horizontal="center" wrapText="1"/>
    </xf>
    <xf numFmtId="0" fontId="15" fillId="54" borderId="29" xfId="0" applyFont="1" applyFill="1" applyBorder="1" applyAlignment="1">
      <alignment horizontal="center" wrapText="1"/>
    </xf>
    <xf numFmtId="0" fontId="51" fillId="0" borderId="0" xfId="0" applyFont="1"/>
    <xf numFmtId="0" fontId="51" fillId="0" borderId="23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0" fillId="0" borderId="0" xfId="0" quotePrefix="1" applyBorder="1"/>
    <xf numFmtId="165" fontId="0" fillId="0" borderId="0" xfId="0" applyNumberFormat="1"/>
    <xf numFmtId="166" fontId="0" fillId="0" borderId="0" xfId="0" applyNumberFormat="1" applyBorder="1"/>
    <xf numFmtId="0" fontId="0" fillId="0" borderId="27" xfId="0" applyBorder="1"/>
    <xf numFmtId="166" fontId="0" fillId="0" borderId="10" xfId="0" applyNumberFormat="1" applyBorder="1"/>
    <xf numFmtId="164" fontId="0" fillId="0" borderId="10" xfId="0" applyNumberFormat="1" applyBorder="1"/>
    <xf numFmtId="44" fontId="0" fillId="0" borderId="10" xfId="255" applyFont="1" applyBorder="1"/>
    <xf numFmtId="165" fontId="0" fillId="0" borderId="10" xfId="0" applyNumberFormat="1" applyBorder="1"/>
    <xf numFmtId="0" fontId="0" fillId="0" borderId="25" xfId="0" applyFill="1" applyBorder="1"/>
    <xf numFmtId="41" fontId="15" fillId="0" borderId="0" xfId="0" applyNumberFormat="1" applyFont="1"/>
    <xf numFmtId="44" fontId="15" fillId="0" borderId="0" xfId="255" applyFont="1"/>
    <xf numFmtId="43" fontId="0" fillId="0" borderId="0" xfId="0" applyNumberFormat="1"/>
    <xf numFmtId="0" fontId="52" fillId="0" borderId="0" xfId="0" applyFont="1" applyFill="1" applyBorder="1"/>
    <xf numFmtId="43" fontId="0" fillId="0" borderId="10" xfId="0" applyNumberFormat="1" applyBorder="1"/>
    <xf numFmtId="0" fontId="0" fillId="0" borderId="26" xfId="0" applyBorder="1"/>
    <xf numFmtId="0" fontId="0" fillId="0" borderId="29" xfId="0" applyBorder="1"/>
    <xf numFmtId="44" fontId="0" fillId="0" borderId="29" xfId="255" applyFont="1" applyBorder="1"/>
    <xf numFmtId="43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1" applyNumberFormat="1" applyFont="1"/>
    <xf numFmtId="165" fontId="15" fillId="54" borderId="24" xfId="1" applyNumberFormat="1" applyFont="1" applyFill="1" applyBorder="1" applyAlignment="1">
      <alignment horizontal="center" wrapText="1"/>
    </xf>
    <xf numFmtId="10" fontId="0" fillId="0" borderId="0" xfId="2" applyNumberFormat="1" applyFont="1" applyFill="1" applyBorder="1"/>
    <xf numFmtId="165" fontId="0" fillId="0" borderId="12" xfId="1" applyNumberFormat="1" applyFont="1" applyBorder="1"/>
    <xf numFmtId="165" fontId="0" fillId="0" borderId="28" xfId="1" applyNumberFormat="1" applyFont="1" applyBorder="1"/>
    <xf numFmtId="10" fontId="0" fillId="0" borderId="10" xfId="2" applyNumberFormat="1" applyFont="1" applyFill="1" applyBorder="1"/>
    <xf numFmtId="0" fontId="0" fillId="0" borderId="10" xfId="0" applyBorder="1" applyAlignment="1">
      <alignment horizontal="center"/>
    </xf>
    <xf numFmtId="49" fontId="20" fillId="54" borderId="31" xfId="0" applyNumberFormat="1" applyFont="1" applyFill="1" applyBorder="1" applyAlignment="1">
      <alignment horizontal="center" wrapText="1"/>
    </xf>
    <xf numFmtId="165" fontId="20" fillId="54" borderId="31" xfId="1" applyNumberFormat="1" applyFont="1" applyFill="1" applyBorder="1" applyAlignment="1">
      <alignment horizontal="center" wrapText="1"/>
    </xf>
    <xf numFmtId="49" fontId="20" fillId="54" borderId="31" xfId="1" applyNumberFormat="1" applyFont="1" applyFill="1" applyBorder="1" applyAlignment="1">
      <alignment horizontal="center" wrapText="1"/>
    </xf>
    <xf numFmtId="49" fontId="20" fillId="54" borderId="32" xfId="0" applyNumberFormat="1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 vertical="center" wrapText="1"/>
    </xf>
    <xf numFmtId="165" fontId="54" fillId="0" borderId="0" xfId="1" applyNumberFormat="1" applyFont="1" applyBorder="1" applyAlignment="1">
      <alignment horizontal="center" vertical="center" wrapText="1"/>
    </xf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69" fontId="19" fillId="0" borderId="12" xfId="0" applyNumberFormat="1" applyFont="1" applyFill="1" applyBorder="1" applyAlignment="1">
      <alignment horizontal="center"/>
    </xf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69" fontId="19" fillId="0" borderId="28" xfId="0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15" fillId="54" borderId="30" xfId="0" applyFont="1" applyFill="1" applyBorder="1" applyAlignment="1">
      <alignment horizontal="center" wrapText="1"/>
    </xf>
    <xf numFmtId="0" fontId="15" fillId="54" borderId="31" xfId="0" applyFont="1" applyFill="1" applyBorder="1" applyAlignment="1">
      <alignment horizontal="center" wrapText="1"/>
    </xf>
    <xf numFmtId="49" fontId="55" fillId="54" borderId="31" xfId="198" applyNumberFormat="1" applyFont="1" applyFill="1" applyBorder="1" applyAlignment="1">
      <alignment horizontal="center" wrapText="1"/>
    </xf>
    <xf numFmtId="49" fontId="55" fillId="54" borderId="32" xfId="198" applyNumberFormat="1" applyFont="1" applyFill="1" applyBorder="1" applyAlignment="1">
      <alignment horizontal="center" wrapText="1"/>
    </xf>
    <xf numFmtId="0" fontId="51" fillId="0" borderId="36" xfId="0" applyFont="1" applyFill="1" applyBorder="1" applyAlignment="1">
      <alignment horizontal="center" wrapText="1"/>
    </xf>
    <xf numFmtId="0" fontId="51" fillId="0" borderId="33" xfId="0" applyFont="1" applyFill="1" applyBorder="1" applyAlignment="1">
      <alignment horizontal="center" wrapText="1"/>
    </xf>
    <xf numFmtId="49" fontId="56" fillId="0" borderId="33" xfId="198" applyNumberFormat="1" applyFont="1" applyFill="1" applyBorder="1" applyAlignment="1">
      <alignment horizontal="center" wrapText="1"/>
    </xf>
    <xf numFmtId="49" fontId="56" fillId="0" borderId="34" xfId="198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12" xfId="0" applyNumberFormat="1" applyBorder="1"/>
    <xf numFmtId="166" fontId="0" fillId="0" borderId="12" xfId="0" applyNumberFormat="1" applyBorder="1"/>
    <xf numFmtId="0" fontId="53" fillId="0" borderId="0" xfId="0" applyFont="1"/>
    <xf numFmtId="0" fontId="53" fillId="0" borderId="0" xfId="256" applyFont="1" applyBorder="1" applyAlignment="1">
      <alignment horizontal="center"/>
    </xf>
    <xf numFmtId="0" fontId="0" fillId="0" borderId="27" xfId="0" applyBorder="1" applyAlignment="1">
      <alignment horizontal="right"/>
    </xf>
    <xf numFmtId="165" fontId="0" fillId="0" borderId="10" xfId="1" applyNumberFormat="1" applyFont="1" applyBorder="1" applyAlignment="1">
      <alignment horizontal="center"/>
    </xf>
    <xf numFmtId="166" fontId="0" fillId="0" borderId="28" xfId="0" applyNumberFormat="1" applyBorder="1"/>
    <xf numFmtId="0" fontId="53" fillId="0" borderId="10" xfId="256" applyFont="1" applyBorder="1" applyAlignment="1">
      <alignment horizontal="center"/>
    </xf>
    <xf numFmtId="0" fontId="54" fillId="0" borderId="34" xfId="0" applyFont="1" applyFill="1" applyBorder="1" applyAlignment="1">
      <alignment horizontal="center" vertical="center" wrapText="1"/>
    </xf>
    <xf numFmtId="167" fontId="15" fillId="0" borderId="0" xfId="0" applyNumberFormat="1" applyFont="1"/>
    <xf numFmtId="168" fontId="0" fillId="0" borderId="13" xfId="0" applyNumberFormat="1" applyBorder="1"/>
    <xf numFmtId="41" fontId="0" fillId="0" borderId="13" xfId="0" applyNumberFormat="1" applyBorder="1"/>
    <xf numFmtId="14" fontId="0" fillId="0" borderId="13" xfId="0" applyNumberFormat="1" applyBorder="1"/>
    <xf numFmtId="0" fontId="0" fillId="0" borderId="13" xfId="0" applyBorder="1"/>
    <xf numFmtId="0" fontId="51" fillId="0" borderId="0" xfId="0" applyFont="1" applyAlignment="1">
      <alignment horizontal="center" wrapText="1"/>
    </xf>
    <xf numFmtId="0" fontId="57" fillId="0" borderId="0" xfId="0" applyFont="1"/>
    <xf numFmtId="0" fontId="51" fillId="0" borderId="0" xfId="0" applyFont="1" applyFill="1" applyAlignment="1">
      <alignment horizontal="center"/>
    </xf>
    <xf numFmtId="166" fontId="0" fillId="0" borderId="0" xfId="0" applyNumberFormat="1" applyFill="1" applyBorder="1"/>
    <xf numFmtId="166" fontId="0" fillId="0" borderId="0" xfId="0" applyNumberFormat="1" applyFill="1"/>
    <xf numFmtId="0" fontId="15" fillId="55" borderId="30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41" fontId="0" fillId="0" borderId="13" xfId="0" applyNumberFormat="1" applyFill="1" applyBorder="1"/>
    <xf numFmtId="0" fontId="0" fillId="0" borderId="13" xfId="0" applyFill="1" applyBorder="1"/>
    <xf numFmtId="0" fontId="61" fillId="0" borderId="37" xfId="259" applyFont="1" applyFill="1" applyBorder="1" applyAlignment="1"/>
    <xf numFmtId="0" fontId="62" fillId="0" borderId="0" xfId="260" applyFont="1" applyFill="1"/>
    <xf numFmtId="0" fontId="60" fillId="0" borderId="0" xfId="260" applyFill="1" applyBorder="1"/>
    <xf numFmtId="0" fontId="60" fillId="0" borderId="0" xfId="260" applyFill="1"/>
    <xf numFmtId="0" fontId="60" fillId="0" borderId="13" xfId="260" applyFill="1" applyBorder="1"/>
    <xf numFmtId="0" fontId="19" fillId="0" borderId="13" xfId="260" applyFont="1" applyFill="1" applyBorder="1"/>
    <xf numFmtId="0" fontId="60" fillId="0" borderId="10" xfId="260" applyFill="1" applyBorder="1"/>
    <xf numFmtId="0" fontId="60" fillId="0" borderId="13" xfId="260" applyFont="1" applyFill="1" applyBorder="1"/>
    <xf numFmtId="0" fontId="20" fillId="0" borderId="13" xfId="260" applyFont="1" applyFill="1" applyBorder="1"/>
    <xf numFmtId="14" fontId="20" fillId="0" borderId="13" xfId="260" applyNumberFormat="1" applyFont="1" applyFill="1" applyBorder="1" applyAlignment="1">
      <alignment horizontal="center" wrapText="1"/>
    </xf>
    <xf numFmtId="7" fontId="18" fillId="0" borderId="13" xfId="6" applyNumberFormat="1" applyFont="1" applyFill="1" applyBorder="1" applyAlignment="1">
      <alignment horizontal="center"/>
    </xf>
    <xf numFmtId="7" fontId="19" fillId="0" borderId="13" xfId="260" applyNumberFormat="1" applyFont="1" applyFill="1" applyBorder="1" applyAlignment="1">
      <alignment horizontal="center"/>
    </xf>
    <xf numFmtId="10" fontId="15" fillId="0" borderId="35" xfId="0" applyNumberFormat="1" applyFont="1" applyFill="1" applyBorder="1"/>
    <xf numFmtId="166" fontId="0" fillId="0" borderId="10" xfId="0" applyNumberFormat="1" applyFill="1" applyBorder="1"/>
    <xf numFmtId="0" fontId="51" fillId="0" borderId="25" xfId="0" applyFont="1" applyFill="1" applyBorder="1" applyAlignment="1">
      <alignment horizontal="center" wrapText="1"/>
    </xf>
    <xf numFmtId="0" fontId="51" fillId="0" borderId="12" xfId="0" applyFont="1" applyBorder="1" applyAlignment="1">
      <alignment horizontal="center"/>
    </xf>
    <xf numFmtId="0" fontId="0" fillId="0" borderId="10" xfId="0" quotePrefix="1" applyBorder="1"/>
    <xf numFmtId="165" fontId="0" fillId="0" borderId="0" xfId="0" applyNumberFormat="1" applyFill="1"/>
    <xf numFmtId="165" fontId="0" fillId="0" borderId="10" xfId="0" applyNumberFormat="1" applyFill="1" applyBorder="1"/>
    <xf numFmtId="0" fontId="15" fillId="54" borderId="24" xfId="0" applyFont="1" applyFill="1" applyBorder="1" applyAlignment="1">
      <alignment horizontal="center" wrapText="1"/>
    </xf>
    <xf numFmtId="0" fontId="22" fillId="0" borderId="37" xfId="259" applyFont="1" applyFill="1" applyBorder="1" applyAlignment="1"/>
    <xf numFmtId="0" fontId="19" fillId="0" borderId="38" xfId="260" applyFont="1" applyFill="1" applyBorder="1"/>
    <xf numFmtId="0" fontId="61" fillId="0" borderId="0" xfId="259" applyFont="1" applyFill="1" applyBorder="1" applyAlignment="1"/>
    <xf numFmtId="0" fontId="51" fillId="0" borderId="0" xfId="0" quotePrefix="1" applyFont="1" applyFill="1" applyBorder="1" applyAlignment="1">
      <alignment horizontal="center"/>
    </xf>
    <xf numFmtId="14" fontId="0" fillId="0" borderId="13" xfId="0" applyNumberFormat="1" applyFill="1" applyBorder="1"/>
    <xf numFmtId="168" fontId="0" fillId="0" borderId="13" xfId="0" applyNumberFormat="1" applyFill="1" applyBorder="1"/>
    <xf numFmtId="0" fontId="0" fillId="0" borderId="0" xfId="0" quotePrefix="1" applyFill="1" applyBorder="1"/>
    <xf numFmtId="169" fontId="0" fillId="0" borderId="0" xfId="0" applyNumberFormat="1"/>
    <xf numFmtId="0" fontId="60" fillId="0" borderId="0" xfId="260"/>
    <xf numFmtId="0" fontId="60" fillId="0" borderId="29" xfId="260" applyBorder="1"/>
    <xf numFmtId="0" fontId="60" fillId="0" borderId="10" xfId="260" applyBorder="1"/>
    <xf numFmtId="0" fontId="51" fillId="0" borderId="39" xfId="0" applyFont="1" applyBorder="1" applyAlignment="1">
      <alignment horizontal="center"/>
    </xf>
    <xf numFmtId="0" fontId="0" fillId="0" borderId="10" xfId="0" applyFill="1" applyBorder="1"/>
    <xf numFmtId="0" fontId="13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3" fillId="0" borderId="0" xfId="0" applyFont="1" applyAlignment="1">
      <alignment horizontal="center"/>
    </xf>
    <xf numFmtId="43" fontId="16" fillId="0" borderId="0" xfId="0" applyNumberFormat="1" applyFont="1"/>
    <xf numFmtId="0" fontId="16" fillId="0" borderId="0" xfId="0" applyFont="1" applyFill="1"/>
    <xf numFmtId="44" fontId="0" fillId="0" borderId="0" xfId="0" applyNumberFormat="1"/>
    <xf numFmtId="43" fontId="16" fillId="0" borderId="0" xfId="0" applyNumberFormat="1" applyFont="1" applyFill="1"/>
    <xf numFmtId="0" fontId="60" fillId="0" borderId="29" xfId="260" applyFill="1" applyBorder="1"/>
    <xf numFmtId="0" fontId="19" fillId="0" borderId="13" xfId="4" applyFill="1" applyBorder="1" applyAlignment="1">
      <alignment horizontal="left"/>
    </xf>
    <xf numFmtId="0" fontId="60" fillId="0" borderId="13" xfId="260" applyFill="1" applyBorder="1" applyAlignment="1">
      <alignment horizontal="left"/>
    </xf>
    <xf numFmtId="44" fontId="0" fillId="0" borderId="0" xfId="255" applyFont="1" applyFill="1" applyBorder="1"/>
    <xf numFmtId="44" fontId="0" fillId="0" borderId="10" xfId="255" applyFont="1" applyFill="1" applyBorder="1"/>
    <xf numFmtId="44" fontId="15" fillId="0" borderId="0" xfId="255" applyFont="1" applyFill="1"/>
    <xf numFmtId="0" fontId="0" fillId="0" borderId="24" xfId="0" applyFill="1" applyBorder="1"/>
    <xf numFmtId="0" fontId="60" fillId="0" borderId="0" xfId="260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</cellXfs>
  <cellStyles count="264">
    <cellStyle name="£Z_x0004_Ç_x0006_^_x0004_" xfId="247" xr:uid="{00000000-0005-0000-0000-000000000000}"/>
    <cellStyle name="20% - Accent1 2" xfId="8" xr:uid="{00000000-0005-0000-0000-000001000000}"/>
    <cellStyle name="20% - Accent1 3" xfId="9" xr:uid="{00000000-0005-0000-0000-000002000000}"/>
    <cellStyle name="20% - Accent2 2" xfId="10" xr:uid="{00000000-0005-0000-0000-000003000000}"/>
    <cellStyle name="20% - Accent2 2 2" xfId="11" xr:uid="{00000000-0005-0000-0000-000004000000}"/>
    <cellStyle name="20% - Accent2 3" xfId="12" xr:uid="{00000000-0005-0000-0000-000005000000}"/>
    <cellStyle name="20% - Accent2 4" xfId="13" xr:uid="{00000000-0005-0000-0000-000006000000}"/>
    <cellStyle name="20% - Accent3 2" xfId="14" xr:uid="{00000000-0005-0000-0000-000007000000}"/>
    <cellStyle name="20% - Accent3 2 2" xfId="15" xr:uid="{00000000-0005-0000-0000-000008000000}"/>
    <cellStyle name="20% - Accent3 3" xfId="16" xr:uid="{00000000-0005-0000-0000-000009000000}"/>
    <cellStyle name="20% - Accent3 4" xfId="17" xr:uid="{00000000-0005-0000-0000-00000A000000}"/>
    <cellStyle name="20% - Accent4 2" xfId="18" xr:uid="{00000000-0005-0000-0000-00000B000000}"/>
    <cellStyle name="20% - Accent4 2 2" xfId="19" xr:uid="{00000000-0005-0000-0000-00000C000000}"/>
    <cellStyle name="20% - Accent4 3" xfId="20" xr:uid="{00000000-0005-0000-0000-00000D000000}"/>
    <cellStyle name="20% - Accent4 4" xfId="21" xr:uid="{00000000-0005-0000-0000-00000E000000}"/>
    <cellStyle name="20% - Accent5 2" xfId="22" xr:uid="{00000000-0005-0000-0000-00000F000000}"/>
    <cellStyle name="20% - Accent5 2 2" xfId="23" xr:uid="{00000000-0005-0000-0000-000010000000}"/>
    <cellStyle name="20% - Accent5 3" xfId="24" xr:uid="{00000000-0005-0000-0000-000011000000}"/>
    <cellStyle name="20% - Accent5 4" xfId="25" xr:uid="{00000000-0005-0000-0000-000012000000}"/>
    <cellStyle name="20% - Accent6 2" xfId="26" xr:uid="{00000000-0005-0000-0000-000013000000}"/>
    <cellStyle name="20% - Accent6 3" xfId="27" xr:uid="{00000000-0005-0000-0000-000014000000}"/>
    <cellStyle name="40% - Accent1 2" xfId="28" xr:uid="{00000000-0005-0000-0000-000015000000}"/>
    <cellStyle name="40% - Accent1 3" xfId="29" xr:uid="{00000000-0005-0000-0000-000016000000}"/>
    <cellStyle name="40% - Accent2 2" xfId="30" xr:uid="{00000000-0005-0000-0000-000017000000}"/>
    <cellStyle name="40% - Accent2 3" xfId="31" xr:uid="{00000000-0005-0000-0000-000018000000}"/>
    <cellStyle name="40% - Accent3 2" xfId="32" xr:uid="{00000000-0005-0000-0000-000019000000}"/>
    <cellStyle name="40% - Accent3 3" xfId="33" xr:uid="{00000000-0005-0000-0000-00001A000000}"/>
    <cellStyle name="40% - Accent4 2" xfId="34" xr:uid="{00000000-0005-0000-0000-00001B000000}"/>
    <cellStyle name="40% - Accent4 3" xfId="35" xr:uid="{00000000-0005-0000-0000-00001C000000}"/>
    <cellStyle name="40% - Accent5 2" xfId="36" xr:uid="{00000000-0005-0000-0000-00001D000000}"/>
    <cellStyle name="40% - Accent5 3" xfId="37" xr:uid="{00000000-0005-0000-0000-00001E000000}"/>
    <cellStyle name="40% - Accent6 2" xfId="38" xr:uid="{00000000-0005-0000-0000-00001F000000}"/>
    <cellStyle name="40% - Accent6 3" xfId="39" xr:uid="{00000000-0005-0000-0000-000020000000}"/>
    <cellStyle name="60% - Accent1 2" xfId="40" xr:uid="{00000000-0005-0000-0000-000021000000}"/>
    <cellStyle name="60% - Accent1 3" xfId="41" xr:uid="{00000000-0005-0000-0000-000022000000}"/>
    <cellStyle name="60% - Accent2 2" xfId="42" xr:uid="{00000000-0005-0000-0000-000023000000}"/>
    <cellStyle name="60% - Accent2 3" xfId="43" xr:uid="{00000000-0005-0000-0000-000024000000}"/>
    <cellStyle name="60% - Accent3 2" xfId="44" xr:uid="{00000000-0005-0000-0000-000025000000}"/>
    <cellStyle name="60% - Accent3 3" xfId="45" xr:uid="{00000000-0005-0000-0000-000026000000}"/>
    <cellStyle name="60% - Accent4 2" xfId="46" xr:uid="{00000000-0005-0000-0000-000027000000}"/>
    <cellStyle name="60% - Accent4 3" xfId="47" xr:uid="{00000000-0005-0000-0000-000028000000}"/>
    <cellStyle name="60% - Accent5 2" xfId="48" xr:uid="{00000000-0005-0000-0000-000029000000}"/>
    <cellStyle name="60% - Accent5 3" xfId="49" xr:uid="{00000000-0005-0000-0000-00002A000000}"/>
    <cellStyle name="60% - Accent6 2" xfId="50" xr:uid="{00000000-0005-0000-0000-00002B000000}"/>
    <cellStyle name="60% - Accent6 3" xfId="51" xr:uid="{00000000-0005-0000-0000-00002C000000}"/>
    <cellStyle name="Accent1 2" xfId="52" xr:uid="{00000000-0005-0000-0000-00002D000000}"/>
    <cellStyle name="Accent1 3" xfId="53" xr:uid="{00000000-0005-0000-0000-00002E000000}"/>
    <cellStyle name="Accent2 2" xfId="54" xr:uid="{00000000-0005-0000-0000-00002F000000}"/>
    <cellStyle name="Accent2 3" xfId="55" xr:uid="{00000000-0005-0000-0000-000030000000}"/>
    <cellStyle name="Accent3 2" xfId="56" xr:uid="{00000000-0005-0000-0000-000031000000}"/>
    <cellStyle name="Accent3 3" xfId="57" xr:uid="{00000000-0005-0000-0000-000032000000}"/>
    <cellStyle name="Accent4 2" xfId="58" xr:uid="{00000000-0005-0000-0000-000033000000}"/>
    <cellStyle name="Accent4 3" xfId="59" xr:uid="{00000000-0005-0000-0000-000034000000}"/>
    <cellStyle name="Accent5 2" xfId="60" xr:uid="{00000000-0005-0000-0000-000035000000}"/>
    <cellStyle name="Accent5 3" xfId="61" xr:uid="{00000000-0005-0000-0000-000036000000}"/>
    <cellStyle name="Accent6 2" xfId="62" xr:uid="{00000000-0005-0000-0000-000037000000}"/>
    <cellStyle name="Accent6 3" xfId="63" xr:uid="{00000000-0005-0000-0000-000038000000}"/>
    <cellStyle name="Bad 2" xfId="64" xr:uid="{00000000-0005-0000-0000-000039000000}"/>
    <cellStyle name="Bad 3" xfId="65" xr:uid="{00000000-0005-0000-0000-00003A000000}"/>
    <cellStyle name="Calculation 2" xfId="66" xr:uid="{00000000-0005-0000-0000-00003B000000}"/>
    <cellStyle name="Calculation 2 2" xfId="67" xr:uid="{00000000-0005-0000-0000-00003C000000}"/>
    <cellStyle name="Calculation 2 3" xfId="68" xr:uid="{00000000-0005-0000-0000-00003D000000}"/>
    <cellStyle name="Calculation 3" xfId="69" xr:uid="{00000000-0005-0000-0000-00003E000000}"/>
    <cellStyle name="Check Cell 2" xfId="70" xr:uid="{00000000-0005-0000-0000-00003F000000}"/>
    <cellStyle name="Check Cell 3" xfId="71" xr:uid="{00000000-0005-0000-0000-000040000000}"/>
    <cellStyle name="Comma" xfId="1" builtinId="3"/>
    <cellStyle name="Comma 10" xfId="72" xr:uid="{00000000-0005-0000-0000-000042000000}"/>
    <cellStyle name="Comma 11" xfId="73" xr:uid="{00000000-0005-0000-0000-000043000000}"/>
    <cellStyle name="Comma 12" xfId="74" xr:uid="{00000000-0005-0000-0000-000044000000}"/>
    <cellStyle name="Comma 13" xfId="261" xr:uid="{00000000-0005-0000-0000-000045000000}"/>
    <cellStyle name="Comma 2" xfId="75" xr:uid="{00000000-0005-0000-0000-000046000000}"/>
    <cellStyle name="Comma 2 2" xfId="76" xr:uid="{00000000-0005-0000-0000-000047000000}"/>
    <cellStyle name="Comma 2 2 2" xfId="77" xr:uid="{00000000-0005-0000-0000-000048000000}"/>
    <cellStyle name="Comma 2 3" xfId="78" xr:uid="{00000000-0005-0000-0000-000049000000}"/>
    <cellStyle name="Comma 2 3 2" xfId="79" xr:uid="{00000000-0005-0000-0000-00004A000000}"/>
    <cellStyle name="Comma 2 4" xfId="80" xr:uid="{00000000-0005-0000-0000-00004B000000}"/>
    <cellStyle name="Comma 2 5" xfId="81" xr:uid="{00000000-0005-0000-0000-00004C000000}"/>
    <cellStyle name="Comma 2 6" xfId="248" xr:uid="{00000000-0005-0000-0000-00004D000000}"/>
    <cellStyle name="Comma 2 7" xfId="254" xr:uid="{00000000-0005-0000-0000-00004E000000}"/>
    <cellStyle name="Comma 3" xfId="82" xr:uid="{00000000-0005-0000-0000-00004F000000}"/>
    <cellStyle name="Comma 3 2" xfId="83" xr:uid="{00000000-0005-0000-0000-000050000000}"/>
    <cellStyle name="Comma 3 2 2" xfId="84" xr:uid="{00000000-0005-0000-0000-000051000000}"/>
    <cellStyle name="Comma 3 3" xfId="85" xr:uid="{00000000-0005-0000-0000-000052000000}"/>
    <cellStyle name="Comma 3 4" xfId="86" xr:uid="{00000000-0005-0000-0000-000053000000}"/>
    <cellStyle name="Comma 4" xfId="87" xr:uid="{00000000-0005-0000-0000-000054000000}"/>
    <cellStyle name="Comma 4 2" xfId="88" xr:uid="{00000000-0005-0000-0000-000055000000}"/>
    <cellStyle name="Comma 4 2 2" xfId="89" xr:uid="{00000000-0005-0000-0000-000056000000}"/>
    <cellStyle name="Comma 4 3" xfId="90" xr:uid="{00000000-0005-0000-0000-000057000000}"/>
    <cellStyle name="Comma 4 4" xfId="91" xr:uid="{00000000-0005-0000-0000-000058000000}"/>
    <cellStyle name="Comma 5" xfId="92" xr:uid="{00000000-0005-0000-0000-000059000000}"/>
    <cellStyle name="Comma 5 2" xfId="93" xr:uid="{00000000-0005-0000-0000-00005A000000}"/>
    <cellStyle name="Comma 5 2 2" xfId="94" xr:uid="{00000000-0005-0000-0000-00005B000000}"/>
    <cellStyle name="Comma 6" xfId="95" xr:uid="{00000000-0005-0000-0000-00005C000000}"/>
    <cellStyle name="Comma 6 2" xfId="96" xr:uid="{00000000-0005-0000-0000-00005D000000}"/>
    <cellStyle name="Comma 7" xfId="97" xr:uid="{00000000-0005-0000-0000-00005E000000}"/>
    <cellStyle name="Comma 7 2" xfId="98" xr:uid="{00000000-0005-0000-0000-00005F000000}"/>
    <cellStyle name="Comma 7 3" xfId="99" xr:uid="{00000000-0005-0000-0000-000060000000}"/>
    <cellStyle name="Comma 7 3 2" xfId="100" xr:uid="{00000000-0005-0000-0000-000061000000}"/>
    <cellStyle name="Comma 8" xfId="101" xr:uid="{00000000-0005-0000-0000-000062000000}"/>
    <cellStyle name="Comma 8 2" xfId="102" xr:uid="{00000000-0005-0000-0000-000063000000}"/>
    <cellStyle name="Comma 9" xfId="103" xr:uid="{00000000-0005-0000-0000-000064000000}"/>
    <cellStyle name="Comma 9 2" xfId="104" xr:uid="{00000000-0005-0000-0000-000065000000}"/>
    <cellStyle name="Currency" xfId="255" builtinId="4"/>
    <cellStyle name="Currency 10" xfId="105" xr:uid="{00000000-0005-0000-0000-000067000000}"/>
    <cellStyle name="Currency 11" xfId="106" xr:uid="{00000000-0005-0000-0000-000068000000}"/>
    <cellStyle name="Currency 12" xfId="262" xr:uid="{00000000-0005-0000-0000-000069000000}"/>
    <cellStyle name="Currency 2" xfId="107" xr:uid="{00000000-0005-0000-0000-00006A000000}"/>
    <cellStyle name="Currency 2 2" xfId="108" xr:uid="{00000000-0005-0000-0000-00006B000000}"/>
    <cellStyle name="Currency 2 2 2" xfId="109" xr:uid="{00000000-0005-0000-0000-00006C000000}"/>
    <cellStyle name="Currency 2 3" xfId="110" xr:uid="{00000000-0005-0000-0000-00006D000000}"/>
    <cellStyle name="Currency 2 3 2" xfId="111" xr:uid="{00000000-0005-0000-0000-00006E000000}"/>
    <cellStyle name="Currency 2 4" xfId="112" xr:uid="{00000000-0005-0000-0000-00006F000000}"/>
    <cellStyle name="Currency 2 5" xfId="113" xr:uid="{00000000-0005-0000-0000-000070000000}"/>
    <cellStyle name="Currency 3" xfId="114" xr:uid="{00000000-0005-0000-0000-000071000000}"/>
    <cellStyle name="Currency 3 2" xfId="115" xr:uid="{00000000-0005-0000-0000-000072000000}"/>
    <cellStyle name="Currency 3 3" xfId="116" xr:uid="{00000000-0005-0000-0000-000073000000}"/>
    <cellStyle name="Currency 4" xfId="117" xr:uid="{00000000-0005-0000-0000-000074000000}"/>
    <cellStyle name="Currency 4 2" xfId="118" xr:uid="{00000000-0005-0000-0000-000075000000}"/>
    <cellStyle name="Currency 4 3" xfId="119" xr:uid="{00000000-0005-0000-0000-000076000000}"/>
    <cellStyle name="Currency 5" xfId="120" xr:uid="{00000000-0005-0000-0000-000077000000}"/>
    <cellStyle name="Currency 5 2" xfId="121" xr:uid="{00000000-0005-0000-0000-000078000000}"/>
    <cellStyle name="Currency 6" xfId="122" xr:uid="{00000000-0005-0000-0000-000079000000}"/>
    <cellStyle name="Currency 6 2" xfId="123" xr:uid="{00000000-0005-0000-0000-00007A000000}"/>
    <cellStyle name="Currency 7" xfId="124" xr:uid="{00000000-0005-0000-0000-00007B000000}"/>
    <cellStyle name="Currency 7 2" xfId="125" xr:uid="{00000000-0005-0000-0000-00007C000000}"/>
    <cellStyle name="Currency 7 3" xfId="126" xr:uid="{00000000-0005-0000-0000-00007D000000}"/>
    <cellStyle name="Currency 8" xfId="127" xr:uid="{00000000-0005-0000-0000-00007E000000}"/>
    <cellStyle name="Currency 8 2" xfId="128" xr:uid="{00000000-0005-0000-0000-00007F000000}"/>
    <cellStyle name="Currency 9" xfId="129" xr:uid="{00000000-0005-0000-0000-000080000000}"/>
    <cellStyle name="Explanatory Text 2" xfId="130" xr:uid="{00000000-0005-0000-0000-000081000000}"/>
    <cellStyle name="Explanatory Text 3" xfId="131" xr:uid="{00000000-0005-0000-0000-000082000000}"/>
    <cellStyle name="Followed Hyperlink 2" xfId="249" xr:uid="{00000000-0005-0000-0000-000083000000}"/>
    <cellStyle name="Good 2" xfId="132" xr:uid="{00000000-0005-0000-0000-000084000000}"/>
    <cellStyle name="Good 3" xfId="133" xr:uid="{00000000-0005-0000-0000-000085000000}"/>
    <cellStyle name="Heading 1 2" xfId="134" xr:uid="{00000000-0005-0000-0000-000086000000}"/>
    <cellStyle name="Heading 1 3" xfId="135" xr:uid="{00000000-0005-0000-0000-000087000000}"/>
    <cellStyle name="Heading 2 2" xfId="136" xr:uid="{00000000-0005-0000-0000-000088000000}"/>
    <cellStyle name="Heading 2 3" xfId="137" xr:uid="{00000000-0005-0000-0000-000089000000}"/>
    <cellStyle name="Heading 3 2" xfId="138" xr:uid="{00000000-0005-0000-0000-00008A000000}"/>
    <cellStyle name="Heading 3 3" xfId="139" xr:uid="{00000000-0005-0000-0000-00008B000000}"/>
    <cellStyle name="Heading 4 2" xfId="140" xr:uid="{00000000-0005-0000-0000-00008C000000}"/>
    <cellStyle name="Heading 4 3" xfId="141" xr:uid="{00000000-0005-0000-0000-00008D000000}"/>
    <cellStyle name="Hyperlink 2" xfId="250" xr:uid="{00000000-0005-0000-0000-00008E000000}"/>
    <cellStyle name="Input 2" xfId="142" xr:uid="{00000000-0005-0000-0000-00008F000000}"/>
    <cellStyle name="Input 2 2" xfId="143" xr:uid="{00000000-0005-0000-0000-000090000000}"/>
    <cellStyle name="Input 2 3" xfId="144" xr:uid="{00000000-0005-0000-0000-000091000000}"/>
    <cellStyle name="Input 3" xfId="145" xr:uid="{00000000-0005-0000-0000-000092000000}"/>
    <cellStyle name="Linked Cell 2" xfId="146" xr:uid="{00000000-0005-0000-0000-000093000000}"/>
    <cellStyle name="Linked Cell 3" xfId="147" xr:uid="{00000000-0005-0000-0000-000094000000}"/>
    <cellStyle name="Neutral 2" xfId="148" xr:uid="{00000000-0005-0000-0000-000095000000}"/>
    <cellStyle name="Neutral 3" xfId="149" xr:uid="{00000000-0005-0000-0000-000096000000}"/>
    <cellStyle name="Normal" xfId="0" builtinId="0"/>
    <cellStyle name="Normal 10" xfId="150" xr:uid="{00000000-0005-0000-0000-000098000000}"/>
    <cellStyle name="Normal 10 10" xfId="151" xr:uid="{00000000-0005-0000-0000-000099000000}"/>
    <cellStyle name="Normal 10 2" xfId="152" xr:uid="{00000000-0005-0000-0000-00009A000000}"/>
    <cellStyle name="Normal 10 3" xfId="153" xr:uid="{00000000-0005-0000-0000-00009B000000}"/>
    <cellStyle name="Normal 11" xfId="3" xr:uid="{00000000-0005-0000-0000-00009C000000}"/>
    <cellStyle name="Normal 12" xfId="154" xr:uid="{00000000-0005-0000-0000-00009D000000}"/>
    <cellStyle name="Normal 13" xfId="155" xr:uid="{00000000-0005-0000-0000-00009E000000}"/>
    <cellStyle name="Normal 14" xfId="156" xr:uid="{00000000-0005-0000-0000-00009F000000}"/>
    <cellStyle name="Normal 14 2" xfId="157" xr:uid="{00000000-0005-0000-0000-0000A0000000}"/>
    <cellStyle name="Normal 15" xfId="158" xr:uid="{00000000-0005-0000-0000-0000A1000000}"/>
    <cellStyle name="Normal 16" xfId="159" xr:uid="{00000000-0005-0000-0000-0000A2000000}"/>
    <cellStyle name="Normal 17" xfId="253" xr:uid="{00000000-0005-0000-0000-0000A3000000}"/>
    <cellStyle name="Normal 18" xfId="257" xr:uid="{00000000-0005-0000-0000-0000A4000000}"/>
    <cellStyle name="Normal 19" xfId="259" xr:uid="{00000000-0005-0000-0000-0000A5000000}"/>
    <cellStyle name="Normal 2" xfId="4" xr:uid="{00000000-0005-0000-0000-0000A6000000}"/>
    <cellStyle name="Normal 2 2" xfId="160" xr:uid="{00000000-0005-0000-0000-0000A7000000}"/>
    <cellStyle name="Normal 2 2 2" xfId="161" xr:uid="{00000000-0005-0000-0000-0000A8000000}"/>
    <cellStyle name="Normal 2 2 2 2" xfId="162" xr:uid="{00000000-0005-0000-0000-0000A9000000}"/>
    <cellStyle name="Normal 2 2 3" xfId="163" xr:uid="{00000000-0005-0000-0000-0000AA000000}"/>
    <cellStyle name="Normal 2 3" xfId="164" xr:uid="{00000000-0005-0000-0000-0000AB000000}"/>
    <cellStyle name="Normal 2 3 2" xfId="165" xr:uid="{00000000-0005-0000-0000-0000AC000000}"/>
    <cellStyle name="Normal 2 4" xfId="166" xr:uid="{00000000-0005-0000-0000-0000AD000000}"/>
    <cellStyle name="Normal 2 5" xfId="167" xr:uid="{00000000-0005-0000-0000-0000AE000000}"/>
    <cellStyle name="Normal 2 6" xfId="256" xr:uid="{00000000-0005-0000-0000-0000AF000000}"/>
    <cellStyle name="Normal 2 7" xfId="258" xr:uid="{00000000-0005-0000-0000-0000B0000000}"/>
    <cellStyle name="Normal 20" xfId="260" xr:uid="{00000000-0005-0000-0000-0000B1000000}"/>
    <cellStyle name="Normal 3" xfId="168" xr:uid="{00000000-0005-0000-0000-0000B2000000}"/>
    <cellStyle name="Normal 3 2" xfId="169" xr:uid="{00000000-0005-0000-0000-0000B3000000}"/>
    <cellStyle name="Normal 3 2 2" xfId="251" xr:uid="{00000000-0005-0000-0000-0000B4000000}"/>
    <cellStyle name="Normal 3 3" xfId="170" xr:uid="{00000000-0005-0000-0000-0000B5000000}"/>
    <cellStyle name="Normal 3 3 2" xfId="171" xr:uid="{00000000-0005-0000-0000-0000B6000000}"/>
    <cellStyle name="Normal 3 4" xfId="172" xr:uid="{00000000-0005-0000-0000-0000B7000000}"/>
    <cellStyle name="Normal 4" xfId="173" xr:uid="{00000000-0005-0000-0000-0000B8000000}"/>
    <cellStyle name="Normal 4 10" xfId="174" xr:uid="{00000000-0005-0000-0000-0000B9000000}"/>
    <cellStyle name="Normal 4 2" xfId="7" xr:uid="{00000000-0005-0000-0000-0000BA000000}"/>
    <cellStyle name="Normal 4 2 2" xfId="175" xr:uid="{00000000-0005-0000-0000-0000BB000000}"/>
    <cellStyle name="Normal 4 2_Sheet2" xfId="176" xr:uid="{00000000-0005-0000-0000-0000BC000000}"/>
    <cellStyle name="Normal 4 3" xfId="177" xr:uid="{00000000-0005-0000-0000-0000BD000000}"/>
    <cellStyle name="Normal 4 3 2" xfId="178" xr:uid="{00000000-0005-0000-0000-0000BE000000}"/>
    <cellStyle name="Normal 4 4" xfId="179" xr:uid="{00000000-0005-0000-0000-0000BF000000}"/>
    <cellStyle name="Normal 4 4 2" xfId="180" xr:uid="{00000000-0005-0000-0000-0000C0000000}"/>
    <cellStyle name="Normal 4 5" xfId="181" xr:uid="{00000000-0005-0000-0000-0000C1000000}"/>
    <cellStyle name="Normal 4 6" xfId="182" xr:uid="{00000000-0005-0000-0000-0000C2000000}"/>
    <cellStyle name="Normal 4 7" xfId="183" xr:uid="{00000000-0005-0000-0000-0000C3000000}"/>
    <cellStyle name="Normal 4 8" xfId="184" xr:uid="{00000000-0005-0000-0000-0000C4000000}"/>
    <cellStyle name="Normal 4 9" xfId="185" xr:uid="{00000000-0005-0000-0000-0000C5000000}"/>
    <cellStyle name="Normal 4_Sheet2" xfId="186" xr:uid="{00000000-0005-0000-0000-0000C6000000}"/>
    <cellStyle name="Normal 5" xfId="187" xr:uid="{00000000-0005-0000-0000-0000C7000000}"/>
    <cellStyle name="Normal 5 2" xfId="188" xr:uid="{00000000-0005-0000-0000-0000C8000000}"/>
    <cellStyle name="Normal 5 3" xfId="189" xr:uid="{00000000-0005-0000-0000-0000C9000000}"/>
    <cellStyle name="Normal 5 3 2" xfId="190" xr:uid="{00000000-0005-0000-0000-0000CA000000}"/>
    <cellStyle name="Normal 5 4" xfId="191" xr:uid="{00000000-0005-0000-0000-0000CB000000}"/>
    <cellStyle name="Normal 5 5" xfId="192" xr:uid="{00000000-0005-0000-0000-0000CC000000}"/>
    <cellStyle name="Normal 5_Sheet2" xfId="193" xr:uid="{00000000-0005-0000-0000-0000CD000000}"/>
    <cellStyle name="Normal 6" xfId="194" xr:uid="{00000000-0005-0000-0000-0000CE000000}"/>
    <cellStyle name="Normal 6 2" xfId="195" xr:uid="{00000000-0005-0000-0000-0000CF000000}"/>
    <cellStyle name="Normal 6 2 2" xfId="196" xr:uid="{00000000-0005-0000-0000-0000D0000000}"/>
    <cellStyle name="Normal 65" xfId="197" xr:uid="{00000000-0005-0000-0000-0000D1000000}"/>
    <cellStyle name="Normal 7" xfId="198" xr:uid="{00000000-0005-0000-0000-0000D2000000}"/>
    <cellStyle name="Normal 7 2" xfId="199" xr:uid="{00000000-0005-0000-0000-0000D3000000}"/>
    <cellStyle name="Normal 8" xfId="200" xr:uid="{00000000-0005-0000-0000-0000D4000000}"/>
    <cellStyle name="Normal 8 2" xfId="5" xr:uid="{00000000-0005-0000-0000-0000D5000000}"/>
    <cellStyle name="Normal 9" xfId="201" xr:uid="{00000000-0005-0000-0000-0000D6000000}"/>
    <cellStyle name="Normal 9 2" xfId="202" xr:uid="{00000000-0005-0000-0000-0000D7000000}"/>
    <cellStyle name="Normal 9 3" xfId="203" xr:uid="{00000000-0005-0000-0000-0000D8000000}"/>
    <cellStyle name="Normal 94" xfId="204" xr:uid="{00000000-0005-0000-0000-0000D9000000}"/>
    <cellStyle name="Note 2" xfId="205" xr:uid="{00000000-0005-0000-0000-0000DA000000}"/>
    <cellStyle name="Note 2 2" xfId="206" xr:uid="{00000000-0005-0000-0000-0000DB000000}"/>
    <cellStyle name="Note 2 3" xfId="207" xr:uid="{00000000-0005-0000-0000-0000DC000000}"/>
    <cellStyle name="Note 3" xfId="208" xr:uid="{00000000-0005-0000-0000-0000DD000000}"/>
    <cellStyle name="Output 2" xfId="209" xr:uid="{00000000-0005-0000-0000-0000DE000000}"/>
    <cellStyle name="Output 2 2" xfId="210" xr:uid="{00000000-0005-0000-0000-0000DF000000}"/>
    <cellStyle name="Output 2 3" xfId="211" xr:uid="{00000000-0005-0000-0000-0000E0000000}"/>
    <cellStyle name="Output 3" xfId="212" xr:uid="{00000000-0005-0000-0000-0000E1000000}"/>
    <cellStyle name="Percent" xfId="2" builtinId="5"/>
    <cellStyle name="Percent 10" xfId="213" xr:uid="{00000000-0005-0000-0000-0000E3000000}"/>
    <cellStyle name="Percent 11" xfId="263" xr:uid="{00000000-0005-0000-0000-0000E4000000}"/>
    <cellStyle name="Percent 2" xfId="6" xr:uid="{00000000-0005-0000-0000-0000E5000000}"/>
    <cellStyle name="Percent 2 2" xfId="214" xr:uid="{00000000-0005-0000-0000-0000E6000000}"/>
    <cellStyle name="Percent 2 3" xfId="215" xr:uid="{00000000-0005-0000-0000-0000E7000000}"/>
    <cellStyle name="Percent 2 3 2" xfId="216" xr:uid="{00000000-0005-0000-0000-0000E8000000}"/>
    <cellStyle name="Percent 2 4" xfId="252" xr:uid="{00000000-0005-0000-0000-0000E9000000}"/>
    <cellStyle name="Percent 3" xfId="217" xr:uid="{00000000-0005-0000-0000-0000EA000000}"/>
    <cellStyle name="Percent 3 2" xfId="218" xr:uid="{00000000-0005-0000-0000-0000EB000000}"/>
    <cellStyle name="Percent 3 2 2" xfId="219" xr:uid="{00000000-0005-0000-0000-0000EC000000}"/>
    <cellStyle name="Percent 3 3" xfId="220" xr:uid="{00000000-0005-0000-0000-0000ED000000}"/>
    <cellStyle name="Percent 4" xfId="221" xr:uid="{00000000-0005-0000-0000-0000EE000000}"/>
    <cellStyle name="Percent 4 2" xfId="222" xr:uid="{00000000-0005-0000-0000-0000EF000000}"/>
    <cellStyle name="Percent 4 2 2" xfId="223" xr:uid="{00000000-0005-0000-0000-0000F0000000}"/>
    <cellStyle name="Percent 4 3" xfId="224" xr:uid="{00000000-0005-0000-0000-0000F1000000}"/>
    <cellStyle name="Percent 4 4" xfId="225" xr:uid="{00000000-0005-0000-0000-0000F2000000}"/>
    <cellStyle name="Percent 5" xfId="226" xr:uid="{00000000-0005-0000-0000-0000F3000000}"/>
    <cellStyle name="Percent 5 2" xfId="227" xr:uid="{00000000-0005-0000-0000-0000F4000000}"/>
    <cellStyle name="Percent 5 3" xfId="228" xr:uid="{00000000-0005-0000-0000-0000F5000000}"/>
    <cellStyle name="Percent 5 4" xfId="229" xr:uid="{00000000-0005-0000-0000-0000F6000000}"/>
    <cellStyle name="Percent 5 5" xfId="230" xr:uid="{00000000-0005-0000-0000-0000F7000000}"/>
    <cellStyle name="Percent 6" xfId="231" xr:uid="{00000000-0005-0000-0000-0000F8000000}"/>
    <cellStyle name="Percent 6 2" xfId="232" xr:uid="{00000000-0005-0000-0000-0000F9000000}"/>
    <cellStyle name="Percent 6 3" xfId="233" xr:uid="{00000000-0005-0000-0000-0000FA000000}"/>
    <cellStyle name="Percent 7" xfId="234" xr:uid="{00000000-0005-0000-0000-0000FB000000}"/>
    <cellStyle name="Percent 8" xfId="235" xr:uid="{00000000-0005-0000-0000-0000FC000000}"/>
    <cellStyle name="Percent 9" xfId="236" xr:uid="{00000000-0005-0000-0000-0000FD000000}"/>
    <cellStyle name="rowhead_tbls1_13_a" xfId="237" xr:uid="{00000000-0005-0000-0000-0000FE000000}"/>
    <cellStyle name="Style 1" xfId="238" xr:uid="{00000000-0005-0000-0000-0000FF000000}"/>
    <cellStyle name="tablename" xfId="239" xr:uid="{00000000-0005-0000-0000-000000010000}"/>
    <cellStyle name="Title 2" xfId="240" xr:uid="{00000000-0005-0000-0000-000001010000}"/>
    <cellStyle name="Total 2" xfId="241" xr:uid="{00000000-0005-0000-0000-000002010000}"/>
    <cellStyle name="Total 2 2" xfId="242" xr:uid="{00000000-0005-0000-0000-000003010000}"/>
    <cellStyle name="Total 2 3" xfId="243" xr:uid="{00000000-0005-0000-0000-000004010000}"/>
    <cellStyle name="Total 3" xfId="244" xr:uid="{00000000-0005-0000-0000-000005010000}"/>
    <cellStyle name="Warning Text 2" xfId="245" xr:uid="{00000000-0005-0000-0000-000006010000}"/>
    <cellStyle name="Warning Text 3" xfId="246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589562</xdr:colOff>
      <xdr:row>48</xdr:row>
      <xdr:rowOff>33862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4BEBA-A228-4E3A-834E-CAEA91B1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904762" cy="8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C1" zoomScaleNormal="100" workbookViewId="0">
      <selection activeCell="H33" sqref="H33"/>
    </sheetView>
  </sheetViews>
  <sheetFormatPr defaultColWidth="9.1796875" defaultRowHeight="14.5"/>
  <cols>
    <col min="1" max="1" width="0.54296875" style="6" hidden="1" customWidth="1"/>
    <col min="2" max="2" width="0.26953125" style="6" hidden="1" customWidth="1"/>
    <col min="3" max="3" width="9.453125" style="6" customWidth="1"/>
    <col min="4" max="4" width="10.26953125" style="6" customWidth="1"/>
    <col min="5" max="5" width="34.26953125" style="6" customWidth="1"/>
    <col min="6" max="6" width="15.7265625" style="6" bestFit="1" customWidth="1"/>
    <col min="7" max="7" width="12.54296875" style="6" customWidth="1"/>
    <col min="8" max="8" width="14.7265625" style="6" customWidth="1"/>
    <col min="9" max="12" width="15.453125" style="6" customWidth="1"/>
    <col min="13" max="16384" width="9.1796875" style="6"/>
  </cols>
  <sheetData>
    <row r="1" spans="1:8" ht="18">
      <c r="C1" s="8" t="s">
        <v>23</v>
      </c>
    </row>
    <row r="2" spans="1:8" ht="18">
      <c r="C2" s="8" t="s">
        <v>291</v>
      </c>
    </row>
    <row r="3" spans="1:8" ht="15.5">
      <c r="C3" s="10"/>
    </row>
    <row r="5" spans="1:8" ht="45" customHeight="1">
      <c r="C5" s="14" t="s">
        <v>25</v>
      </c>
      <c r="D5" s="15" t="s">
        <v>26</v>
      </c>
      <c r="E5" s="15" t="s">
        <v>0</v>
      </c>
      <c r="F5" s="15" t="s">
        <v>275</v>
      </c>
      <c r="G5" s="15" t="s">
        <v>290</v>
      </c>
      <c r="H5" s="119" t="s">
        <v>289</v>
      </c>
    </row>
    <row r="6" spans="1:8" s="16" customFormat="1">
      <c r="C6" s="17" t="s">
        <v>27</v>
      </c>
      <c r="D6" s="18" t="s">
        <v>28</v>
      </c>
      <c r="E6" s="18" t="s">
        <v>29</v>
      </c>
      <c r="F6" s="21" t="s">
        <v>30</v>
      </c>
      <c r="G6" s="20" t="s">
        <v>31</v>
      </c>
      <c r="H6" s="123" t="s">
        <v>279</v>
      </c>
    </row>
    <row r="7" spans="1:8">
      <c r="A7" s="128" t="s">
        <v>38</v>
      </c>
      <c r="B7" s="100" t="s">
        <v>237</v>
      </c>
      <c r="C7" s="13" t="s">
        <v>37</v>
      </c>
      <c r="D7" s="22" t="s">
        <v>17</v>
      </c>
      <c r="E7" s="1" t="s">
        <v>38</v>
      </c>
      <c r="F7" s="144">
        <v>7495.39</v>
      </c>
      <c r="G7" s="117">
        <f>VLOOKUP(C7,'WI_IME Rate Modifier'!$A$7:$F$35,6,FALSE)</f>
        <v>1.3571661952987319</v>
      </c>
      <c r="H7" s="12">
        <f>ROUND(F7*G7,2)</f>
        <v>10172.49</v>
      </c>
    </row>
    <row r="8" spans="1:8">
      <c r="A8" s="128" t="s">
        <v>40</v>
      </c>
      <c r="B8" s="100" t="s">
        <v>225</v>
      </c>
      <c r="C8" s="13" t="s">
        <v>39</v>
      </c>
      <c r="D8" s="1" t="s">
        <v>5</v>
      </c>
      <c r="E8" s="1" t="s">
        <v>40</v>
      </c>
      <c r="F8" s="144">
        <v>7495.39</v>
      </c>
      <c r="G8" s="117">
        <f>VLOOKUP(C8,'WI_IME Rate Modifier'!$A$7:$F$35,6,FALSE)</f>
        <v>1.1715688000000002</v>
      </c>
      <c r="H8" s="12">
        <f t="shared" ref="H8:H33" si="0">ROUND(F8*G8,2)</f>
        <v>8781.3700000000008</v>
      </c>
    </row>
    <row r="9" spans="1:8">
      <c r="A9" s="128" t="s">
        <v>42</v>
      </c>
      <c r="B9" s="100" t="s">
        <v>245</v>
      </c>
      <c r="C9" s="13" t="s">
        <v>41</v>
      </c>
      <c r="D9" s="22" t="s">
        <v>219</v>
      </c>
      <c r="E9" s="1" t="s">
        <v>42</v>
      </c>
      <c r="F9" s="144">
        <v>7495.39</v>
      </c>
      <c r="G9" s="117">
        <f>VLOOKUP(C9,'WI_IME Rate Modifier'!$A$7:$F$35,6,FALSE)</f>
        <v>1.1715688000000002</v>
      </c>
      <c r="H9" s="12">
        <f t="shared" si="0"/>
        <v>8781.3700000000008</v>
      </c>
    </row>
    <row r="10" spans="1:8">
      <c r="A10" s="128" t="s">
        <v>44</v>
      </c>
      <c r="B10" s="120" t="s">
        <v>236</v>
      </c>
      <c r="C10" s="13" t="s">
        <v>43</v>
      </c>
      <c r="D10" s="1" t="s">
        <v>200</v>
      </c>
      <c r="E10" s="1" t="s">
        <v>44</v>
      </c>
      <c r="F10" s="144">
        <v>7495.39</v>
      </c>
      <c r="G10" s="117">
        <f>VLOOKUP(C10,'WI_IME Rate Modifier'!$A$7:$F$35,6,FALSE)</f>
        <v>1.2914331397262231</v>
      </c>
      <c r="H10" s="12">
        <f t="shared" si="0"/>
        <v>9679.7999999999993</v>
      </c>
    </row>
    <row r="11" spans="1:8">
      <c r="A11" s="130" t="s">
        <v>46</v>
      </c>
      <c r="B11" s="100" t="s">
        <v>240</v>
      </c>
      <c r="C11" s="25" t="s">
        <v>45</v>
      </c>
      <c r="D11" s="3" t="s">
        <v>20</v>
      </c>
      <c r="E11" s="3" t="s">
        <v>46</v>
      </c>
      <c r="F11" s="145">
        <v>7495.39</v>
      </c>
      <c r="G11" s="118">
        <f>VLOOKUP(C11,'WI_IME Rate Modifier'!$A$7:$F$35,6,FALSE)</f>
        <v>1.3031199139602576</v>
      </c>
      <c r="H11" s="28">
        <f t="shared" si="0"/>
        <v>9767.39</v>
      </c>
    </row>
    <row r="12" spans="1:8">
      <c r="A12" s="128" t="s">
        <v>48</v>
      </c>
      <c r="B12" s="100" t="s">
        <v>230</v>
      </c>
      <c r="C12" s="13" t="s">
        <v>47</v>
      </c>
      <c r="D12" s="1" t="s">
        <v>12</v>
      </c>
      <c r="E12" s="1" t="s">
        <v>48</v>
      </c>
      <c r="F12" s="144">
        <v>7495.39</v>
      </c>
      <c r="G12" s="117">
        <f>VLOOKUP(C12,'WI_IME Rate Modifier'!$A$7:$F$35,6,FALSE)</f>
        <v>1.1741076913559556</v>
      </c>
      <c r="H12" s="12">
        <f t="shared" si="0"/>
        <v>8800.4</v>
      </c>
    </row>
    <row r="13" spans="1:8">
      <c r="A13" s="128" t="s">
        <v>50</v>
      </c>
      <c r="B13" s="100" t="s">
        <v>229</v>
      </c>
      <c r="C13" s="13" t="s">
        <v>49</v>
      </c>
      <c r="D13" s="1" t="s">
        <v>11</v>
      </c>
      <c r="E13" s="1" t="s">
        <v>50</v>
      </c>
      <c r="F13" s="144">
        <v>7495.39</v>
      </c>
      <c r="G13" s="117">
        <f>VLOOKUP(C13,'WI_IME Rate Modifier'!$A$7:$F$35,6,FALSE)</f>
        <v>1.1715688000000002</v>
      </c>
      <c r="H13" s="12">
        <f t="shared" si="0"/>
        <v>8781.3700000000008</v>
      </c>
    </row>
    <row r="14" spans="1:8">
      <c r="A14" s="128" t="s">
        <v>52</v>
      </c>
      <c r="B14" s="100" t="s">
        <v>221</v>
      </c>
      <c r="C14" s="13" t="s">
        <v>51</v>
      </c>
      <c r="D14" s="1" t="s">
        <v>2</v>
      </c>
      <c r="E14" s="1" t="s">
        <v>52</v>
      </c>
      <c r="F14" s="144">
        <v>7495.39</v>
      </c>
      <c r="G14" s="117">
        <f>VLOOKUP(C14,'WI_IME Rate Modifier'!$A$7:$F$35,6,FALSE)</f>
        <v>1.3394759481121759</v>
      </c>
      <c r="H14" s="12">
        <f t="shared" si="0"/>
        <v>10039.89</v>
      </c>
    </row>
    <row r="15" spans="1:8">
      <c r="A15" s="128" t="s">
        <v>54</v>
      </c>
      <c r="B15" s="100" t="s">
        <v>242</v>
      </c>
      <c r="C15" s="30" t="s">
        <v>53</v>
      </c>
      <c r="D15" s="4" t="s">
        <v>10</v>
      </c>
      <c r="E15" s="1" t="s">
        <v>54</v>
      </c>
      <c r="F15" s="144">
        <v>7495.39</v>
      </c>
      <c r="G15" s="117">
        <f>VLOOKUP(C15,'WI_IME Rate Modifier'!$A$7:$F$35,6,FALSE)</f>
        <v>1.1715688000000002</v>
      </c>
      <c r="H15" s="12">
        <f t="shared" si="0"/>
        <v>8781.3700000000008</v>
      </c>
    </row>
    <row r="16" spans="1:8">
      <c r="A16" s="130" t="s">
        <v>56</v>
      </c>
      <c r="B16" s="100" t="s">
        <v>235</v>
      </c>
      <c r="C16" s="25" t="s">
        <v>55</v>
      </c>
      <c r="D16" s="3" t="s">
        <v>201</v>
      </c>
      <c r="E16" s="3" t="s">
        <v>56</v>
      </c>
      <c r="F16" s="145">
        <v>7495.39</v>
      </c>
      <c r="G16" s="118">
        <f>VLOOKUP(C16,'WI_IME Rate Modifier'!$A$7:$F$35,6,FALSE)</f>
        <v>1.1800758963985327</v>
      </c>
      <c r="H16" s="28">
        <f t="shared" si="0"/>
        <v>8845.1299999999992</v>
      </c>
    </row>
    <row r="17" spans="1:8">
      <c r="C17" s="13" t="s">
        <v>57</v>
      </c>
      <c r="D17" s="22" t="s">
        <v>276</v>
      </c>
      <c r="E17" s="4" t="s">
        <v>59</v>
      </c>
      <c r="F17" s="144">
        <v>7495.39</v>
      </c>
      <c r="G17" s="117">
        <f>VLOOKUP(C17,'WI_IME Rate Modifier'!$A$7:$F$35,6,FALSE)</f>
        <v>1.3317537953898062</v>
      </c>
      <c r="H17" s="12">
        <f t="shared" si="0"/>
        <v>9982.01</v>
      </c>
    </row>
    <row r="18" spans="1:8">
      <c r="A18" s="128" t="s">
        <v>61</v>
      </c>
      <c r="B18" s="100" t="s">
        <v>238</v>
      </c>
      <c r="C18" s="13" t="s">
        <v>60</v>
      </c>
      <c r="D18" s="1" t="s">
        <v>18</v>
      </c>
      <c r="E18" s="1" t="s">
        <v>61</v>
      </c>
      <c r="F18" s="144">
        <v>7495.39</v>
      </c>
      <c r="G18" s="117">
        <f>VLOOKUP(C18,'WI_IME Rate Modifier'!$A$7:$F$35,6,FALSE)</f>
        <v>1.3351364456291916</v>
      </c>
      <c r="H18" s="12">
        <f t="shared" si="0"/>
        <v>10007.370000000001</v>
      </c>
    </row>
    <row r="19" spans="1:8">
      <c r="A19" s="128" t="s">
        <v>63</v>
      </c>
      <c r="B19" s="100" t="s">
        <v>232</v>
      </c>
      <c r="C19" s="13" t="s">
        <v>62</v>
      </c>
      <c r="D19" s="1" t="s">
        <v>14</v>
      </c>
      <c r="E19" s="1" t="s">
        <v>63</v>
      </c>
      <c r="F19" s="144">
        <v>7495.39</v>
      </c>
      <c r="G19" s="117">
        <f>VLOOKUP(C19,'WI_IME Rate Modifier'!$A$7:$F$35,6,FALSE)</f>
        <v>1.1715688000000002</v>
      </c>
      <c r="H19" s="12">
        <f t="shared" si="0"/>
        <v>8781.3700000000008</v>
      </c>
    </row>
    <row r="20" spans="1:8">
      <c r="A20" s="128" t="s">
        <v>65</v>
      </c>
      <c r="B20" s="100" t="s">
        <v>226</v>
      </c>
      <c r="C20" s="13" t="s">
        <v>64</v>
      </c>
      <c r="D20" s="1" t="s">
        <v>6</v>
      </c>
      <c r="E20" s="1" t="s">
        <v>65</v>
      </c>
      <c r="F20" s="144">
        <v>7495.39</v>
      </c>
      <c r="G20" s="117">
        <f>VLOOKUP(C20,'WI_IME Rate Modifier'!$A$7:$F$35,6,FALSE)</f>
        <v>1.2580485523477016</v>
      </c>
      <c r="H20" s="12">
        <f t="shared" si="0"/>
        <v>9429.56</v>
      </c>
    </row>
    <row r="21" spans="1:8">
      <c r="B21" s="122" t="s">
        <v>220</v>
      </c>
      <c r="C21" s="25" t="s">
        <v>66</v>
      </c>
      <c r="D21" s="116" t="s">
        <v>277</v>
      </c>
      <c r="E21" s="3" t="s">
        <v>67</v>
      </c>
      <c r="F21" s="145">
        <v>7495.39</v>
      </c>
      <c r="G21" s="118">
        <f>VLOOKUP(C21,'WI_IME Rate Modifier'!$A$7:$F$35,6,FALSE)</f>
        <v>1.1715688000000002</v>
      </c>
      <c r="H21" s="28">
        <f>ROUND(F21*G21,2)</f>
        <v>8781.3700000000008</v>
      </c>
    </row>
    <row r="22" spans="1:8">
      <c r="A22" s="128" t="s">
        <v>69</v>
      </c>
      <c r="B22" s="100" t="s">
        <v>231</v>
      </c>
      <c r="C22" s="13" t="s">
        <v>68</v>
      </c>
      <c r="D22" s="1" t="s">
        <v>13</v>
      </c>
      <c r="E22" s="1" t="s">
        <v>69</v>
      </c>
      <c r="F22" s="144">
        <v>7495.39</v>
      </c>
      <c r="G22" s="117">
        <f>VLOOKUP(C22,'WI_IME Rate Modifier'!$A$7:$F$35,6,FALSE)</f>
        <v>1.2434503213589501</v>
      </c>
      <c r="H22" s="12">
        <f t="shared" si="0"/>
        <v>9320.15</v>
      </c>
    </row>
    <row r="23" spans="1:8">
      <c r="A23" s="128" t="s">
        <v>71</v>
      </c>
      <c r="B23" s="100" t="s">
        <v>247</v>
      </c>
      <c r="C23" s="13" t="s">
        <v>70</v>
      </c>
      <c r="D23" s="1" t="s">
        <v>21</v>
      </c>
      <c r="E23" s="1" t="s">
        <v>71</v>
      </c>
      <c r="F23" s="144">
        <v>7495.39</v>
      </c>
      <c r="G23" s="117">
        <f>VLOOKUP(C23,'WI_IME Rate Modifier'!$A$7:$F$35,6,FALSE)</f>
        <v>1.1715688000000002</v>
      </c>
      <c r="H23" s="12">
        <f t="shared" si="0"/>
        <v>8781.3700000000008</v>
      </c>
    </row>
    <row r="24" spans="1:8">
      <c r="A24" s="128" t="s">
        <v>73</v>
      </c>
      <c r="B24" s="100" t="s">
        <v>248</v>
      </c>
      <c r="C24" s="13" t="s">
        <v>72</v>
      </c>
      <c r="D24" s="1" t="s">
        <v>22</v>
      </c>
      <c r="E24" s="1" t="s">
        <v>73</v>
      </c>
      <c r="F24" s="144">
        <v>7495.39</v>
      </c>
      <c r="G24" s="117">
        <f>VLOOKUP(C24,'WI_IME Rate Modifier'!$A$7:$F$35,6,FALSE)</f>
        <v>1.5172785733056178</v>
      </c>
      <c r="H24" s="12">
        <f t="shared" si="0"/>
        <v>11372.59</v>
      </c>
    </row>
    <row r="25" spans="1:8">
      <c r="A25" s="128" t="s">
        <v>75</v>
      </c>
      <c r="B25" s="100" t="s">
        <v>246</v>
      </c>
      <c r="C25" s="13" t="s">
        <v>74</v>
      </c>
      <c r="D25" s="1" t="s">
        <v>1</v>
      </c>
      <c r="E25" s="1" t="s">
        <v>75</v>
      </c>
      <c r="F25" s="144">
        <v>7495.39</v>
      </c>
      <c r="G25" s="117">
        <f>VLOOKUP(C25,'WI_IME Rate Modifier'!$A$7:$F$35,6,FALSE)</f>
        <v>1.1715688000000002</v>
      </c>
      <c r="H25" s="12">
        <f t="shared" si="0"/>
        <v>8781.3700000000008</v>
      </c>
    </row>
    <row r="26" spans="1:8">
      <c r="A26" s="130" t="s">
        <v>77</v>
      </c>
      <c r="B26" s="100" t="s">
        <v>227</v>
      </c>
      <c r="C26" s="25" t="s">
        <v>76</v>
      </c>
      <c r="D26" s="3" t="s">
        <v>8</v>
      </c>
      <c r="E26" s="3" t="s">
        <v>77</v>
      </c>
      <c r="F26" s="145">
        <v>7495.39</v>
      </c>
      <c r="G26" s="118">
        <f>VLOOKUP(C26,'WI_IME Rate Modifier'!$A$7:$F$35,6,FALSE)</f>
        <v>1.3716943125137238</v>
      </c>
      <c r="H26" s="28">
        <f t="shared" si="0"/>
        <v>10281.379999999999</v>
      </c>
    </row>
    <row r="27" spans="1:8">
      <c r="A27" s="128" t="s">
        <v>79</v>
      </c>
      <c r="B27" s="100" t="s">
        <v>234</v>
      </c>
      <c r="C27" s="13" t="s">
        <v>78</v>
      </c>
      <c r="D27" s="1" t="s">
        <v>202</v>
      </c>
      <c r="E27" s="1" t="s">
        <v>79</v>
      </c>
      <c r="F27" s="144">
        <v>7495.39</v>
      </c>
      <c r="G27" s="117">
        <f>VLOOKUP(C27,'WI_IME Rate Modifier'!$A$7:$F$35,6,FALSE)</f>
        <v>1.2519570349008433</v>
      </c>
      <c r="H27" s="12">
        <f t="shared" si="0"/>
        <v>9383.91</v>
      </c>
    </row>
    <row r="28" spans="1:8">
      <c r="A28" s="128" t="s">
        <v>81</v>
      </c>
      <c r="B28" s="100" t="s">
        <v>239</v>
      </c>
      <c r="C28" s="13" t="s">
        <v>80</v>
      </c>
      <c r="D28" s="126" t="s">
        <v>280</v>
      </c>
      <c r="E28" s="1" t="s">
        <v>81</v>
      </c>
      <c r="F28" s="144">
        <v>7495.39</v>
      </c>
      <c r="G28" s="117">
        <f>VLOOKUP(C28,'WI_IME Rate Modifier'!$A$7:$F$35,6,FALSE)</f>
        <v>1.2734850628248657</v>
      </c>
      <c r="H28" s="12">
        <f t="shared" si="0"/>
        <v>9545.27</v>
      </c>
    </row>
    <row r="29" spans="1:8">
      <c r="A29" s="128" t="s">
        <v>83</v>
      </c>
      <c r="B29" s="100" t="s">
        <v>222</v>
      </c>
      <c r="C29" s="13" t="s">
        <v>82</v>
      </c>
      <c r="D29" s="1" t="s">
        <v>3</v>
      </c>
      <c r="E29" s="1" t="s">
        <v>83</v>
      </c>
      <c r="F29" s="144">
        <v>7495.39</v>
      </c>
      <c r="G29" s="117">
        <f>VLOOKUP(C29,'WI_IME Rate Modifier'!$A$7:$F$35,6,FALSE)</f>
        <v>1.1715688000000002</v>
      </c>
      <c r="H29" s="12">
        <f t="shared" si="0"/>
        <v>8781.3700000000008</v>
      </c>
    </row>
    <row r="30" spans="1:8">
      <c r="A30" s="128" t="s">
        <v>85</v>
      </c>
      <c r="B30" s="100" t="s">
        <v>243</v>
      </c>
      <c r="C30" s="13" t="s">
        <v>84</v>
      </c>
      <c r="D30" s="1" t="s">
        <v>7</v>
      </c>
      <c r="E30" s="1" t="s">
        <v>85</v>
      </c>
      <c r="F30" s="144">
        <v>7495.39</v>
      </c>
      <c r="G30" s="117">
        <f>VLOOKUP(C30,'WI_IME Rate Modifier'!$A$7:$F$35,6,FALSE)</f>
        <v>1.3332296708486839</v>
      </c>
      <c r="H30" s="12">
        <f t="shared" si="0"/>
        <v>9993.08</v>
      </c>
    </row>
    <row r="31" spans="1:8">
      <c r="A31" s="130" t="s">
        <v>87</v>
      </c>
      <c r="B31" s="100" t="s">
        <v>224</v>
      </c>
      <c r="C31" s="25" t="s">
        <v>86</v>
      </c>
      <c r="D31" s="3" t="s">
        <v>4</v>
      </c>
      <c r="E31" s="3" t="s">
        <v>87</v>
      </c>
      <c r="F31" s="145">
        <v>7495.39</v>
      </c>
      <c r="G31" s="118">
        <f>VLOOKUP(C31,'WI_IME Rate Modifier'!$A$7:$F$35,6,FALSE)</f>
        <v>1.3336748638871996</v>
      </c>
      <c r="H31" s="28">
        <f t="shared" si="0"/>
        <v>9996.41</v>
      </c>
    </row>
    <row r="32" spans="1:8">
      <c r="A32" s="128" t="s">
        <v>89</v>
      </c>
      <c r="B32" s="100" t="s">
        <v>233</v>
      </c>
      <c r="C32" s="13" t="s">
        <v>88</v>
      </c>
      <c r="D32" s="1" t="s">
        <v>16</v>
      </c>
      <c r="E32" s="1" t="s">
        <v>89</v>
      </c>
      <c r="F32" s="144">
        <v>7495.39</v>
      </c>
      <c r="G32" s="117">
        <f>VLOOKUP(C32,'WI_IME Rate Modifier'!$A$7:$F$35,6,FALSE)</f>
        <v>1.3469007928287471</v>
      </c>
      <c r="H32" s="12">
        <f t="shared" si="0"/>
        <v>10095.549999999999</v>
      </c>
    </row>
    <row r="33" spans="1:9">
      <c r="A33" s="130" t="s">
        <v>91</v>
      </c>
      <c r="B33" s="100" t="s">
        <v>244</v>
      </c>
      <c r="C33" s="25" t="s">
        <v>90</v>
      </c>
      <c r="D33" s="3" t="s">
        <v>9</v>
      </c>
      <c r="E33" s="3" t="s">
        <v>91</v>
      </c>
      <c r="F33" s="145">
        <v>7495.39</v>
      </c>
      <c r="G33" s="118">
        <f>VLOOKUP(C33,'WI_IME Rate Modifier'!$A$7:$F$35,6,FALSE)</f>
        <v>1.2779750780760268</v>
      </c>
      <c r="H33" s="28">
        <f t="shared" si="0"/>
        <v>9578.92</v>
      </c>
    </row>
    <row r="34" spans="1:9" s="7" customFormat="1">
      <c r="F34" s="146"/>
      <c r="G34" s="32"/>
      <c r="H34" s="32"/>
      <c r="I34" s="6"/>
    </row>
    <row r="35" spans="1:9">
      <c r="F35" s="12"/>
      <c r="G35" s="33"/>
      <c r="H35" s="12"/>
    </row>
    <row r="36" spans="1:9" ht="18.5">
      <c r="C36" s="34" t="s">
        <v>92</v>
      </c>
      <c r="F36" s="12"/>
      <c r="G36" s="33"/>
      <c r="H36" s="12"/>
    </row>
    <row r="37" spans="1:9">
      <c r="F37" s="12"/>
      <c r="G37" s="35"/>
      <c r="H37" s="28"/>
    </row>
    <row r="38" spans="1:9">
      <c r="A38" s="129" t="s">
        <v>95</v>
      </c>
      <c r="B38" s="100" t="s">
        <v>223</v>
      </c>
      <c r="C38" s="36" t="s">
        <v>93</v>
      </c>
      <c r="D38" s="37" t="s">
        <v>94</v>
      </c>
      <c r="E38" s="37" t="s">
        <v>95</v>
      </c>
      <c r="F38" s="38">
        <v>7930.7</v>
      </c>
      <c r="G38" s="118">
        <f>VLOOKUP(C38,'WI_IME Rate Modifier'!$A$7:$F$35,6,FALSE)</f>
        <v>1.4709112405700859</v>
      </c>
      <c r="H38" s="28">
        <f t="shared" ref="H38" si="1">ROUND(F38*G38,2)</f>
        <v>11665.36</v>
      </c>
    </row>
    <row r="39" spans="1:9">
      <c r="F39" s="12"/>
      <c r="G39" s="23"/>
      <c r="H39" s="12"/>
    </row>
    <row r="40" spans="1:9">
      <c r="F40" s="12"/>
      <c r="G40" s="29"/>
      <c r="H40" s="28"/>
    </row>
    <row r="41" spans="1:9">
      <c r="A41" s="129" t="s">
        <v>98</v>
      </c>
      <c r="B41" s="100" t="s">
        <v>241</v>
      </c>
      <c r="C41" s="36" t="s">
        <v>96</v>
      </c>
      <c r="D41" s="37" t="s">
        <v>97</v>
      </c>
      <c r="E41" s="37" t="s">
        <v>98</v>
      </c>
      <c r="F41" s="38">
        <v>6522.56</v>
      </c>
      <c r="G41" s="118">
        <f>VLOOKUP(C41,'WI_IME Rate Modifier'!$A$7:$F$35,6,FALSE)</f>
        <v>1.906276455038822</v>
      </c>
      <c r="H41" s="28">
        <f t="shared" ref="H41" si="2">ROUND(F41*G41,2)</f>
        <v>12433.8</v>
      </c>
    </row>
    <row r="43" spans="1:9">
      <c r="E43" s="7"/>
      <c r="G43" s="23"/>
      <c r="H43" s="139"/>
    </row>
  </sheetData>
  <pageMargins left="0.25" right="0.25" top="0.75" bottom="0.75" header="0.3" footer="0.3"/>
  <pageSetup orientation="portrait" r:id="rId1"/>
  <headerFooter>
    <oddHeader>&amp;R&amp;P of &amp;N</oddHeader>
    <oddFooter>&amp;LMyers and Stauffer LC&amp;C&amp;F [&amp;A]&amp;R&amp;D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zoomScaleNormal="100" workbookViewId="0">
      <selection activeCell="A3" sqref="A3"/>
    </sheetView>
  </sheetViews>
  <sheetFormatPr defaultColWidth="9.1796875" defaultRowHeight="14.5"/>
  <cols>
    <col min="1" max="1" width="9.54296875" style="6" customWidth="1"/>
    <col min="2" max="2" width="12.26953125" style="6" customWidth="1"/>
    <col min="3" max="3" width="38" style="6" bestFit="1" customWidth="1"/>
    <col min="4" max="4" width="10.7265625" style="6" customWidth="1"/>
    <col min="5" max="5" width="13.1796875" style="6" customWidth="1"/>
    <col min="6" max="6" width="12.453125" style="6" customWidth="1"/>
    <col min="7" max="7" width="24.453125" style="6" customWidth="1"/>
    <col min="8" max="8" width="16.453125" style="6" customWidth="1"/>
    <col min="9" max="9" width="9.1796875" style="6"/>
    <col min="10" max="10" width="11.7265625" style="6" customWidth="1"/>
    <col min="11" max="23" width="9.1796875" style="6"/>
    <col min="24" max="24" width="11.54296875" style="6" bestFit="1" customWidth="1"/>
    <col min="25" max="16384" width="9.1796875" style="6"/>
  </cols>
  <sheetData>
    <row r="1" spans="1:7" ht="18">
      <c r="A1" s="8" t="s">
        <v>23</v>
      </c>
    </row>
    <row r="2" spans="1:7" ht="15.5">
      <c r="A2" s="10" t="s">
        <v>104</v>
      </c>
    </row>
    <row r="3" spans="1:7">
      <c r="G3" s="133"/>
    </row>
    <row r="4" spans="1:7">
      <c r="D4" s="133"/>
      <c r="E4" s="133"/>
      <c r="G4" s="133"/>
    </row>
    <row r="5" spans="1:7" ht="43.5">
      <c r="A5" s="14" t="s">
        <v>25</v>
      </c>
      <c r="B5" s="15" t="s">
        <v>26</v>
      </c>
      <c r="C5" s="15" t="s">
        <v>0</v>
      </c>
      <c r="D5" s="15" t="s">
        <v>286</v>
      </c>
      <c r="E5" s="15" t="s">
        <v>287</v>
      </c>
      <c r="F5" s="43" t="s">
        <v>288</v>
      </c>
    </row>
    <row r="6" spans="1:7">
      <c r="A6" s="114" t="s">
        <v>27</v>
      </c>
      <c r="B6" s="18" t="s">
        <v>28</v>
      </c>
      <c r="C6" s="18" t="s">
        <v>29</v>
      </c>
      <c r="D6" s="19" t="s">
        <v>30</v>
      </c>
      <c r="E6" s="92" t="s">
        <v>31</v>
      </c>
      <c r="F6" s="115" t="s">
        <v>105</v>
      </c>
    </row>
    <row r="7" spans="1:7">
      <c r="A7" s="13" t="s">
        <v>37</v>
      </c>
      <c r="B7" s="22" t="s">
        <v>17</v>
      </c>
      <c r="C7" s="1" t="s">
        <v>38</v>
      </c>
      <c r="D7" s="9">
        <f>VLOOKUP(A7,'CT Wage Index'!$A$7:$I$35,9,FALSE)</f>
        <v>1.1715688000000002</v>
      </c>
      <c r="E7" s="44">
        <f>VLOOKUP(A7,'IME 2023'!$A$7:$L$35,12,FALSE)</f>
        <v>0.15841783709051627</v>
      </c>
      <c r="F7" s="45">
        <f>D7*(1+E7)</f>
        <v>1.3571661952987319</v>
      </c>
    </row>
    <row r="8" spans="1:7">
      <c r="A8" s="13" t="s">
        <v>39</v>
      </c>
      <c r="B8" s="1" t="s">
        <v>5</v>
      </c>
      <c r="C8" s="1" t="s">
        <v>40</v>
      </c>
      <c r="D8" s="9">
        <f>VLOOKUP(A8,'CT Wage Index'!$A$7:$I$35,9,FALSE)</f>
        <v>1.1715688000000002</v>
      </c>
      <c r="E8" s="44">
        <f>VLOOKUP(A8,'IME 2023'!$A$7:$L$35,12,FALSE)</f>
        <v>0</v>
      </c>
      <c r="F8" s="45">
        <f t="shared" ref="F8:F35" si="0">D8*(1+E8)</f>
        <v>1.1715688000000002</v>
      </c>
    </row>
    <row r="9" spans="1:7">
      <c r="A9" s="13" t="s">
        <v>41</v>
      </c>
      <c r="B9" s="22" t="s">
        <v>219</v>
      </c>
      <c r="C9" s="1" t="s">
        <v>42</v>
      </c>
      <c r="D9" s="9">
        <f>VLOOKUP(A9,'CT Wage Index'!$A$7:$I$35,9,FALSE)</f>
        <v>1.1715688000000002</v>
      </c>
      <c r="E9" s="44">
        <f>VLOOKUP(A9,'IME 2023'!$A$7:$L$35,12,FALSE)</f>
        <v>0</v>
      </c>
      <c r="F9" s="45">
        <f t="shared" si="0"/>
        <v>1.1715688000000002</v>
      </c>
    </row>
    <row r="10" spans="1:7">
      <c r="A10" s="13" t="s">
        <v>43</v>
      </c>
      <c r="B10" s="1" t="s">
        <v>200</v>
      </c>
      <c r="C10" s="1" t="s">
        <v>44</v>
      </c>
      <c r="D10" s="9">
        <f>VLOOKUP(A10,'CT Wage Index'!$A$7:$I$35,9,FALSE)</f>
        <v>1.1715688000000002</v>
      </c>
      <c r="E10" s="44">
        <f>VLOOKUP(A10,'IME 2023'!$A$7:$L$35,12,FALSE)</f>
        <v>0.10231096946779633</v>
      </c>
      <c r="F10" s="45">
        <f t="shared" si="0"/>
        <v>1.2914331397262231</v>
      </c>
    </row>
    <row r="11" spans="1:7">
      <c r="A11" s="25" t="s">
        <v>45</v>
      </c>
      <c r="B11" s="3" t="s">
        <v>20</v>
      </c>
      <c r="C11" s="3" t="s">
        <v>46</v>
      </c>
      <c r="D11" s="27">
        <f>VLOOKUP(A11,'CT Wage Index'!$A$7:$I$35,9,FALSE)</f>
        <v>1.1732588000000002</v>
      </c>
      <c r="E11" s="47">
        <f>VLOOKUP(A11,'IME 2023'!$A$7:$L$35,12,FALSE)</f>
        <v>0.11068411671854293</v>
      </c>
      <c r="F11" s="46">
        <f t="shared" si="0"/>
        <v>1.3031199139602576</v>
      </c>
    </row>
    <row r="12" spans="1:7">
      <c r="A12" s="13" t="s">
        <v>47</v>
      </c>
      <c r="B12" s="1" t="s">
        <v>12</v>
      </c>
      <c r="C12" s="1" t="s">
        <v>48</v>
      </c>
      <c r="D12" s="9">
        <f>VLOOKUP(A12,'CT Wage Index'!$A$7:$I$35,9,FALSE)</f>
        <v>1.1715688000000002</v>
      </c>
      <c r="E12" s="44">
        <f>VLOOKUP(A12,'IME 2023'!$A$7:$L$35,12,FALSE)</f>
        <v>2.167086863319945E-3</v>
      </c>
      <c r="F12" s="45">
        <f t="shared" si="0"/>
        <v>1.1741076913559556</v>
      </c>
    </row>
    <row r="13" spans="1:7">
      <c r="A13" s="13" t="s">
        <v>49</v>
      </c>
      <c r="B13" s="1" t="s">
        <v>11</v>
      </c>
      <c r="C13" s="1" t="s">
        <v>50</v>
      </c>
      <c r="D13" s="9">
        <f>VLOOKUP(A13,'CT Wage Index'!$A$7:$I$35,9,FALSE)</f>
        <v>1.1715688000000002</v>
      </c>
      <c r="E13" s="44">
        <f>VLOOKUP(A13,'IME 2023'!$A$7:$L$35,12,FALSE)</f>
        <v>0</v>
      </c>
      <c r="F13" s="45">
        <f t="shared" si="0"/>
        <v>1.1715688000000002</v>
      </c>
    </row>
    <row r="14" spans="1:7">
      <c r="A14" s="13" t="s">
        <v>51</v>
      </c>
      <c r="B14" s="1" t="s">
        <v>2</v>
      </c>
      <c r="C14" s="1" t="s">
        <v>52</v>
      </c>
      <c r="D14" s="9">
        <f>VLOOKUP(A14,'CT Wage Index'!$A$7:$I$35,9,FALSE)</f>
        <v>1.1732588000000002</v>
      </c>
      <c r="E14" s="44">
        <f>VLOOKUP(A14,'IME 2023'!$A$7:$L$35,12,FALSE)</f>
        <v>0.1416713414910466</v>
      </c>
      <c r="F14" s="45">
        <f t="shared" si="0"/>
        <v>1.3394759481121759</v>
      </c>
    </row>
    <row r="15" spans="1:7">
      <c r="A15" s="30" t="s">
        <v>53</v>
      </c>
      <c r="B15" s="4" t="s">
        <v>10</v>
      </c>
      <c r="C15" s="1" t="s">
        <v>54</v>
      </c>
      <c r="D15" s="9">
        <f>VLOOKUP(A15,'CT Wage Index'!$A$7:$I$35,9,FALSE)</f>
        <v>1.1715688000000002</v>
      </c>
      <c r="E15" s="44">
        <f>VLOOKUP(A15,'IME 2023'!$A$7:$L$35,12,FALSE)</f>
        <v>0</v>
      </c>
      <c r="F15" s="45">
        <f t="shared" si="0"/>
        <v>1.1715688000000002</v>
      </c>
    </row>
    <row r="16" spans="1:7">
      <c r="A16" s="25" t="s">
        <v>55</v>
      </c>
      <c r="B16" s="3" t="s">
        <v>201</v>
      </c>
      <c r="C16" s="3" t="s">
        <v>56</v>
      </c>
      <c r="D16" s="27">
        <f>VLOOKUP(A16,'CT Wage Index'!$A$7:$I$35,9,FALSE)</f>
        <v>1.1715688000000002</v>
      </c>
      <c r="E16" s="47">
        <f>VLOOKUP(A16,'IME 2023'!$A$7:$L$35,12,FALSE)</f>
        <v>7.2612862330685536E-3</v>
      </c>
      <c r="F16" s="46">
        <f t="shared" si="0"/>
        <v>1.1800758963985327</v>
      </c>
    </row>
    <row r="17" spans="1:6">
      <c r="A17" s="13" t="s">
        <v>57</v>
      </c>
      <c r="B17" s="1" t="s">
        <v>58</v>
      </c>
      <c r="C17" s="1" t="s">
        <v>59</v>
      </c>
      <c r="D17" s="9">
        <f>VLOOKUP(A17,'CT Wage Index'!$A$7:$I$35,9,FALSE)</f>
        <v>1.1715688000000002</v>
      </c>
      <c r="E17" s="44">
        <f>VLOOKUP(A17,'IME 2023'!$A$7:$L$35,12,FALSE)</f>
        <v>0.13672692153444679</v>
      </c>
      <c r="F17" s="45">
        <f t="shared" si="0"/>
        <v>1.3317537953898062</v>
      </c>
    </row>
    <row r="18" spans="1:6">
      <c r="A18" s="13" t="s">
        <v>60</v>
      </c>
      <c r="B18" s="1" t="s">
        <v>18</v>
      </c>
      <c r="C18" s="1" t="s">
        <v>61</v>
      </c>
      <c r="D18" s="9">
        <f>VLOOKUP(A18,'CT Wage Index'!$A$7:$I$35,9,FALSE)</f>
        <v>1.1715688000000002</v>
      </c>
      <c r="E18" s="44">
        <f>VLOOKUP(A18,'IME 2023'!$A$7:$L$35,12,FALSE)</f>
        <v>0.13961420415872411</v>
      </c>
      <c r="F18" s="45">
        <f t="shared" si="0"/>
        <v>1.3351364456291916</v>
      </c>
    </row>
    <row r="19" spans="1:6">
      <c r="A19" s="13" t="s">
        <v>62</v>
      </c>
      <c r="B19" s="1" t="s">
        <v>14</v>
      </c>
      <c r="C19" s="1" t="s">
        <v>63</v>
      </c>
      <c r="D19" s="9">
        <f>VLOOKUP(A19,'CT Wage Index'!$A$7:$I$35,9,FALSE)</f>
        <v>1.1715688000000002</v>
      </c>
      <c r="E19" s="44">
        <f>VLOOKUP(A19,'IME 2023'!$A$7:$L$35,12,FALSE)</f>
        <v>0</v>
      </c>
      <c r="F19" s="45">
        <f t="shared" si="0"/>
        <v>1.1715688000000002</v>
      </c>
    </row>
    <row r="20" spans="1:6">
      <c r="A20" s="13" t="s">
        <v>64</v>
      </c>
      <c r="B20" s="1" t="s">
        <v>6</v>
      </c>
      <c r="C20" s="1" t="s">
        <v>65</v>
      </c>
      <c r="D20" s="9">
        <f>VLOOKUP(A20,'CT Wage Index'!$A$7:$I$35,9,FALSE)</f>
        <v>1.1732588000000002</v>
      </c>
      <c r="E20" s="44">
        <f>VLOOKUP(A20,'IME 2023'!$A$7:$L$35,12,FALSE)</f>
        <v>7.2268584175717521E-2</v>
      </c>
      <c r="F20" s="45">
        <f t="shared" si="0"/>
        <v>1.2580485523477016</v>
      </c>
    </row>
    <row r="21" spans="1:6">
      <c r="A21" s="25" t="s">
        <v>66</v>
      </c>
      <c r="B21" s="3" t="s">
        <v>15</v>
      </c>
      <c r="C21" s="3" t="s">
        <v>67</v>
      </c>
      <c r="D21" s="27">
        <f>VLOOKUP(A21,'CT Wage Index'!$A$7:$I$35,9,FALSE)</f>
        <v>1.1715688000000002</v>
      </c>
      <c r="E21" s="47">
        <f>VLOOKUP(A21,'IME 2023'!$A$7:$L$35,12,FALSE)</f>
        <v>0</v>
      </c>
      <c r="F21" s="46">
        <f t="shared" si="0"/>
        <v>1.1715688000000002</v>
      </c>
    </row>
    <row r="22" spans="1:6">
      <c r="A22" s="13" t="s">
        <v>68</v>
      </c>
      <c r="B22" s="1" t="s">
        <v>13</v>
      </c>
      <c r="C22" s="1" t="s">
        <v>69</v>
      </c>
      <c r="D22" s="9">
        <f>VLOOKUP(A22,'CT Wage Index'!$A$7:$I$35,9,FALSE)</f>
        <v>1.1715688000000002</v>
      </c>
      <c r="E22" s="44">
        <f>VLOOKUP(A22,'IME 2023'!$A$7:$L$35,12,FALSE)</f>
        <v>6.1354929696787623E-2</v>
      </c>
      <c r="F22" s="45">
        <f t="shared" si="0"/>
        <v>1.2434503213589501</v>
      </c>
    </row>
    <row r="23" spans="1:6">
      <c r="A23" s="13" t="s">
        <v>70</v>
      </c>
      <c r="B23" s="1" t="s">
        <v>21</v>
      </c>
      <c r="C23" s="1" t="s">
        <v>71</v>
      </c>
      <c r="D23" s="9">
        <f>VLOOKUP(A23,'CT Wage Index'!$A$7:$I$35,9,FALSE)</f>
        <v>1.1715688000000002</v>
      </c>
      <c r="E23" s="44">
        <f>VLOOKUP(A23,'IME 2023'!$A$7:$L$35,12,FALSE)</f>
        <v>0</v>
      </c>
      <c r="F23" s="45">
        <f t="shared" si="0"/>
        <v>1.1715688000000002</v>
      </c>
    </row>
    <row r="24" spans="1:6">
      <c r="A24" s="13" t="s">
        <v>72</v>
      </c>
      <c r="B24" s="1" t="s">
        <v>22</v>
      </c>
      <c r="C24" s="1" t="s">
        <v>73</v>
      </c>
      <c r="D24" s="9">
        <f>VLOOKUP(A24,'CT Wage Index'!$A$7:$I$35,9,FALSE)</f>
        <v>1.1715688000000002</v>
      </c>
      <c r="E24" s="44">
        <f>VLOOKUP(A24,'IME 2023'!$A$7:$L$35,12,FALSE)</f>
        <v>0.29508277559595086</v>
      </c>
      <c r="F24" s="45">
        <f t="shared" si="0"/>
        <v>1.5172785733056178</v>
      </c>
    </row>
    <row r="25" spans="1:6">
      <c r="A25" s="13" t="s">
        <v>74</v>
      </c>
      <c r="B25" s="1" t="s">
        <v>1</v>
      </c>
      <c r="C25" s="1" t="s">
        <v>75</v>
      </c>
      <c r="D25" s="9">
        <f>VLOOKUP(A25,'CT Wage Index'!$A$7:$I$35,9,FALSE)</f>
        <v>1.1715688000000002</v>
      </c>
      <c r="E25" s="44">
        <f>VLOOKUP(A25,'IME 2023'!$A$7:$L$35,12,FALSE)</f>
        <v>0</v>
      </c>
      <c r="F25" s="45">
        <f t="shared" si="0"/>
        <v>1.1715688000000002</v>
      </c>
    </row>
    <row r="26" spans="1:6">
      <c r="A26" s="25" t="s">
        <v>76</v>
      </c>
      <c r="B26" s="3" t="s">
        <v>8</v>
      </c>
      <c r="C26" s="3" t="s">
        <v>77</v>
      </c>
      <c r="D26" s="27">
        <f>VLOOKUP(A26,'CT Wage Index'!$A$7:$I$35,9,FALSE)</f>
        <v>1.1715688000000002</v>
      </c>
      <c r="E26" s="47">
        <f>VLOOKUP(A26,'IME 2023'!$A$7:$L$35,12,FALSE)</f>
        <v>0.17081840393302</v>
      </c>
      <c r="F26" s="46">
        <f t="shared" si="0"/>
        <v>1.3716943125137238</v>
      </c>
    </row>
    <row r="27" spans="1:6">
      <c r="A27" s="13" t="s">
        <v>78</v>
      </c>
      <c r="B27" s="1" t="s">
        <v>202</v>
      </c>
      <c r="C27" s="1" t="s">
        <v>79</v>
      </c>
      <c r="D27" s="9">
        <f>VLOOKUP(A27,'CT Wage Index'!$A$7:$I$35,9,FALSE)</f>
        <v>1.1715688000000002</v>
      </c>
      <c r="E27" s="44">
        <f>VLOOKUP(A27,'IME 2023'!$A$7:$L$35,12,FALSE)</f>
        <v>6.8615889140136693E-2</v>
      </c>
      <c r="F27" s="45">
        <f t="shared" si="0"/>
        <v>1.2519570349008433</v>
      </c>
    </row>
    <row r="28" spans="1:6">
      <c r="A28" s="13" t="s">
        <v>80</v>
      </c>
      <c r="B28" s="1" t="s">
        <v>19</v>
      </c>
      <c r="C28" s="1" t="s">
        <v>81</v>
      </c>
      <c r="D28" s="9">
        <f>VLOOKUP(A28,'CT Wage Index'!$A$7:$I$35,9,FALSE)</f>
        <v>1.1732588000000002</v>
      </c>
      <c r="E28" s="44">
        <f>VLOOKUP(A28,'IME 2023'!$A$7:$L$35,12,FALSE)</f>
        <v>8.5425536825179296E-2</v>
      </c>
      <c r="F28" s="45">
        <f t="shared" si="0"/>
        <v>1.2734850628248657</v>
      </c>
    </row>
    <row r="29" spans="1:6">
      <c r="A29" s="13" t="s">
        <v>82</v>
      </c>
      <c r="B29" s="1" t="s">
        <v>3</v>
      </c>
      <c r="C29" s="1" t="s">
        <v>83</v>
      </c>
      <c r="D29" s="9">
        <f>VLOOKUP(A29,'CT Wage Index'!$A$7:$I$35,9,FALSE)</f>
        <v>1.1715688000000002</v>
      </c>
      <c r="E29" s="44">
        <f>VLOOKUP(A29,'IME 2023'!$A$7:$L$35,12,FALSE)</f>
        <v>0</v>
      </c>
      <c r="F29" s="45">
        <f t="shared" si="0"/>
        <v>1.1715688000000002</v>
      </c>
    </row>
    <row r="30" spans="1:6">
      <c r="A30" s="13" t="s">
        <v>84</v>
      </c>
      <c r="B30" s="1" t="s">
        <v>7</v>
      </c>
      <c r="C30" s="1" t="s">
        <v>85</v>
      </c>
      <c r="D30" s="9">
        <f>VLOOKUP(A30,'CT Wage Index'!$A$7:$I$35,9,FALSE)</f>
        <v>1.1715688000000002</v>
      </c>
      <c r="E30" s="44">
        <f>VLOOKUP(A30,'IME 2023'!$A$7:$L$35,12,FALSE)</f>
        <v>0.1379866644184137</v>
      </c>
      <c r="F30" s="45">
        <f t="shared" si="0"/>
        <v>1.3332296708486839</v>
      </c>
    </row>
    <row r="31" spans="1:6">
      <c r="A31" s="25" t="s">
        <v>86</v>
      </c>
      <c r="B31" s="3" t="s">
        <v>4</v>
      </c>
      <c r="C31" s="3" t="s">
        <v>87</v>
      </c>
      <c r="D31" s="27">
        <f>VLOOKUP(A31,'CT Wage Index'!$A$7:$I$35,9,FALSE)</f>
        <v>1.1732588000000002</v>
      </c>
      <c r="E31" s="47">
        <f>VLOOKUP(A31,'IME 2023'!$A$7:$L$35,12,FALSE)</f>
        <v>0.13672692153444679</v>
      </c>
      <c r="F31" s="46">
        <f t="shared" si="0"/>
        <v>1.3336748638871996</v>
      </c>
    </row>
    <row r="32" spans="1:6">
      <c r="A32" s="13" t="s">
        <v>88</v>
      </c>
      <c r="B32" s="1" t="s">
        <v>16</v>
      </c>
      <c r="C32" s="1" t="s">
        <v>89</v>
      </c>
      <c r="D32" s="9">
        <f>VLOOKUP(A32,'CT Wage Index'!$A$7:$I$35,9,FALSE)</f>
        <v>1.1732588000000002</v>
      </c>
      <c r="E32" s="44">
        <f>VLOOKUP(A32,'IME 2023'!$A$7:$L$35,12,FALSE)</f>
        <v>0.14799973614410303</v>
      </c>
      <c r="F32" s="45">
        <f t="shared" si="0"/>
        <v>1.3469007928287471</v>
      </c>
    </row>
    <row r="33" spans="1:6">
      <c r="A33" s="13" t="s">
        <v>90</v>
      </c>
      <c r="B33" s="1" t="s">
        <v>9</v>
      </c>
      <c r="C33" s="1" t="s">
        <v>91</v>
      </c>
      <c r="D33" s="9">
        <f>VLOOKUP(A33,'CT Wage Index'!$A$7:$I$35,9,FALSE)</f>
        <v>1.1715688000000002</v>
      </c>
      <c r="E33" s="44">
        <f>VLOOKUP(A33,'IME 2023'!$A$7:$L$35,12,FALSE)</f>
        <v>9.0823755357795993E-2</v>
      </c>
      <c r="F33" s="45">
        <f t="shared" si="0"/>
        <v>1.2779750780760268</v>
      </c>
    </row>
    <row r="34" spans="1:6">
      <c r="A34" s="13" t="s">
        <v>96</v>
      </c>
      <c r="B34" s="1" t="s">
        <v>97</v>
      </c>
      <c r="C34" s="1" t="s">
        <v>98</v>
      </c>
      <c r="D34" s="9">
        <f>VLOOKUP(A34,'CT Wage Index'!$A$7:$I$35,9,FALSE)</f>
        <v>1.1740699999999999</v>
      </c>
      <c r="E34" s="44">
        <f>VLOOKUP(A34,'IME 2023'!$A$7:$L$35,12,FALSE)</f>
        <v>0.62364804060986334</v>
      </c>
      <c r="F34" s="45">
        <f t="shared" si="0"/>
        <v>1.906276455038822</v>
      </c>
    </row>
    <row r="35" spans="1:6">
      <c r="A35" s="25" t="s">
        <v>93</v>
      </c>
      <c r="B35" s="3" t="s">
        <v>94</v>
      </c>
      <c r="C35" s="3" t="s">
        <v>95</v>
      </c>
      <c r="D35" s="27">
        <f>VLOOKUP(A35,'CT Wage Index'!$A$7:$I$35,9,FALSE)</f>
        <v>1.1740699999999999</v>
      </c>
      <c r="E35" s="47">
        <f>VLOOKUP(A35,'IME 2023'!$A$7:$L$35,12,FALSE)</f>
        <v>0.25283095605039374</v>
      </c>
      <c r="F35" s="46">
        <f t="shared" si="0"/>
        <v>1.4709112405700859</v>
      </c>
    </row>
    <row r="36" spans="1:6">
      <c r="D36" s="9"/>
      <c r="E36" s="23"/>
      <c r="F36" s="23"/>
    </row>
    <row r="37" spans="1:6">
      <c r="A37" s="1"/>
      <c r="B37" s="1"/>
      <c r="C37" s="1"/>
    </row>
    <row r="38" spans="1:6">
      <c r="A38" s="1"/>
      <c r="B38" s="1"/>
      <c r="C38" s="1"/>
    </row>
    <row r="39" spans="1:6">
      <c r="A39" s="1"/>
      <c r="B39" s="1"/>
      <c r="C39" s="1"/>
    </row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69" spans="9:11">
      <c r="I69" s="39"/>
      <c r="J69" s="39"/>
    </row>
    <row r="70" spans="9:11">
      <c r="K70" s="33"/>
    </row>
    <row r="85" spans="2:3">
      <c r="B85" s="39"/>
      <c r="C85" s="39"/>
    </row>
  </sheetData>
  <pageMargins left="0.745" right="0.495" top="0.75" bottom="0.75" header="0.3" footer="0.3"/>
  <pageSetup scale="96" orientation="portrait" r:id="rId1"/>
  <headerFooter>
    <oddHeader>&amp;R&amp;P of &amp;N</oddHeader>
    <oddFooter>&amp;C&amp;8&amp;Z&amp;F  (&amp;A)</oddFooter>
  </headerFooter>
  <rowBreaks count="2" manualBreakCount="2">
    <brk id="41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zoomScaleNormal="100" workbookViewId="0">
      <selection activeCell="I6" sqref="I6"/>
    </sheetView>
  </sheetViews>
  <sheetFormatPr defaultColWidth="9.1796875" defaultRowHeight="14.5"/>
  <cols>
    <col min="1" max="1" width="10" style="6" customWidth="1"/>
    <col min="2" max="2" width="10.54296875" style="6" customWidth="1"/>
    <col min="3" max="3" width="38" style="6" bestFit="1" customWidth="1"/>
    <col min="4" max="4" width="19.1796875" style="6" bestFit="1" customWidth="1"/>
    <col min="5" max="5" width="11.1796875" style="6" customWidth="1"/>
    <col min="6" max="6" width="37.7265625" style="6" bestFit="1" customWidth="1"/>
    <col min="7" max="7" width="9.453125" style="6" customWidth="1"/>
    <col min="8" max="8" width="12.453125" style="6" customWidth="1"/>
    <col min="9" max="9" width="15.7265625" style="6" customWidth="1"/>
    <col min="10" max="16384" width="9.1796875" style="6"/>
  </cols>
  <sheetData>
    <row r="1" spans="1:9" ht="18.5" thickBot="1">
      <c r="A1" s="8" t="s">
        <v>23</v>
      </c>
      <c r="G1" s="133"/>
    </row>
    <row r="2" spans="1:9" ht="16" thickBot="1">
      <c r="A2" s="10" t="s">
        <v>285</v>
      </c>
      <c r="E2" s="6" t="s">
        <v>24</v>
      </c>
      <c r="G2" s="5" t="s">
        <v>284</v>
      </c>
      <c r="H2" s="5"/>
      <c r="I2" s="112">
        <v>0.67600000000000005</v>
      </c>
    </row>
    <row r="3" spans="1:9" ht="15.5">
      <c r="A3" s="10"/>
      <c r="F3" s="6" t="s">
        <v>24</v>
      </c>
      <c r="I3" s="11"/>
    </row>
    <row r="4" spans="1:9">
      <c r="G4" s="149">
        <v>2023</v>
      </c>
      <c r="H4" s="150"/>
      <c r="I4" s="151"/>
    </row>
    <row r="5" spans="1:9" ht="43.9" customHeight="1">
      <c r="A5" s="66" t="s">
        <v>25</v>
      </c>
      <c r="B5" s="67" t="s">
        <v>26</v>
      </c>
      <c r="C5" s="67" t="s">
        <v>106</v>
      </c>
      <c r="D5" s="67" t="s">
        <v>118</v>
      </c>
      <c r="E5" s="68" t="s">
        <v>203</v>
      </c>
      <c r="F5" s="68" t="s">
        <v>119</v>
      </c>
      <c r="G5" s="68" t="s">
        <v>120</v>
      </c>
      <c r="H5" s="68" t="s">
        <v>204</v>
      </c>
      <c r="I5" s="69" t="s">
        <v>296</v>
      </c>
    </row>
    <row r="6" spans="1:9" s="2" customFormat="1">
      <c r="A6" s="70" t="s">
        <v>27</v>
      </c>
      <c r="B6" s="71" t="s">
        <v>28</v>
      </c>
      <c r="C6" s="71" t="s">
        <v>29</v>
      </c>
      <c r="D6" s="71" t="s">
        <v>30</v>
      </c>
      <c r="E6" s="72" t="s">
        <v>31</v>
      </c>
      <c r="F6" s="72" t="s">
        <v>32</v>
      </c>
      <c r="G6" s="72" t="s">
        <v>103</v>
      </c>
      <c r="H6" s="72" t="s">
        <v>36</v>
      </c>
      <c r="I6" s="73" t="s">
        <v>122</v>
      </c>
    </row>
    <row r="7" spans="1:9">
      <c r="A7" s="74" t="s">
        <v>37</v>
      </c>
      <c r="B7" s="1">
        <v>4041620</v>
      </c>
      <c r="C7" s="1" t="s">
        <v>38</v>
      </c>
      <c r="D7" s="1" t="s">
        <v>124</v>
      </c>
      <c r="E7" s="40" t="s">
        <v>131</v>
      </c>
      <c r="F7" s="1" t="s">
        <v>207</v>
      </c>
      <c r="G7" s="93">
        <v>1.2538</v>
      </c>
      <c r="H7" s="24">
        <f>I$2</f>
        <v>0.67600000000000005</v>
      </c>
      <c r="I7" s="77">
        <f t="shared" ref="I7:I35" si="0">(H7*G7)+(1-H7)</f>
        <v>1.1715688000000002</v>
      </c>
    </row>
    <row r="8" spans="1:9">
      <c r="A8" s="74" t="s">
        <v>39</v>
      </c>
      <c r="B8" s="1">
        <v>4041638</v>
      </c>
      <c r="C8" s="1" t="s">
        <v>40</v>
      </c>
      <c r="D8" s="1" t="s">
        <v>125</v>
      </c>
      <c r="E8" s="40" t="s">
        <v>208</v>
      </c>
      <c r="F8" s="78" t="s">
        <v>209</v>
      </c>
      <c r="G8" s="93">
        <v>1.2538</v>
      </c>
      <c r="H8" s="24">
        <f t="shared" ref="H8:H35" si="1">I$2</f>
        <v>0.67600000000000005</v>
      </c>
      <c r="I8" s="77">
        <f t="shared" si="0"/>
        <v>1.1715688000000002</v>
      </c>
    </row>
    <row r="9" spans="1:9">
      <c r="A9" s="74" t="s">
        <v>41</v>
      </c>
      <c r="B9" s="22">
        <v>8074563</v>
      </c>
      <c r="C9" s="1" t="s">
        <v>42</v>
      </c>
      <c r="D9" s="1" t="s">
        <v>126</v>
      </c>
      <c r="E9" s="79" t="s">
        <v>210</v>
      </c>
      <c r="F9" s="1" t="s">
        <v>211</v>
      </c>
      <c r="G9" s="93">
        <v>1.2538</v>
      </c>
      <c r="H9" s="24">
        <f t="shared" si="1"/>
        <v>0.67600000000000005</v>
      </c>
      <c r="I9" s="77">
        <f t="shared" si="0"/>
        <v>1.1715688000000002</v>
      </c>
    </row>
    <row r="10" spans="1:9">
      <c r="A10" s="80" t="s">
        <v>43</v>
      </c>
      <c r="B10" s="3">
        <v>8069222</v>
      </c>
      <c r="C10" s="3" t="s">
        <v>44</v>
      </c>
      <c r="D10" s="3" t="s">
        <v>123</v>
      </c>
      <c r="E10" s="81" t="s">
        <v>205</v>
      </c>
      <c r="F10" s="3" t="s">
        <v>206</v>
      </c>
      <c r="G10" s="113">
        <v>1.2538</v>
      </c>
      <c r="H10" s="26">
        <f t="shared" si="1"/>
        <v>0.67600000000000005</v>
      </c>
      <c r="I10" s="82">
        <f t="shared" si="0"/>
        <v>1.1715688000000002</v>
      </c>
    </row>
    <row r="11" spans="1:9">
      <c r="A11" s="74" t="s">
        <v>45</v>
      </c>
      <c r="B11" s="1">
        <v>4041661</v>
      </c>
      <c r="C11" s="1" t="s">
        <v>46</v>
      </c>
      <c r="D11" s="1" t="s">
        <v>127</v>
      </c>
      <c r="E11" s="40" t="s">
        <v>212</v>
      </c>
      <c r="F11" s="1" t="s">
        <v>213</v>
      </c>
      <c r="G11" s="93">
        <v>1.2563</v>
      </c>
      <c r="H11" s="24">
        <f t="shared" si="1"/>
        <v>0.67600000000000005</v>
      </c>
      <c r="I11" s="77">
        <f t="shared" si="0"/>
        <v>1.1732588000000002</v>
      </c>
    </row>
    <row r="12" spans="1:9">
      <c r="A12" s="74" t="s">
        <v>47</v>
      </c>
      <c r="B12" s="1">
        <v>4041679</v>
      </c>
      <c r="C12" s="1" t="s">
        <v>48</v>
      </c>
      <c r="D12" s="1" t="s">
        <v>128</v>
      </c>
      <c r="E12" s="40" t="s">
        <v>214</v>
      </c>
      <c r="F12" s="1" t="s">
        <v>215</v>
      </c>
      <c r="G12" s="93">
        <v>1.2538</v>
      </c>
      <c r="H12" s="24">
        <f t="shared" si="1"/>
        <v>0.67600000000000005</v>
      </c>
      <c r="I12" s="77">
        <f t="shared" si="0"/>
        <v>1.1715688000000002</v>
      </c>
    </row>
    <row r="13" spans="1:9">
      <c r="A13" s="74" t="s">
        <v>49</v>
      </c>
      <c r="B13" s="1">
        <v>4041687</v>
      </c>
      <c r="C13" s="1" t="s">
        <v>50</v>
      </c>
      <c r="D13" s="1" t="s">
        <v>129</v>
      </c>
      <c r="E13" s="40" t="s">
        <v>131</v>
      </c>
      <c r="F13" s="1" t="s">
        <v>207</v>
      </c>
      <c r="G13" s="93">
        <v>1.2538</v>
      </c>
      <c r="H13" s="24">
        <f t="shared" si="1"/>
        <v>0.67600000000000005</v>
      </c>
      <c r="I13" s="77">
        <f t="shared" si="0"/>
        <v>1.1715688000000002</v>
      </c>
    </row>
    <row r="14" spans="1:9">
      <c r="A14" s="74" t="s">
        <v>51</v>
      </c>
      <c r="B14" s="1">
        <v>4041703</v>
      </c>
      <c r="C14" s="1" t="s">
        <v>52</v>
      </c>
      <c r="D14" s="1" t="s">
        <v>127</v>
      </c>
      <c r="E14" s="40" t="s">
        <v>212</v>
      </c>
      <c r="F14" s="1" t="s">
        <v>213</v>
      </c>
      <c r="G14" s="93">
        <v>1.2563</v>
      </c>
      <c r="H14" s="24">
        <f t="shared" si="1"/>
        <v>0.67600000000000005</v>
      </c>
      <c r="I14" s="76">
        <f t="shared" si="0"/>
        <v>1.1732588000000002</v>
      </c>
    </row>
    <row r="15" spans="1:9">
      <c r="A15" s="80" t="s">
        <v>53</v>
      </c>
      <c r="B15" s="3">
        <v>4041711</v>
      </c>
      <c r="C15" s="3" t="s">
        <v>54</v>
      </c>
      <c r="D15" s="3" t="s">
        <v>126</v>
      </c>
      <c r="E15" s="83" t="s">
        <v>210</v>
      </c>
      <c r="F15" s="3" t="s">
        <v>211</v>
      </c>
      <c r="G15" s="113">
        <v>1.2538</v>
      </c>
      <c r="H15" s="26">
        <f t="shared" si="1"/>
        <v>0.67600000000000005</v>
      </c>
      <c r="I15" s="82">
        <f t="shared" si="0"/>
        <v>1.1715688000000002</v>
      </c>
    </row>
    <row r="16" spans="1:9">
      <c r="A16" s="74" t="s">
        <v>55</v>
      </c>
      <c r="B16" s="1">
        <v>8069217</v>
      </c>
      <c r="C16" s="1" t="s">
        <v>56</v>
      </c>
      <c r="D16" s="1" t="s">
        <v>129</v>
      </c>
      <c r="E16" s="40" t="s">
        <v>131</v>
      </c>
      <c r="F16" s="1" t="s">
        <v>207</v>
      </c>
      <c r="G16" s="93">
        <v>1.2538</v>
      </c>
      <c r="H16" s="24">
        <f t="shared" si="1"/>
        <v>0.67600000000000005</v>
      </c>
      <c r="I16" s="77">
        <f t="shared" si="0"/>
        <v>1.1715688000000002</v>
      </c>
    </row>
    <row r="17" spans="1:9">
      <c r="A17" s="74" t="s">
        <v>57</v>
      </c>
      <c r="B17" s="1">
        <v>4041752</v>
      </c>
      <c r="C17" s="1" t="s">
        <v>59</v>
      </c>
      <c r="D17" s="1" t="s">
        <v>126</v>
      </c>
      <c r="E17" s="79" t="s">
        <v>210</v>
      </c>
      <c r="F17" s="1" t="s">
        <v>211</v>
      </c>
      <c r="G17" s="93">
        <v>1.2538</v>
      </c>
      <c r="H17" s="24">
        <f t="shared" si="1"/>
        <v>0.67600000000000005</v>
      </c>
      <c r="I17" s="77">
        <f t="shared" si="0"/>
        <v>1.1715688000000002</v>
      </c>
    </row>
    <row r="18" spans="1:9">
      <c r="A18" s="74" t="s">
        <v>60</v>
      </c>
      <c r="B18" s="1">
        <v>4041760</v>
      </c>
      <c r="C18" s="1" t="s">
        <v>61</v>
      </c>
      <c r="D18" s="1" t="s">
        <v>123</v>
      </c>
      <c r="E18" s="75" t="s">
        <v>205</v>
      </c>
      <c r="F18" s="1" t="s">
        <v>206</v>
      </c>
      <c r="G18" s="93">
        <v>1.2538</v>
      </c>
      <c r="H18" s="24">
        <f t="shared" si="1"/>
        <v>0.67600000000000005</v>
      </c>
      <c r="I18" s="77">
        <f t="shared" si="0"/>
        <v>1.1715688000000002</v>
      </c>
    </row>
    <row r="19" spans="1:9">
      <c r="A19" s="74" t="s">
        <v>62</v>
      </c>
      <c r="B19" s="1">
        <v>4041778</v>
      </c>
      <c r="C19" s="1" t="s">
        <v>63</v>
      </c>
      <c r="D19" s="1" t="s">
        <v>123</v>
      </c>
      <c r="E19" s="75" t="s">
        <v>205</v>
      </c>
      <c r="F19" s="1" t="s">
        <v>206</v>
      </c>
      <c r="G19" s="93">
        <v>1.2538</v>
      </c>
      <c r="H19" s="24">
        <f t="shared" si="1"/>
        <v>0.67600000000000005</v>
      </c>
      <c r="I19" s="77">
        <f t="shared" si="0"/>
        <v>1.1715688000000002</v>
      </c>
    </row>
    <row r="20" spans="1:9">
      <c r="A20" s="80" t="s">
        <v>64</v>
      </c>
      <c r="B20" s="3">
        <v>4041786</v>
      </c>
      <c r="C20" s="3" t="s">
        <v>65</v>
      </c>
      <c r="D20" s="3" t="s">
        <v>127</v>
      </c>
      <c r="E20" s="48" t="s">
        <v>212</v>
      </c>
      <c r="F20" s="3" t="s">
        <v>213</v>
      </c>
      <c r="G20" s="113">
        <v>1.2563</v>
      </c>
      <c r="H20" s="26">
        <f t="shared" si="1"/>
        <v>0.67600000000000005</v>
      </c>
      <c r="I20" s="82">
        <f t="shared" si="0"/>
        <v>1.1732588000000002</v>
      </c>
    </row>
    <row r="21" spans="1:9">
      <c r="A21" s="74" t="s">
        <v>66</v>
      </c>
      <c r="B21" s="1">
        <v>8087732</v>
      </c>
      <c r="C21" s="1" t="s">
        <v>67</v>
      </c>
      <c r="D21" s="1" t="s">
        <v>123</v>
      </c>
      <c r="E21" s="75" t="s">
        <v>205</v>
      </c>
      <c r="F21" s="1" t="s">
        <v>206</v>
      </c>
      <c r="G21" s="93">
        <v>1.2538</v>
      </c>
      <c r="H21" s="24">
        <f t="shared" si="1"/>
        <v>0.67600000000000005</v>
      </c>
      <c r="I21" s="77">
        <f t="shared" si="0"/>
        <v>1.1715688000000002</v>
      </c>
    </row>
    <row r="22" spans="1:9">
      <c r="A22" s="74" t="s">
        <v>68</v>
      </c>
      <c r="B22" s="1">
        <v>4041810</v>
      </c>
      <c r="C22" s="1" t="s">
        <v>69</v>
      </c>
      <c r="D22" s="1" t="s">
        <v>130</v>
      </c>
      <c r="E22" s="40" t="s">
        <v>131</v>
      </c>
      <c r="F22" s="1" t="s">
        <v>207</v>
      </c>
      <c r="G22" s="93">
        <v>1.2538</v>
      </c>
      <c r="H22" s="24">
        <f t="shared" si="1"/>
        <v>0.67600000000000005</v>
      </c>
      <c r="I22" s="77">
        <f t="shared" si="0"/>
        <v>1.1715688000000002</v>
      </c>
    </row>
    <row r="23" spans="1:9">
      <c r="A23" s="74" t="s">
        <v>70</v>
      </c>
      <c r="B23" s="1">
        <v>4041828</v>
      </c>
      <c r="C23" s="1" t="s">
        <v>71</v>
      </c>
      <c r="D23" s="1" t="s">
        <v>125</v>
      </c>
      <c r="E23" s="40" t="s">
        <v>208</v>
      </c>
      <c r="F23" s="78" t="s">
        <v>209</v>
      </c>
      <c r="G23" s="93">
        <v>1.2538</v>
      </c>
      <c r="H23" s="24">
        <f t="shared" si="1"/>
        <v>0.67600000000000005</v>
      </c>
      <c r="I23" s="77">
        <f t="shared" si="0"/>
        <v>1.1715688000000002</v>
      </c>
    </row>
    <row r="24" spans="1:9">
      <c r="A24" s="74" t="s">
        <v>72</v>
      </c>
      <c r="B24" s="1">
        <v>4041836</v>
      </c>
      <c r="C24" s="1" t="s">
        <v>73</v>
      </c>
      <c r="D24" s="1" t="s">
        <v>123</v>
      </c>
      <c r="E24" s="75" t="s">
        <v>205</v>
      </c>
      <c r="F24" s="1" t="s">
        <v>206</v>
      </c>
      <c r="G24" s="93">
        <v>1.2538</v>
      </c>
      <c r="H24" s="24">
        <f t="shared" si="1"/>
        <v>0.67600000000000005</v>
      </c>
      <c r="I24" s="77">
        <f t="shared" si="0"/>
        <v>1.1715688000000002</v>
      </c>
    </row>
    <row r="25" spans="1:9">
      <c r="A25" s="80" t="s">
        <v>74</v>
      </c>
      <c r="B25" s="3">
        <v>4041851</v>
      </c>
      <c r="C25" s="3" t="s">
        <v>75</v>
      </c>
      <c r="D25" s="3" t="s">
        <v>128</v>
      </c>
      <c r="E25" s="48" t="s">
        <v>214</v>
      </c>
      <c r="F25" s="3" t="s">
        <v>215</v>
      </c>
      <c r="G25" s="113">
        <v>1.2538</v>
      </c>
      <c r="H25" s="26">
        <f t="shared" si="1"/>
        <v>0.67600000000000005</v>
      </c>
      <c r="I25" s="82">
        <f t="shared" si="0"/>
        <v>1.1715688000000002</v>
      </c>
    </row>
    <row r="26" spans="1:9">
      <c r="A26" s="74" t="s">
        <v>76</v>
      </c>
      <c r="B26" s="1">
        <v>4041869</v>
      </c>
      <c r="C26" s="1" t="s">
        <v>77</v>
      </c>
      <c r="D26" s="1" t="s">
        <v>124</v>
      </c>
      <c r="E26" s="40" t="s">
        <v>131</v>
      </c>
      <c r="F26" s="1" t="s">
        <v>207</v>
      </c>
      <c r="G26" s="93">
        <v>1.2538</v>
      </c>
      <c r="H26" s="24">
        <f t="shared" si="1"/>
        <v>0.67600000000000005</v>
      </c>
      <c r="I26" s="77">
        <f t="shared" si="0"/>
        <v>1.1715688000000002</v>
      </c>
    </row>
    <row r="27" spans="1:9">
      <c r="A27" s="74" t="s">
        <v>78</v>
      </c>
      <c r="B27" s="1">
        <v>8069211</v>
      </c>
      <c r="C27" s="1" t="s">
        <v>79</v>
      </c>
      <c r="D27" s="1" t="s">
        <v>124</v>
      </c>
      <c r="E27" s="40" t="s">
        <v>131</v>
      </c>
      <c r="F27" s="1" t="s">
        <v>207</v>
      </c>
      <c r="G27" s="93">
        <v>1.2538</v>
      </c>
      <c r="H27" s="24">
        <f t="shared" si="1"/>
        <v>0.67600000000000005</v>
      </c>
      <c r="I27" s="77">
        <f t="shared" si="0"/>
        <v>1.1715688000000002</v>
      </c>
    </row>
    <row r="28" spans="1:9">
      <c r="A28" s="74" t="s">
        <v>80</v>
      </c>
      <c r="B28" s="1">
        <v>4041893</v>
      </c>
      <c r="C28" s="1" t="s">
        <v>81</v>
      </c>
      <c r="D28" s="1" t="s">
        <v>127</v>
      </c>
      <c r="E28" s="40" t="s">
        <v>212</v>
      </c>
      <c r="F28" s="1" t="s">
        <v>213</v>
      </c>
      <c r="G28" s="93">
        <v>1.2563</v>
      </c>
      <c r="H28" s="24">
        <f t="shared" si="1"/>
        <v>0.67600000000000005</v>
      </c>
      <c r="I28" s="77">
        <f t="shared" si="0"/>
        <v>1.1732588000000002</v>
      </c>
    </row>
    <row r="29" spans="1:9">
      <c r="A29" s="74" t="s">
        <v>82</v>
      </c>
      <c r="B29" s="1">
        <v>4041901</v>
      </c>
      <c r="C29" s="1" t="s">
        <v>83</v>
      </c>
      <c r="D29" s="1" t="s">
        <v>124</v>
      </c>
      <c r="E29" s="40" t="s">
        <v>131</v>
      </c>
      <c r="F29" s="1" t="s">
        <v>207</v>
      </c>
      <c r="G29" s="93">
        <v>1.2538</v>
      </c>
      <c r="H29" s="24">
        <f t="shared" si="1"/>
        <v>0.67600000000000005</v>
      </c>
      <c r="I29" s="77">
        <f t="shared" si="0"/>
        <v>1.1715688000000002</v>
      </c>
    </row>
    <row r="30" spans="1:9">
      <c r="A30" s="80" t="s">
        <v>84</v>
      </c>
      <c r="B30" s="3">
        <v>4041927</v>
      </c>
      <c r="C30" s="3" t="s">
        <v>85</v>
      </c>
      <c r="D30" s="3" t="s">
        <v>123</v>
      </c>
      <c r="E30" s="81" t="s">
        <v>205</v>
      </c>
      <c r="F30" s="3" t="s">
        <v>206</v>
      </c>
      <c r="G30" s="113">
        <v>1.2538</v>
      </c>
      <c r="H30" s="26">
        <f t="shared" si="1"/>
        <v>0.67600000000000005</v>
      </c>
      <c r="I30" s="82">
        <f t="shared" si="0"/>
        <v>1.1715688000000002</v>
      </c>
    </row>
    <row r="31" spans="1:9">
      <c r="A31" s="74" t="s">
        <v>86</v>
      </c>
      <c r="B31" s="1">
        <v>4041935</v>
      </c>
      <c r="C31" s="1" t="s">
        <v>87</v>
      </c>
      <c r="D31" s="1" t="s">
        <v>127</v>
      </c>
      <c r="E31" s="40" t="s">
        <v>212</v>
      </c>
      <c r="F31" s="1" t="s">
        <v>213</v>
      </c>
      <c r="G31" s="93">
        <v>1.2563</v>
      </c>
      <c r="H31" s="24">
        <f t="shared" si="1"/>
        <v>0.67600000000000005</v>
      </c>
      <c r="I31" s="77">
        <f t="shared" si="0"/>
        <v>1.1732588000000002</v>
      </c>
    </row>
    <row r="32" spans="1:9">
      <c r="A32" s="74" t="s">
        <v>88</v>
      </c>
      <c r="B32" s="1">
        <v>4041943</v>
      </c>
      <c r="C32" s="1" t="s">
        <v>89</v>
      </c>
      <c r="D32" s="1" t="s">
        <v>127</v>
      </c>
      <c r="E32" s="40" t="s">
        <v>212</v>
      </c>
      <c r="F32" s="1" t="s">
        <v>213</v>
      </c>
      <c r="G32" s="93">
        <v>1.2563</v>
      </c>
      <c r="H32" s="24">
        <f t="shared" si="1"/>
        <v>0.67600000000000005</v>
      </c>
      <c r="I32" s="77">
        <f t="shared" si="0"/>
        <v>1.1732588000000002</v>
      </c>
    </row>
    <row r="33" spans="1:9">
      <c r="A33" s="74" t="s">
        <v>90</v>
      </c>
      <c r="B33" s="1">
        <v>4041950</v>
      </c>
      <c r="C33" s="1" t="s">
        <v>91</v>
      </c>
      <c r="D33" s="1" t="s">
        <v>124</v>
      </c>
      <c r="E33" s="75" t="s">
        <v>131</v>
      </c>
      <c r="F33" s="1" t="s">
        <v>207</v>
      </c>
      <c r="G33" s="93">
        <v>1.2538</v>
      </c>
      <c r="H33" s="24">
        <f t="shared" si="1"/>
        <v>0.67600000000000005</v>
      </c>
      <c r="I33" s="77">
        <f t="shared" si="0"/>
        <v>1.1715688000000002</v>
      </c>
    </row>
    <row r="34" spans="1:9">
      <c r="A34" s="74" t="s">
        <v>96</v>
      </c>
      <c r="B34" s="1">
        <v>4041968</v>
      </c>
      <c r="C34" s="1" t="s">
        <v>98</v>
      </c>
      <c r="D34" s="1" t="s">
        <v>124</v>
      </c>
      <c r="E34" s="40" t="s">
        <v>131</v>
      </c>
      <c r="F34" s="1" t="s">
        <v>207</v>
      </c>
      <c r="G34" s="93">
        <v>1.2575000000000001</v>
      </c>
      <c r="H34" s="24">
        <f>I$2</f>
        <v>0.67600000000000005</v>
      </c>
      <c r="I34" s="77">
        <f t="shared" si="0"/>
        <v>1.1740699999999999</v>
      </c>
    </row>
    <row r="35" spans="1:9">
      <c r="A35" s="80" t="s">
        <v>93</v>
      </c>
      <c r="B35" s="3">
        <v>4159960</v>
      </c>
      <c r="C35" s="3" t="s">
        <v>95</v>
      </c>
      <c r="D35" s="3" t="s">
        <v>124</v>
      </c>
      <c r="E35" s="48" t="s">
        <v>131</v>
      </c>
      <c r="F35" s="3" t="s">
        <v>207</v>
      </c>
      <c r="G35" s="113">
        <v>1.2575000000000001</v>
      </c>
      <c r="H35" s="26">
        <f t="shared" si="1"/>
        <v>0.67600000000000005</v>
      </c>
      <c r="I35" s="82">
        <f t="shared" si="0"/>
        <v>1.1740699999999999</v>
      </c>
    </row>
    <row r="36" spans="1:9">
      <c r="C36" s="4"/>
      <c r="G36" s="94"/>
      <c r="H36" s="94"/>
      <c r="I36" s="94"/>
    </row>
    <row r="37" spans="1:9">
      <c r="A37" s="152"/>
      <c r="B37" s="152"/>
      <c r="C37" s="152"/>
      <c r="D37" s="152"/>
      <c r="E37" s="152"/>
      <c r="F37" s="152"/>
      <c r="G37" s="5"/>
      <c r="H37" s="5"/>
      <c r="I37" s="5"/>
    </row>
    <row r="38" spans="1:9">
      <c r="A38" s="4"/>
      <c r="B38" s="5"/>
      <c r="C38" s="5"/>
      <c r="D38" s="5"/>
      <c r="E38" s="5"/>
      <c r="F38" s="5"/>
    </row>
    <row r="39" spans="1:9">
      <c r="A39" s="41"/>
      <c r="B39" s="5"/>
      <c r="C39" s="5"/>
      <c r="D39" s="5"/>
      <c r="E39" s="5"/>
      <c r="F39" s="5"/>
    </row>
  </sheetData>
  <autoFilter ref="A5:I35" xr:uid="{00000000-0009-0000-0000-000002000000}"/>
  <mergeCells count="2">
    <mergeCell ref="G4:I4"/>
    <mergeCell ref="A37:F37"/>
  </mergeCells>
  <pageMargins left="0.2" right="0.2" top="0.75" bottom="0.75" header="0.3" footer="0.3"/>
  <pageSetup scale="82" orientation="landscape" r:id="rId1"/>
  <headerFooter>
    <oddFooter>&amp;L&amp;Z&amp;F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2A69-2506-42AF-942C-029FE399D80D}">
  <sheetPr>
    <pageSetUpPr fitToPage="1"/>
  </sheetPr>
  <dimension ref="A1:N92"/>
  <sheetViews>
    <sheetView workbookViewId="0">
      <pane ySplit="6" topLeftCell="A7" activePane="bottomLeft" state="frozen"/>
      <selection activeCell="F30" sqref="F30"/>
      <selection pane="bottomLeft" activeCell="K34" sqref="K34"/>
    </sheetView>
  </sheetViews>
  <sheetFormatPr defaultColWidth="9.1796875" defaultRowHeight="14.5"/>
  <cols>
    <col min="1" max="1" width="9.54296875" style="6" customWidth="1"/>
    <col min="2" max="2" width="12.26953125" style="6" customWidth="1"/>
    <col min="3" max="3" width="38" style="6" bestFit="1" customWidth="1"/>
    <col min="4" max="4" width="9.1796875" style="6"/>
    <col min="5" max="5" width="10.1796875" style="6" bestFit="1" customWidth="1"/>
    <col min="6" max="9" width="9.1796875" style="6"/>
    <col min="10" max="10" width="10.7265625" style="6" customWidth="1"/>
    <col min="11" max="11" width="10.7265625" style="6" bestFit="1" customWidth="1"/>
    <col min="12" max="12" width="10.7265625" style="6" customWidth="1"/>
    <col min="13" max="13" width="14.453125" style="6" customWidth="1"/>
    <col min="14" max="14" width="9.1796875" style="6" customWidth="1"/>
    <col min="15" max="16384" width="9.1796875" style="6"/>
  </cols>
  <sheetData>
    <row r="1" spans="1:14" ht="18">
      <c r="A1" s="8" t="s">
        <v>23</v>
      </c>
    </row>
    <row r="2" spans="1:14" ht="15.5">
      <c r="A2" s="10" t="s">
        <v>282</v>
      </c>
      <c r="L2" s="133"/>
    </row>
    <row r="4" spans="1:14">
      <c r="A4" s="7" t="s">
        <v>216</v>
      </c>
      <c r="D4" s="39"/>
      <c r="G4" s="42"/>
    </row>
    <row r="5" spans="1:14" ht="39.5">
      <c r="A5" s="14" t="s">
        <v>25</v>
      </c>
      <c r="B5" s="15" t="s">
        <v>26</v>
      </c>
      <c r="C5" s="15" t="s">
        <v>0</v>
      </c>
      <c r="D5" s="49" t="s">
        <v>107</v>
      </c>
      <c r="E5" s="49" t="s">
        <v>108</v>
      </c>
      <c r="F5" s="49" t="s">
        <v>109</v>
      </c>
      <c r="G5" s="50" t="s">
        <v>110</v>
      </c>
      <c r="H5" s="49" t="s">
        <v>111</v>
      </c>
      <c r="I5" s="49" t="s">
        <v>112</v>
      </c>
      <c r="J5" s="49" t="s">
        <v>113</v>
      </c>
      <c r="K5" s="51" t="s">
        <v>114</v>
      </c>
      <c r="L5" s="52" t="s">
        <v>115</v>
      </c>
    </row>
    <row r="6" spans="1:14" ht="36">
      <c r="A6" s="13"/>
      <c r="B6" s="53" t="s">
        <v>27</v>
      </c>
      <c r="C6" s="53" t="s">
        <v>28</v>
      </c>
      <c r="D6" s="53" t="s">
        <v>29</v>
      </c>
      <c r="E6" s="53" t="s">
        <v>30</v>
      </c>
      <c r="F6" s="53" t="s">
        <v>31</v>
      </c>
      <c r="G6" s="54" t="s">
        <v>32</v>
      </c>
      <c r="H6" s="53" t="s">
        <v>33</v>
      </c>
      <c r="I6" s="53" t="s">
        <v>99</v>
      </c>
      <c r="J6" s="53" t="s">
        <v>116</v>
      </c>
      <c r="K6" s="53" t="s">
        <v>101</v>
      </c>
      <c r="L6" s="84" t="s">
        <v>117</v>
      </c>
    </row>
    <row r="7" spans="1:14">
      <c r="A7" s="13" t="s">
        <v>37</v>
      </c>
      <c r="B7" s="22" t="s">
        <v>17</v>
      </c>
      <c r="C7" s="4" t="s">
        <v>38</v>
      </c>
      <c r="D7" s="55">
        <v>44105</v>
      </c>
      <c r="E7" s="55">
        <v>44469</v>
      </c>
      <c r="F7" s="56">
        <v>394</v>
      </c>
      <c r="G7" s="57">
        <v>72</v>
      </c>
      <c r="H7" s="56"/>
      <c r="I7" s="56"/>
      <c r="J7" s="56">
        <f t="shared" ref="J7:J35" si="0">SUM(F7:H7)-I7</f>
        <v>466</v>
      </c>
      <c r="K7" s="58">
        <v>146.87</v>
      </c>
      <c r="L7" s="59">
        <f t="shared" ref="L7:L16" si="1">1.35*((1+IF(ISNA(K7),0,K7)/J7)^0.405-1)</f>
        <v>0.15841783709051627</v>
      </c>
    </row>
    <row r="8" spans="1:14">
      <c r="A8" s="13" t="s">
        <v>39</v>
      </c>
      <c r="B8" s="1" t="s">
        <v>5</v>
      </c>
      <c r="C8" s="4" t="s">
        <v>40</v>
      </c>
      <c r="D8" s="55"/>
      <c r="E8" s="55"/>
      <c r="F8" s="56"/>
      <c r="G8" s="57"/>
      <c r="H8" s="56"/>
      <c r="I8" s="56"/>
      <c r="J8" s="56"/>
      <c r="K8" s="58"/>
      <c r="L8" s="59">
        <v>0</v>
      </c>
    </row>
    <row r="9" spans="1:14" s="5" customFormat="1">
      <c r="A9" s="30" t="s">
        <v>41</v>
      </c>
      <c r="B9" s="126" t="s">
        <v>219</v>
      </c>
      <c r="C9" s="4" t="s">
        <v>42</v>
      </c>
      <c r="D9" s="55"/>
      <c r="E9" s="55"/>
      <c r="F9" s="56"/>
      <c r="G9" s="57"/>
      <c r="H9" s="56"/>
      <c r="I9" s="56"/>
      <c r="J9" s="56"/>
      <c r="K9" s="58"/>
      <c r="L9" s="59">
        <v>0</v>
      </c>
      <c r="M9" s="6"/>
      <c r="N9" s="6"/>
    </row>
    <row r="10" spans="1:14">
      <c r="A10" s="13" t="s">
        <v>43</v>
      </c>
      <c r="B10" s="1" t="s">
        <v>200</v>
      </c>
      <c r="C10" s="4" t="s">
        <v>44</v>
      </c>
      <c r="D10" s="55">
        <v>44197</v>
      </c>
      <c r="E10" s="55">
        <v>44561</v>
      </c>
      <c r="F10" s="56">
        <v>197</v>
      </c>
      <c r="G10" s="57">
        <v>30</v>
      </c>
      <c r="H10" s="56"/>
      <c r="I10" s="56"/>
      <c r="J10" s="56">
        <f t="shared" si="0"/>
        <v>227</v>
      </c>
      <c r="K10" s="58">
        <v>44.87</v>
      </c>
      <c r="L10" s="59">
        <f t="shared" si="1"/>
        <v>0.10231096946779633</v>
      </c>
    </row>
    <row r="11" spans="1:14">
      <c r="A11" s="25" t="s">
        <v>45</v>
      </c>
      <c r="B11" s="3" t="s">
        <v>20</v>
      </c>
      <c r="C11" s="132" t="s">
        <v>46</v>
      </c>
      <c r="D11" s="60">
        <v>44105</v>
      </c>
      <c r="E11" s="60">
        <v>44469</v>
      </c>
      <c r="F11" s="61">
        <v>288</v>
      </c>
      <c r="G11" s="62">
        <v>17</v>
      </c>
      <c r="H11" s="61"/>
      <c r="I11" s="61"/>
      <c r="J11" s="61">
        <f t="shared" si="0"/>
        <v>305</v>
      </c>
      <c r="K11" s="63">
        <v>65.510000000000005</v>
      </c>
      <c r="L11" s="64">
        <f t="shared" si="1"/>
        <v>0.11068411671854293</v>
      </c>
    </row>
    <row r="12" spans="1:14">
      <c r="A12" s="13" t="s">
        <v>47</v>
      </c>
      <c r="B12" s="1" t="s">
        <v>12</v>
      </c>
      <c r="C12" s="4" t="s">
        <v>48</v>
      </c>
      <c r="D12" s="55">
        <v>44105</v>
      </c>
      <c r="E12" s="55">
        <v>44469</v>
      </c>
      <c r="F12" s="56">
        <v>236</v>
      </c>
      <c r="G12" s="57">
        <v>16</v>
      </c>
      <c r="H12" s="56"/>
      <c r="I12" s="56"/>
      <c r="J12" s="56">
        <f t="shared" si="0"/>
        <v>252</v>
      </c>
      <c r="K12" s="58">
        <v>1</v>
      </c>
      <c r="L12" s="59">
        <f t="shared" si="1"/>
        <v>2.167086863319945E-3</v>
      </c>
    </row>
    <row r="13" spans="1:14">
      <c r="A13" s="13" t="s">
        <v>49</v>
      </c>
      <c r="B13" s="1" t="s">
        <v>11</v>
      </c>
      <c r="C13" s="4" t="s">
        <v>50</v>
      </c>
      <c r="D13" s="55"/>
      <c r="E13" s="55"/>
      <c r="F13" s="56"/>
      <c r="G13" s="57"/>
      <c r="H13" s="56"/>
      <c r="I13" s="56"/>
      <c r="J13" s="56"/>
      <c r="K13" s="58"/>
      <c r="L13" s="59">
        <v>0</v>
      </c>
    </row>
    <row r="14" spans="1:14">
      <c r="A14" s="13" t="s">
        <v>51</v>
      </c>
      <c r="B14" s="1" t="s">
        <v>2</v>
      </c>
      <c r="C14" s="4" t="s">
        <v>52</v>
      </c>
      <c r="D14" s="55">
        <v>44105</v>
      </c>
      <c r="E14" s="55">
        <v>44469</v>
      </c>
      <c r="F14" s="56">
        <v>387</v>
      </c>
      <c r="G14" s="57">
        <v>39</v>
      </c>
      <c r="H14" s="56"/>
      <c r="I14" s="56"/>
      <c r="J14" s="56">
        <f t="shared" si="0"/>
        <v>426</v>
      </c>
      <c r="K14" s="58">
        <v>119.03</v>
      </c>
      <c r="L14" s="59">
        <f t="shared" si="1"/>
        <v>0.1416713414910466</v>
      </c>
    </row>
    <row r="15" spans="1:14">
      <c r="A15" s="30" t="s">
        <v>53</v>
      </c>
      <c r="B15" s="4" t="s">
        <v>10</v>
      </c>
      <c r="C15" s="4" t="s">
        <v>54</v>
      </c>
      <c r="D15" s="55"/>
      <c r="E15" s="55"/>
      <c r="F15" s="56"/>
      <c r="G15" s="57"/>
      <c r="H15" s="56"/>
      <c r="I15" s="56"/>
      <c r="J15" s="56"/>
      <c r="K15" s="58"/>
      <c r="L15" s="59">
        <v>0</v>
      </c>
    </row>
    <row r="16" spans="1:14">
      <c r="A16" s="25" t="s">
        <v>55</v>
      </c>
      <c r="B16" s="3" t="s">
        <v>201</v>
      </c>
      <c r="C16" s="132" t="s">
        <v>56</v>
      </c>
      <c r="D16" s="60">
        <v>44197</v>
      </c>
      <c r="E16" s="60">
        <v>44561</v>
      </c>
      <c r="F16" s="61">
        <v>102</v>
      </c>
      <c r="G16" s="62"/>
      <c r="H16" s="61"/>
      <c r="I16" s="61"/>
      <c r="J16" s="61">
        <f t="shared" si="0"/>
        <v>102</v>
      </c>
      <c r="K16" s="63">
        <v>1.36</v>
      </c>
      <c r="L16" s="64">
        <f t="shared" si="1"/>
        <v>7.2612862330685536E-3</v>
      </c>
    </row>
    <row r="17" spans="1:12">
      <c r="A17" s="13" t="s">
        <v>57</v>
      </c>
      <c r="B17" s="1" t="s">
        <v>58</v>
      </c>
      <c r="C17" s="4" t="s">
        <v>59</v>
      </c>
      <c r="D17" s="55"/>
      <c r="E17" s="55"/>
      <c r="F17" s="56"/>
      <c r="G17" s="56"/>
      <c r="H17" s="56"/>
      <c r="I17" s="56"/>
      <c r="J17" s="56">
        <f t="shared" si="0"/>
        <v>0</v>
      </c>
      <c r="K17" s="58"/>
      <c r="L17" s="59">
        <f>L31</f>
        <v>0.13672692153444679</v>
      </c>
    </row>
    <row r="18" spans="1:12">
      <c r="A18" s="13" t="s">
        <v>60</v>
      </c>
      <c r="B18" s="1" t="s">
        <v>18</v>
      </c>
      <c r="C18" s="4" t="s">
        <v>61</v>
      </c>
      <c r="D18" s="55">
        <v>44105</v>
      </c>
      <c r="E18" s="55">
        <v>44469</v>
      </c>
      <c r="F18" s="56">
        <v>152</v>
      </c>
      <c r="G18" s="57">
        <v>12</v>
      </c>
      <c r="H18" s="56"/>
      <c r="I18" s="56"/>
      <c r="J18" s="56">
        <f t="shared" si="0"/>
        <v>164</v>
      </c>
      <c r="K18" s="58">
        <v>45.11</v>
      </c>
      <c r="L18" s="59">
        <f t="shared" ref="L18:L35" si="2">1.35*((1+IF(ISNA(K18),0,K18)/J18)^0.405-1)</f>
        <v>0.13961420415872411</v>
      </c>
    </row>
    <row r="19" spans="1:12">
      <c r="A19" s="13" t="s">
        <v>62</v>
      </c>
      <c r="B19" s="1" t="s">
        <v>14</v>
      </c>
      <c r="C19" s="4" t="s">
        <v>63</v>
      </c>
      <c r="D19" s="55"/>
      <c r="E19" s="55"/>
      <c r="F19" s="56"/>
      <c r="G19" s="57"/>
      <c r="H19" s="56"/>
      <c r="I19" s="56"/>
      <c r="J19" s="56"/>
      <c r="K19" s="58"/>
      <c r="L19" s="59">
        <v>0</v>
      </c>
    </row>
    <row r="20" spans="1:12">
      <c r="A20" s="13" t="s">
        <v>64</v>
      </c>
      <c r="B20" s="1" t="s">
        <v>6</v>
      </c>
      <c r="C20" s="4" t="s">
        <v>65</v>
      </c>
      <c r="D20" s="55">
        <v>44105</v>
      </c>
      <c r="E20" s="55">
        <v>44469</v>
      </c>
      <c r="F20" s="56">
        <v>186</v>
      </c>
      <c r="G20" s="57"/>
      <c r="H20" s="56"/>
      <c r="I20" s="56"/>
      <c r="J20" s="56">
        <f t="shared" si="0"/>
        <v>186</v>
      </c>
      <c r="K20" s="58">
        <v>25.56</v>
      </c>
      <c r="L20" s="59">
        <f t="shared" si="2"/>
        <v>7.2268584175717521E-2</v>
      </c>
    </row>
    <row r="21" spans="1:12">
      <c r="A21" s="25" t="s">
        <v>66</v>
      </c>
      <c r="B21" s="3" t="s">
        <v>15</v>
      </c>
      <c r="C21" s="132" t="s">
        <v>67</v>
      </c>
      <c r="D21" s="60"/>
      <c r="E21" s="60"/>
      <c r="F21" s="61"/>
      <c r="G21" s="62"/>
      <c r="H21" s="61"/>
      <c r="I21" s="61"/>
      <c r="J21" s="61"/>
      <c r="K21" s="63"/>
      <c r="L21" s="64">
        <v>0</v>
      </c>
    </row>
    <row r="22" spans="1:12">
      <c r="A22" s="13" t="s">
        <v>68</v>
      </c>
      <c r="B22" s="1" t="s">
        <v>13</v>
      </c>
      <c r="C22" s="4" t="s">
        <v>69</v>
      </c>
      <c r="D22" s="55">
        <v>44105</v>
      </c>
      <c r="E22" s="55">
        <v>44469</v>
      </c>
      <c r="F22" s="56">
        <v>187</v>
      </c>
      <c r="G22" s="57">
        <v>20</v>
      </c>
      <c r="H22" s="56"/>
      <c r="I22" s="56"/>
      <c r="J22" s="56">
        <f t="shared" si="0"/>
        <v>207</v>
      </c>
      <c r="K22" s="58">
        <v>24.01</v>
      </c>
      <c r="L22" s="59">
        <f t="shared" si="2"/>
        <v>6.1354929696787623E-2</v>
      </c>
    </row>
    <row r="23" spans="1:12">
      <c r="A23" s="13" t="s">
        <v>70</v>
      </c>
      <c r="B23" s="1" t="s">
        <v>21</v>
      </c>
      <c r="C23" s="4" t="s">
        <v>71</v>
      </c>
      <c r="D23" s="55"/>
      <c r="E23" s="55"/>
      <c r="F23" s="56"/>
      <c r="G23" s="57"/>
      <c r="H23" s="56"/>
      <c r="I23" s="56"/>
      <c r="J23" s="56"/>
      <c r="K23" s="58"/>
      <c r="L23" s="59">
        <v>0</v>
      </c>
    </row>
    <row r="24" spans="1:12">
      <c r="A24" s="13" t="s">
        <v>72</v>
      </c>
      <c r="B24" s="1" t="s">
        <v>22</v>
      </c>
      <c r="C24" s="4" t="s">
        <v>73</v>
      </c>
      <c r="D24" s="55">
        <v>44105</v>
      </c>
      <c r="E24" s="55">
        <v>44469</v>
      </c>
      <c r="F24" s="56">
        <v>1306</v>
      </c>
      <c r="G24" s="57">
        <v>118</v>
      </c>
      <c r="H24" s="56">
        <v>24</v>
      </c>
      <c r="I24" s="56"/>
      <c r="J24" s="56">
        <f t="shared" si="0"/>
        <v>1448</v>
      </c>
      <c r="K24" s="58">
        <v>911.14</v>
      </c>
      <c r="L24" s="59">
        <f t="shared" si="2"/>
        <v>0.29508277559595086</v>
      </c>
    </row>
    <row r="25" spans="1:12">
      <c r="A25" s="13" t="s">
        <v>74</v>
      </c>
      <c r="B25" s="1" t="s">
        <v>1</v>
      </c>
      <c r="C25" s="4" t="s">
        <v>75</v>
      </c>
      <c r="D25" s="55"/>
      <c r="E25" s="55"/>
      <c r="F25" s="56"/>
      <c r="G25" s="57"/>
      <c r="H25" s="56"/>
      <c r="I25" s="56"/>
      <c r="J25" s="56"/>
      <c r="K25" s="58"/>
      <c r="L25" s="59">
        <v>0</v>
      </c>
    </row>
    <row r="26" spans="1:12">
      <c r="A26" s="25" t="s">
        <v>76</v>
      </c>
      <c r="B26" s="3" t="s">
        <v>8</v>
      </c>
      <c r="C26" s="132" t="s">
        <v>77</v>
      </c>
      <c r="D26" s="60">
        <v>44105</v>
      </c>
      <c r="E26" s="60">
        <v>44469</v>
      </c>
      <c r="F26" s="61">
        <v>700</v>
      </c>
      <c r="G26" s="62">
        <v>97</v>
      </c>
      <c r="H26" s="61">
        <v>26</v>
      </c>
      <c r="I26" s="61"/>
      <c r="J26" s="61">
        <f t="shared" si="0"/>
        <v>823</v>
      </c>
      <c r="K26" s="63">
        <v>281.49</v>
      </c>
      <c r="L26" s="64">
        <f t="shared" si="2"/>
        <v>0.17081840393302</v>
      </c>
    </row>
    <row r="27" spans="1:12">
      <c r="A27" s="13" t="s">
        <v>78</v>
      </c>
      <c r="B27" s="1" t="s">
        <v>202</v>
      </c>
      <c r="C27" s="4" t="s">
        <v>79</v>
      </c>
      <c r="D27" s="55">
        <v>44197</v>
      </c>
      <c r="E27" s="55">
        <v>44561</v>
      </c>
      <c r="F27" s="56">
        <v>139</v>
      </c>
      <c r="G27" s="57">
        <v>88</v>
      </c>
      <c r="H27" s="56"/>
      <c r="I27" s="56"/>
      <c r="J27" s="56">
        <f t="shared" si="0"/>
        <v>227</v>
      </c>
      <c r="K27" s="58">
        <v>29.56</v>
      </c>
      <c r="L27" s="59">
        <f t="shared" si="2"/>
        <v>6.8615889140136693E-2</v>
      </c>
    </row>
    <row r="28" spans="1:12">
      <c r="A28" s="13" t="s">
        <v>80</v>
      </c>
      <c r="B28" s="1" t="s">
        <v>19</v>
      </c>
      <c r="C28" s="4" t="s">
        <v>81</v>
      </c>
      <c r="D28" s="55">
        <v>44105</v>
      </c>
      <c r="E28" s="55">
        <v>44469</v>
      </c>
      <c r="F28" s="56">
        <v>200</v>
      </c>
      <c r="G28" s="57">
        <v>92</v>
      </c>
      <c r="H28" s="56">
        <v>10</v>
      </c>
      <c r="I28" s="56"/>
      <c r="J28" s="56">
        <f t="shared" si="0"/>
        <v>302</v>
      </c>
      <c r="K28" s="58">
        <v>49.4</v>
      </c>
      <c r="L28" s="59">
        <f t="shared" si="2"/>
        <v>8.5425536825179296E-2</v>
      </c>
    </row>
    <row r="29" spans="1:12">
      <c r="A29" s="13" t="s">
        <v>82</v>
      </c>
      <c r="B29" s="1" t="s">
        <v>3</v>
      </c>
      <c r="C29" s="4" t="s">
        <v>83</v>
      </c>
      <c r="D29" s="55"/>
      <c r="E29" s="55"/>
      <c r="F29" s="56"/>
      <c r="G29" s="57"/>
      <c r="H29" s="56"/>
      <c r="I29" s="56"/>
      <c r="J29" s="56"/>
      <c r="K29" s="58"/>
      <c r="L29" s="59">
        <v>0</v>
      </c>
    </row>
    <row r="30" spans="1:12">
      <c r="A30" s="13" t="s">
        <v>84</v>
      </c>
      <c r="B30" s="1" t="s">
        <v>7</v>
      </c>
      <c r="C30" s="4" t="s">
        <v>85</v>
      </c>
      <c r="D30" s="55">
        <v>44105</v>
      </c>
      <c r="E30" s="55">
        <v>44469</v>
      </c>
      <c r="F30" s="56">
        <v>101</v>
      </c>
      <c r="G30" s="57">
        <v>16</v>
      </c>
      <c r="H30" s="56"/>
      <c r="I30" s="56"/>
      <c r="J30" s="56">
        <f t="shared" si="0"/>
        <v>117</v>
      </c>
      <c r="K30" s="58">
        <v>31.78</v>
      </c>
      <c r="L30" s="59">
        <f t="shared" si="2"/>
        <v>0.1379866644184137</v>
      </c>
    </row>
    <row r="31" spans="1:12">
      <c r="A31" s="25" t="s">
        <v>86</v>
      </c>
      <c r="B31" s="3" t="s">
        <v>4</v>
      </c>
      <c r="C31" s="132" t="s">
        <v>87</v>
      </c>
      <c r="D31" s="60">
        <v>44105</v>
      </c>
      <c r="E31" s="60">
        <v>44469</v>
      </c>
      <c r="F31" s="61">
        <v>332</v>
      </c>
      <c r="G31" s="62">
        <v>22</v>
      </c>
      <c r="H31" s="61">
        <v>14</v>
      </c>
      <c r="I31" s="61"/>
      <c r="J31" s="61">
        <f t="shared" si="0"/>
        <v>368</v>
      </c>
      <c r="K31" s="63">
        <v>98.98</v>
      </c>
      <c r="L31" s="64">
        <f t="shared" si="2"/>
        <v>0.13672692153444679</v>
      </c>
    </row>
    <row r="32" spans="1:12">
      <c r="A32" s="13" t="s">
        <v>88</v>
      </c>
      <c r="B32" s="1" t="s">
        <v>16</v>
      </c>
      <c r="C32" s="4" t="s">
        <v>89</v>
      </c>
      <c r="D32" s="55">
        <v>44105</v>
      </c>
      <c r="E32" s="55">
        <v>44469</v>
      </c>
      <c r="F32" s="56">
        <v>218</v>
      </c>
      <c r="G32" s="57">
        <v>20</v>
      </c>
      <c r="H32" s="56"/>
      <c r="I32" s="56"/>
      <c r="J32" s="56">
        <f t="shared" si="0"/>
        <v>238</v>
      </c>
      <c r="K32" s="58">
        <v>69.7</v>
      </c>
      <c r="L32" s="59">
        <f t="shared" si="2"/>
        <v>0.14799973614410303</v>
      </c>
    </row>
    <row r="33" spans="1:12">
      <c r="A33" s="13" t="s">
        <v>90</v>
      </c>
      <c r="B33" s="1" t="s">
        <v>9</v>
      </c>
      <c r="C33" s="4" t="s">
        <v>91</v>
      </c>
      <c r="D33" s="55">
        <v>44105</v>
      </c>
      <c r="E33" s="55">
        <v>44469</v>
      </c>
      <c r="F33" s="56">
        <v>231</v>
      </c>
      <c r="G33" s="57">
        <v>32</v>
      </c>
      <c r="H33" s="56"/>
      <c r="I33" s="56"/>
      <c r="J33" s="56">
        <f t="shared" si="0"/>
        <v>263</v>
      </c>
      <c r="K33" s="58">
        <v>45.87</v>
      </c>
      <c r="L33" s="59">
        <f t="shared" si="2"/>
        <v>9.0823755357795993E-2</v>
      </c>
    </row>
    <row r="34" spans="1:12">
      <c r="A34" s="13" t="s">
        <v>96</v>
      </c>
      <c r="B34" s="1" t="s">
        <v>97</v>
      </c>
      <c r="C34" s="4" t="s">
        <v>98</v>
      </c>
      <c r="D34" s="55">
        <v>44013</v>
      </c>
      <c r="E34" s="55">
        <v>44377</v>
      </c>
      <c r="F34" s="56">
        <v>138</v>
      </c>
      <c r="G34" s="57">
        <v>18</v>
      </c>
      <c r="H34" s="56"/>
      <c r="I34" s="56"/>
      <c r="J34" s="56">
        <f t="shared" si="0"/>
        <v>156</v>
      </c>
      <c r="K34" s="58">
        <v>242.45</v>
      </c>
      <c r="L34" s="59">
        <f t="shared" si="2"/>
        <v>0.62364804060986334</v>
      </c>
    </row>
    <row r="35" spans="1:12">
      <c r="A35" s="25" t="s">
        <v>93</v>
      </c>
      <c r="B35" s="3" t="s">
        <v>94</v>
      </c>
      <c r="C35" s="132" t="s">
        <v>95</v>
      </c>
      <c r="D35" s="60">
        <v>44105</v>
      </c>
      <c r="E35" s="60">
        <v>44469</v>
      </c>
      <c r="F35" s="61">
        <v>187</v>
      </c>
      <c r="G35" s="62"/>
      <c r="H35" s="61"/>
      <c r="I35" s="61"/>
      <c r="J35" s="61">
        <f t="shared" si="0"/>
        <v>187</v>
      </c>
      <c r="K35" s="63">
        <v>98.71</v>
      </c>
      <c r="L35" s="64">
        <f t="shared" si="2"/>
        <v>0.25283095605039374</v>
      </c>
    </row>
    <row r="36" spans="1:12">
      <c r="C36" s="5"/>
      <c r="L36" s="127"/>
    </row>
    <row r="37" spans="1:12">
      <c r="C37" s="5"/>
      <c r="D37" s="7"/>
      <c r="E37" s="7"/>
      <c r="L37" s="65"/>
    </row>
    <row r="92" spans="2:3">
      <c r="B92" s="39"/>
      <c r="C92" s="39"/>
    </row>
  </sheetData>
  <pageMargins left="0.7" right="0.7" top="0.75" bottom="0.75" header="0.3" footer="0.3"/>
  <pageSetup scale="82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34"/>
  <sheetViews>
    <sheetView topLeftCell="C1" zoomScaleNormal="100" workbookViewId="0">
      <selection activeCell="G6" sqref="G6"/>
    </sheetView>
  </sheetViews>
  <sheetFormatPr defaultColWidth="8.7265625" defaultRowHeight="12.5"/>
  <cols>
    <col min="1" max="1" width="0.1796875" style="103" hidden="1" customWidth="1"/>
    <col min="2" max="2" width="0.36328125" style="103" hidden="1" customWidth="1"/>
    <col min="3" max="3" width="45.26953125" style="103" bestFit="1" customWidth="1"/>
    <col min="4" max="4" width="14.453125" style="103" bestFit="1" customWidth="1"/>
    <col min="5" max="6" width="14.7265625" style="103" customWidth="1"/>
    <col min="7" max="16384" width="8.7265625" style="103"/>
  </cols>
  <sheetData>
    <row r="1" spans="1:6" ht="14">
      <c r="C1" s="101" t="s">
        <v>292</v>
      </c>
    </row>
    <row r="2" spans="1:6" ht="14.5">
      <c r="C2" s="101"/>
      <c r="F2" s="133"/>
    </row>
    <row r="4" spans="1:6" ht="65">
      <c r="C4" s="108" t="s">
        <v>0</v>
      </c>
      <c r="D4" s="109" t="s">
        <v>293</v>
      </c>
      <c r="E4" s="109" t="s">
        <v>294</v>
      </c>
      <c r="F4" s="109" t="s">
        <v>295</v>
      </c>
    </row>
    <row r="5" spans="1:6" ht="16.5" customHeight="1">
      <c r="A5" s="128" t="s">
        <v>52</v>
      </c>
      <c r="B5" s="100" t="s">
        <v>220</v>
      </c>
      <c r="C5" s="104" t="s">
        <v>249</v>
      </c>
      <c r="D5" s="111">
        <v>1136.55</v>
      </c>
      <c r="E5" s="111">
        <f>ROUND(D5*0.85,2)</f>
        <v>966.07</v>
      </c>
      <c r="F5" s="111">
        <v>1482.93</v>
      </c>
    </row>
    <row r="6" spans="1:6" ht="16.5" customHeight="1">
      <c r="A6" s="128" t="s">
        <v>83</v>
      </c>
      <c r="B6" s="100" t="s">
        <v>222</v>
      </c>
      <c r="C6" s="104" t="s">
        <v>250</v>
      </c>
      <c r="D6" s="111">
        <v>1055.3699999999999</v>
      </c>
      <c r="E6" s="111">
        <f t="shared" ref="E6:E33" si="0">ROUND(D6*0.85,2)</f>
        <v>897.06</v>
      </c>
      <c r="F6" s="111">
        <v>1482.93</v>
      </c>
    </row>
    <row r="7" spans="1:6" ht="16.5" customHeight="1">
      <c r="A7" s="130" t="s">
        <v>87</v>
      </c>
      <c r="B7" s="100" t="s">
        <v>224</v>
      </c>
      <c r="C7" s="104" t="s">
        <v>251</v>
      </c>
      <c r="D7" s="111">
        <v>1055.3699999999999</v>
      </c>
      <c r="E7" s="111">
        <f t="shared" si="0"/>
        <v>897.06</v>
      </c>
      <c r="F7" s="111">
        <v>1482.93</v>
      </c>
    </row>
    <row r="8" spans="1:6" ht="16.5" customHeight="1">
      <c r="A8" s="128" t="s">
        <v>40</v>
      </c>
      <c r="B8" s="100" t="s">
        <v>225</v>
      </c>
      <c r="C8" s="104" t="s">
        <v>252</v>
      </c>
      <c r="D8" s="111">
        <v>1136.55</v>
      </c>
      <c r="E8" s="111">
        <f t="shared" si="0"/>
        <v>966.07</v>
      </c>
      <c r="F8" s="111">
        <v>1482.93</v>
      </c>
    </row>
    <row r="9" spans="1:6" ht="16.5" customHeight="1">
      <c r="A9" s="128" t="s">
        <v>85</v>
      </c>
      <c r="B9" s="100" t="s">
        <v>243</v>
      </c>
      <c r="C9" s="105" t="s">
        <v>253</v>
      </c>
      <c r="D9" s="111">
        <v>1055.3699999999999</v>
      </c>
      <c r="E9" s="111">
        <f t="shared" si="0"/>
        <v>897.06</v>
      </c>
      <c r="F9" s="111">
        <v>1482.93</v>
      </c>
    </row>
    <row r="10" spans="1:6" ht="16.5" customHeight="1">
      <c r="A10" s="130" t="s">
        <v>77</v>
      </c>
      <c r="B10" s="100" t="s">
        <v>227</v>
      </c>
      <c r="C10" s="104" t="s">
        <v>254</v>
      </c>
      <c r="D10" s="111">
        <v>1136.55</v>
      </c>
      <c r="E10" s="111">
        <f t="shared" si="0"/>
        <v>966.07</v>
      </c>
      <c r="F10" s="111">
        <v>1482.93</v>
      </c>
    </row>
    <row r="11" spans="1:6" ht="16.5" customHeight="1">
      <c r="A11" s="141" t="s">
        <v>98</v>
      </c>
      <c r="B11" s="100" t="s">
        <v>241</v>
      </c>
      <c r="C11" s="105" t="s">
        <v>146</v>
      </c>
      <c r="D11" s="110">
        <v>1125</v>
      </c>
      <c r="E11" s="111">
        <f>ROUND(D11*0.85,2)</f>
        <v>956.25</v>
      </c>
      <c r="F11" s="111">
        <v>1370</v>
      </c>
    </row>
    <row r="12" spans="1:6" ht="16.5" customHeight="1">
      <c r="A12" s="103" t="s">
        <v>50</v>
      </c>
      <c r="B12" s="100" t="s">
        <v>229</v>
      </c>
      <c r="C12" s="104" t="s">
        <v>255</v>
      </c>
      <c r="D12" s="111">
        <v>1055.3699999999999</v>
      </c>
      <c r="E12" s="111">
        <f t="shared" si="0"/>
        <v>897.06</v>
      </c>
      <c r="F12" s="111">
        <v>1482.93</v>
      </c>
    </row>
    <row r="13" spans="1:6" ht="16.5" customHeight="1">
      <c r="A13" s="103" t="s">
        <v>48</v>
      </c>
      <c r="B13" s="100" t="s">
        <v>230</v>
      </c>
      <c r="C13" s="104" t="s">
        <v>256</v>
      </c>
      <c r="D13" s="111">
        <v>1055.3699999999999</v>
      </c>
      <c r="E13" s="111">
        <f t="shared" si="0"/>
        <v>897.06</v>
      </c>
      <c r="F13" s="111">
        <v>1482.93</v>
      </c>
    </row>
    <row r="14" spans="1:6" ht="16.5" customHeight="1">
      <c r="A14" s="103" t="s">
        <v>79</v>
      </c>
      <c r="B14" s="100" t="s">
        <v>234</v>
      </c>
      <c r="C14" s="104" t="s">
        <v>257</v>
      </c>
      <c r="D14" s="111">
        <v>1055.3699999999999</v>
      </c>
      <c r="E14" s="111">
        <f t="shared" si="0"/>
        <v>897.06</v>
      </c>
      <c r="F14" s="111">
        <v>1482.93</v>
      </c>
    </row>
    <row r="15" spans="1:6" ht="16.5" customHeight="1">
      <c r="A15" s="103" t="s">
        <v>69</v>
      </c>
      <c r="B15" s="100" t="s">
        <v>231</v>
      </c>
      <c r="C15" s="104" t="s">
        <v>258</v>
      </c>
      <c r="D15" s="111">
        <v>1217.74</v>
      </c>
      <c r="E15" s="111">
        <f t="shared" si="0"/>
        <v>1035.08</v>
      </c>
      <c r="F15" s="111">
        <v>1482.93</v>
      </c>
    </row>
    <row r="16" spans="1:6" ht="16.5" customHeight="1">
      <c r="A16" s="103" t="s">
        <v>63</v>
      </c>
      <c r="B16" s="100" t="s">
        <v>232</v>
      </c>
      <c r="C16" s="104" t="s">
        <v>259</v>
      </c>
      <c r="D16" s="111">
        <v>1055.3699999999999</v>
      </c>
      <c r="E16" s="111">
        <f t="shared" si="0"/>
        <v>897.06</v>
      </c>
      <c r="F16" s="111">
        <v>1482.93</v>
      </c>
    </row>
    <row r="17" spans="1:51" ht="16.5" customHeight="1">
      <c r="A17" s="103" t="s">
        <v>89</v>
      </c>
      <c r="B17" s="100" t="s">
        <v>233</v>
      </c>
      <c r="C17" s="104" t="s">
        <v>260</v>
      </c>
      <c r="D17" s="111">
        <v>1217.74</v>
      </c>
      <c r="E17" s="111">
        <f t="shared" si="0"/>
        <v>1035.08</v>
      </c>
      <c r="F17" s="111">
        <v>1482.93</v>
      </c>
    </row>
    <row r="18" spans="1:51" ht="16.5" customHeight="1">
      <c r="A18" s="103" t="s">
        <v>42</v>
      </c>
      <c r="B18" s="100" t="s">
        <v>245</v>
      </c>
      <c r="C18" s="105" t="s">
        <v>169</v>
      </c>
      <c r="D18" s="111">
        <v>1055.3699999999999</v>
      </c>
      <c r="E18" s="111">
        <f t="shared" si="0"/>
        <v>897.06</v>
      </c>
      <c r="F18" s="111">
        <v>1482.93</v>
      </c>
    </row>
    <row r="19" spans="1:51" ht="16.5" customHeight="1">
      <c r="A19" s="103" t="s">
        <v>38</v>
      </c>
      <c r="B19" s="100" t="s">
        <v>237</v>
      </c>
      <c r="C19" s="104" t="s">
        <v>261</v>
      </c>
      <c r="D19" s="111">
        <v>1055.3699999999999</v>
      </c>
      <c r="E19" s="111">
        <f t="shared" si="0"/>
        <v>897.06</v>
      </c>
      <c r="F19" s="111">
        <v>1482.93</v>
      </c>
    </row>
    <row r="20" spans="1:51" ht="16.5" customHeight="1">
      <c r="A20" s="103" t="s">
        <v>61</v>
      </c>
      <c r="B20" s="100" t="s">
        <v>238</v>
      </c>
      <c r="C20" s="104" t="s">
        <v>262</v>
      </c>
      <c r="D20" s="111">
        <v>1055.3699999999999</v>
      </c>
      <c r="E20" s="111">
        <f t="shared" si="0"/>
        <v>897.06</v>
      </c>
      <c r="F20" s="111">
        <v>1482.93</v>
      </c>
    </row>
    <row r="21" spans="1:51" ht="16.5" customHeight="1">
      <c r="A21" s="103" t="s">
        <v>81</v>
      </c>
      <c r="B21" s="100" t="s">
        <v>239</v>
      </c>
      <c r="C21" s="104" t="s">
        <v>263</v>
      </c>
      <c r="D21" s="111">
        <v>1055.3699999999999</v>
      </c>
      <c r="E21" s="111">
        <f t="shared" si="0"/>
        <v>897.06</v>
      </c>
      <c r="F21" s="111">
        <v>1482.93</v>
      </c>
    </row>
    <row r="22" spans="1:51" ht="16.5" customHeight="1">
      <c r="A22" s="106" t="s">
        <v>46</v>
      </c>
      <c r="B22" s="100" t="s">
        <v>240</v>
      </c>
      <c r="C22" s="104" t="s">
        <v>264</v>
      </c>
      <c r="D22" s="111">
        <v>1217.74</v>
      </c>
      <c r="E22" s="111">
        <f t="shared" si="0"/>
        <v>1035.08</v>
      </c>
      <c r="F22" s="111">
        <v>1482.93</v>
      </c>
    </row>
    <row r="23" spans="1:51" ht="16.5" customHeight="1">
      <c r="A23" s="103" t="s">
        <v>54</v>
      </c>
      <c r="B23" s="100" t="s">
        <v>242</v>
      </c>
      <c r="C23" s="104" t="s">
        <v>265</v>
      </c>
      <c r="D23" s="111">
        <v>1217.74</v>
      </c>
      <c r="E23" s="111">
        <f t="shared" si="0"/>
        <v>1035.08</v>
      </c>
      <c r="F23" s="111">
        <v>1482.93</v>
      </c>
    </row>
    <row r="24" spans="1:51" ht="16.5" customHeight="1">
      <c r="A24" s="106" t="s">
        <v>91</v>
      </c>
      <c r="B24" s="100" t="s">
        <v>244</v>
      </c>
      <c r="C24" s="104" t="s">
        <v>266</v>
      </c>
      <c r="D24" s="111">
        <v>1055.3699999999999</v>
      </c>
      <c r="E24" s="111">
        <f t="shared" si="0"/>
        <v>897.06</v>
      </c>
      <c r="F24" s="111">
        <v>1482.93</v>
      </c>
    </row>
    <row r="25" spans="1:51" ht="16.5" customHeight="1">
      <c r="A25" s="103" t="s">
        <v>75</v>
      </c>
      <c r="B25" s="100" t="s">
        <v>246</v>
      </c>
      <c r="C25" s="104" t="s">
        <v>267</v>
      </c>
      <c r="D25" s="111">
        <v>1055.3699999999999</v>
      </c>
      <c r="E25" s="111">
        <f t="shared" si="0"/>
        <v>897.06</v>
      </c>
      <c r="F25" s="111">
        <v>1482.93</v>
      </c>
    </row>
    <row r="26" spans="1:51" ht="16.5" customHeight="1">
      <c r="A26" s="103" t="s">
        <v>44</v>
      </c>
      <c r="B26" s="120" t="s">
        <v>236</v>
      </c>
      <c r="C26" s="104" t="s">
        <v>268</v>
      </c>
      <c r="D26" s="111">
        <v>1055.3699999999999</v>
      </c>
      <c r="E26" s="111">
        <f t="shared" si="0"/>
        <v>897.06</v>
      </c>
      <c r="F26" s="111">
        <v>1482.93</v>
      </c>
    </row>
    <row r="27" spans="1:51" s="106" customFormat="1" ht="16.5" customHeight="1">
      <c r="A27" s="103" t="s">
        <v>73</v>
      </c>
      <c r="B27" s="100" t="s">
        <v>248</v>
      </c>
      <c r="C27" s="105" t="s">
        <v>274</v>
      </c>
      <c r="D27" s="111">
        <v>1136.55</v>
      </c>
      <c r="E27" s="111">
        <f t="shared" si="0"/>
        <v>966.07</v>
      </c>
      <c r="F27" s="111">
        <v>1482.93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</row>
    <row r="28" spans="1:51" ht="16.5" customHeight="1">
      <c r="A28" s="141" t="s">
        <v>95</v>
      </c>
      <c r="B28" s="100" t="s">
        <v>223</v>
      </c>
      <c r="C28" s="107" t="s">
        <v>269</v>
      </c>
      <c r="D28" s="110">
        <v>975</v>
      </c>
      <c r="E28" s="111">
        <f t="shared" si="0"/>
        <v>828.75</v>
      </c>
      <c r="F28" s="111">
        <v>1370</v>
      </c>
    </row>
    <row r="29" spans="1:51" ht="16.5" customHeight="1">
      <c r="A29" s="103" t="s">
        <v>65</v>
      </c>
      <c r="B29" s="100" t="s">
        <v>226</v>
      </c>
      <c r="C29" s="142" t="s">
        <v>159</v>
      </c>
      <c r="D29" s="111">
        <v>1055.3699999999999</v>
      </c>
      <c r="E29" s="111">
        <f t="shared" si="0"/>
        <v>897.06</v>
      </c>
      <c r="F29" s="111">
        <v>1482.93</v>
      </c>
    </row>
    <row r="30" spans="1:51" ht="16.149999999999999" customHeight="1">
      <c r="C30" s="143" t="s">
        <v>270</v>
      </c>
      <c r="D30" s="111">
        <v>1055.3699999999999</v>
      </c>
      <c r="E30" s="111">
        <f t="shared" si="0"/>
        <v>897.06</v>
      </c>
      <c r="F30" s="111">
        <v>1482.93</v>
      </c>
    </row>
    <row r="31" spans="1:51" ht="16.149999999999999" customHeight="1">
      <c r="C31" s="143" t="s">
        <v>271</v>
      </c>
      <c r="D31" s="111">
        <v>1055.3699999999999</v>
      </c>
      <c r="E31" s="111">
        <f t="shared" si="0"/>
        <v>897.06</v>
      </c>
      <c r="F31" s="111">
        <v>1482.93</v>
      </c>
    </row>
    <row r="32" spans="1:51" ht="16.149999999999999" customHeight="1">
      <c r="A32" s="106" t="s">
        <v>56</v>
      </c>
      <c r="B32" s="100" t="s">
        <v>235</v>
      </c>
      <c r="C32" s="142" t="s">
        <v>272</v>
      </c>
      <c r="D32" s="111">
        <v>1055.3699999999999</v>
      </c>
      <c r="E32" s="111">
        <f t="shared" si="0"/>
        <v>897.06</v>
      </c>
      <c r="F32" s="111">
        <v>1482.93</v>
      </c>
    </row>
    <row r="33" spans="1:6" ht="16.149999999999999" customHeight="1">
      <c r="A33" s="103" t="s">
        <v>71</v>
      </c>
      <c r="B33" s="100" t="s">
        <v>247</v>
      </c>
      <c r="C33" s="142" t="s">
        <v>273</v>
      </c>
      <c r="D33" s="111">
        <v>1055.3699999999999</v>
      </c>
      <c r="E33" s="111">
        <f t="shared" si="0"/>
        <v>897.06</v>
      </c>
      <c r="F33" s="111">
        <v>1482.93</v>
      </c>
    </row>
    <row r="34" spans="1:6" ht="14.5">
      <c r="B34" s="100" t="s">
        <v>228</v>
      </c>
      <c r="C34" s="121" t="s">
        <v>278</v>
      </c>
      <c r="D34" s="110">
        <v>1050</v>
      </c>
      <c r="E34" s="110">
        <f>D34*0.85</f>
        <v>892.5</v>
      </c>
      <c r="F34" s="110">
        <v>1370</v>
      </c>
    </row>
  </sheetData>
  <autoFilter ref="B4:AY34" xr:uid="{596248B7-B07A-4519-B75C-AEE288A442C2}"/>
  <pageMargins left="0.45" right="0.45" top="0.75" bottom="0.75" header="0.3" footer="0.3"/>
  <pageSetup orientation="portrait" r:id="rId1"/>
  <headerFooter>
    <oddFooter>&amp;L&amp;8&amp;Z&amp;F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8182-1BCD-45C9-934C-1C970236FFC7}">
  <sheetPr>
    <pageSetUpPr fitToPage="1"/>
  </sheetPr>
  <dimension ref="A1:U46"/>
  <sheetViews>
    <sheetView zoomScaleNormal="100" workbookViewId="0">
      <pane ySplit="6" topLeftCell="A7" activePane="bottomLeft" state="frozen"/>
      <selection activeCell="F30" sqref="F30"/>
      <selection pane="bottomLeft" activeCell="E3" sqref="E3"/>
    </sheetView>
  </sheetViews>
  <sheetFormatPr defaultColWidth="9.1796875" defaultRowHeight="14.5"/>
  <cols>
    <col min="1" max="4" width="10" style="6" hidden="1" customWidth="1"/>
    <col min="5" max="5" width="43.81640625" style="6" customWidth="1"/>
    <col min="6" max="6" width="9.453125" style="6" customWidth="1"/>
    <col min="7" max="7" width="9.7265625" style="6" customWidth="1"/>
    <col min="8" max="8" width="10.7265625" style="6" customWidth="1"/>
    <col min="9" max="9" width="14.26953125" style="6" customWidth="1" collapsed="1"/>
    <col min="10" max="11" width="12.54296875" style="6" customWidth="1"/>
    <col min="12" max="12" width="13.54296875" style="6" customWidth="1"/>
    <col min="13" max="13" width="11.54296875" style="6" customWidth="1"/>
    <col min="14" max="14" width="10.453125" style="6" customWidth="1"/>
    <col min="15" max="15" width="12.26953125" style="6" customWidth="1"/>
    <col min="16" max="16" width="13.81640625" style="6" customWidth="1"/>
    <col min="17" max="17" width="15.1796875" style="6" customWidth="1"/>
    <col min="18" max="18" width="14.81640625" style="6" customWidth="1"/>
    <col min="19" max="19" width="10" style="6" bestFit="1" customWidth="1"/>
    <col min="20" max="21" width="9.1796875" style="6" customWidth="1"/>
    <col min="22" max="16384" width="9.1796875" style="6"/>
  </cols>
  <sheetData>
    <row r="1" spans="1:21" ht="21">
      <c r="E1" s="91" t="s">
        <v>199</v>
      </c>
    </row>
    <row r="2" spans="1:21">
      <c r="E2" s="6" t="s">
        <v>198</v>
      </c>
      <c r="S2" s="133"/>
    </row>
    <row r="3" spans="1:21">
      <c r="E3" s="7" t="s">
        <v>283</v>
      </c>
      <c r="I3" s="6" t="s">
        <v>197</v>
      </c>
      <c r="J3" s="6" t="s">
        <v>196</v>
      </c>
      <c r="K3" s="6" t="s">
        <v>196</v>
      </c>
      <c r="L3" s="6" t="s">
        <v>196</v>
      </c>
      <c r="M3" s="6" t="s">
        <v>196</v>
      </c>
      <c r="N3" s="6" t="s">
        <v>196</v>
      </c>
      <c r="O3" s="6" t="s">
        <v>196</v>
      </c>
      <c r="P3" s="6" t="s">
        <v>196</v>
      </c>
      <c r="Q3" s="6" t="s">
        <v>196</v>
      </c>
    </row>
    <row r="4" spans="1:21">
      <c r="I4" s="6" t="s">
        <v>195</v>
      </c>
      <c r="J4" s="6" t="s">
        <v>194</v>
      </c>
      <c r="K4" s="6" t="s">
        <v>193</v>
      </c>
      <c r="L4" s="6" t="s">
        <v>192</v>
      </c>
      <c r="M4" s="6" t="s">
        <v>191</v>
      </c>
      <c r="N4" s="6" t="s">
        <v>190</v>
      </c>
      <c r="O4" s="6" t="s">
        <v>189</v>
      </c>
      <c r="P4" s="6" t="s">
        <v>188</v>
      </c>
      <c r="Q4" s="6" t="s">
        <v>187</v>
      </c>
    </row>
    <row r="5" spans="1:21" ht="58">
      <c r="A5" s="95" t="s">
        <v>186</v>
      </c>
      <c r="B5" s="96" t="s">
        <v>185</v>
      </c>
      <c r="C5" s="96"/>
      <c r="D5" s="96"/>
      <c r="E5" s="96" t="s">
        <v>184</v>
      </c>
      <c r="F5" s="96" t="s">
        <v>25</v>
      </c>
      <c r="G5" s="96" t="s">
        <v>107</v>
      </c>
      <c r="H5" s="96" t="s">
        <v>108</v>
      </c>
      <c r="I5" s="96" t="s">
        <v>183</v>
      </c>
      <c r="J5" s="96" t="s">
        <v>182</v>
      </c>
      <c r="K5" s="96" t="s">
        <v>181</v>
      </c>
      <c r="L5" s="96" t="s">
        <v>180</v>
      </c>
      <c r="M5" s="96" t="s">
        <v>179</v>
      </c>
      <c r="N5" s="96" t="s">
        <v>178</v>
      </c>
      <c r="O5" s="96" t="s">
        <v>177</v>
      </c>
      <c r="P5" s="96" t="s">
        <v>176</v>
      </c>
      <c r="Q5" s="96" t="s">
        <v>175</v>
      </c>
      <c r="R5" s="96" t="s">
        <v>174</v>
      </c>
      <c r="S5" s="97" t="s">
        <v>173</v>
      </c>
      <c r="T5" s="134" t="s">
        <v>281</v>
      </c>
      <c r="U5" s="135"/>
    </row>
    <row r="6" spans="1:21" s="19" customFormat="1">
      <c r="A6" s="19" t="s">
        <v>27</v>
      </c>
      <c r="B6" s="19" t="s">
        <v>28</v>
      </c>
      <c r="E6" s="19" t="s">
        <v>29</v>
      </c>
      <c r="F6" s="19" t="s">
        <v>30</v>
      </c>
      <c r="G6" s="19" t="s">
        <v>31</v>
      </c>
      <c r="H6" s="19" t="s">
        <v>32</v>
      </c>
      <c r="I6" s="19" t="s">
        <v>33</v>
      </c>
      <c r="J6" s="19" t="s">
        <v>99</v>
      </c>
      <c r="K6" s="19" t="s">
        <v>100</v>
      </c>
      <c r="L6" s="92" t="s">
        <v>101</v>
      </c>
      <c r="M6" s="19" t="s">
        <v>34</v>
      </c>
      <c r="N6" s="19" t="s">
        <v>172</v>
      </c>
      <c r="O6" s="19" t="s">
        <v>35</v>
      </c>
      <c r="P6" s="19" t="s">
        <v>121</v>
      </c>
      <c r="Q6" s="19" t="s">
        <v>102</v>
      </c>
      <c r="R6" s="90" t="s">
        <v>217</v>
      </c>
      <c r="S6" s="131" t="s">
        <v>218</v>
      </c>
      <c r="T6" s="136" t="s">
        <v>218</v>
      </c>
      <c r="U6" s="136"/>
    </row>
    <row r="7" spans="1:21">
      <c r="A7" s="89" t="s">
        <v>145</v>
      </c>
      <c r="B7" s="89" t="s">
        <v>144</v>
      </c>
      <c r="C7" s="148" t="s">
        <v>38</v>
      </c>
      <c r="E7" s="147" t="s">
        <v>171</v>
      </c>
      <c r="F7" s="89" t="s">
        <v>37</v>
      </c>
      <c r="G7" s="88">
        <v>44105</v>
      </c>
      <c r="H7" s="88">
        <v>44469</v>
      </c>
      <c r="I7" s="87">
        <v>93889102</v>
      </c>
      <c r="J7" s="87">
        <v>103971766</v>
      </c>
      <c r="K7" s="87">
        <v>25538523</v>
      </c>
      <c r="L7" s="87"/>
      <c r="M7" s="87"/>
      <c r="N7" s="87"/>
      <c r="O7" s="87"/>
      <c r="P7" s="87"/>
      <c r="Q7" s="87">
        <v>203826818</v>
      </c>
      <c r="R7" s="87">
        <f>SUM(J7:P7)+Q7</f>
        <v>333337107</v>
      </c>
      <c r="S7" s="86">
        <f t="shared" ref="S7:S34" si="0">IF(R7&gt;0,I7/R7,0)</f>
        <v>0.28166411728052826</v>
      </c>
      <c r="T7" s="135">
        <v>0.29679393533160492</v>
      </c>
      <c r="U7" s="137">
        <f>S7-T7</f>
        <v>-1.512981805107666E-2</v>
      </c>
    </row>
    <row r="8" spans="1:21">
      <c r="A8" s="89" t="s">
        <v>145</v>
      </c>
      <c r="B8" s="89" t="s">
        <v>144</v>
      </c>
      <c r="C8" s="148" t="s">
        <v>40</v>
      </c>
      <c r="E8" s="147" t="s">
        <v>170</v>
      </c>
      <c r="F8" s="89" t="s">
        <v>39</v>
      </c>
      <c r="G8" s="88">
        <v>44105</v>
      </c>
      <c r="H8" s="88">
        <v>44469</v>
      </c>
      <c r="I8" s="87">
        <v>10565290</v>
      </c>
      <c r="J8" s="87">
        <v>8536256</v>
      </c>
      <c r="K8" s="87">
        <v>1503885</v>
      </c>
      <c r="L8" s="87"/>
      <c r="M8" s="87"/>
      <c r="N8" s="87"/>
      <c r="O8" s="87"/>
      <c r="P8" s="87"/>
      <c r="Q8" s="87">
        <v>14321636</v>
      </c>
      <c r="R8" s="87">
        <f t="shared" ref="R8:R33" si="1">SUM(J8:P8)+Q8</f>
        <v>24361777</v>
      </c>
      <c r="S8" s="86">
        <f t="shared" si="0"/>
        <v>0.43368306014787017</v>
      </c>
      <c r="T8" s="135">
        <v>0.50295861871467318</v>
      </c>
      <c r="U8" s="137">
        <f t="shared" ref="U8:U34" si="2">S8-T8</f>
        <v>-6.9275558566803008E-2</v>
      </c>
    </row>
    <row r="9" spans="1:21" s="5" customFormat="1">
      <c r="A9" s="99" t="s">
        <v>145</v>
      </c>
      <c r="B9" s="99" t="s">
        <v>144</v>
      </c>
      <c r="C9" s="148" t="s">
        <v>42</v>
      </c>
      <c r="E9" s="147" t="s">
        <v>169</v>
      </c>
      <c r="F9" s="99" t="s">
        <v>41</v>
      </c>
      <c r="G9" s="88">
        <v>44105</v>
      </c>
      <c r="H9" s="88">
        <v>44469</v>
      </c>
      <c r="I9" s="98">
        <v>11234334</v>
      </c>
      <c r="J9" s="98">
        <v>7374146</v>
      </c>
      <c r="K9" s="98">
        <v>932100</v>
      </c>
      <c r="L9" s="98"/>
      <c r="M9" s="98"/>
      <c r="N9" s="98"/>
      <c r="O9" s="98"/>
      <c r="P9" s="98"/>
      <c r="Q9" s="98">
        <v>10981016</v>
      </c>
      <c r="R9" s="98">
        <f t="shared" si="1"/>
        <v>19287262</v>
      </c>
      <c r="S9" s="125">
        <f t="shared" si="0"/>
        <v>0.58247427758279013</v>
      </c>
      <c r="T9" s="138">
        <v>0.46935430177163201</v>
      </c>
      <c r="U9" s="137">
        <f t="shared" si="2"/>
        <v>0.11311997581115812</v>
      </c>
    </row>
    <row r="10" spans="1:21" s="5" customFormat="1">
      <c r="A10" s="99" t="s">
        <v>145</v>
      </c>
      <c r="B10" s="99" t="s">
        <v>144</v>
      </c>
      <c r="C10" s="148" t="s">
        <v>44</v>
      </c>
      <c r="E10" s="147" t="s">
        <v>168</v>
      </c>
      <c r="F10" s="99" t="s">
        <v>43</v>
      </c>
      <c r="G10" s="124">
        <v>44197</v>
      </c>
      <c r="H10" s="124">
        <v>44561</v>
      </c>
      <c r="I10" s="98">
        <v>35956694</v>
      </c>
      <c r="J10" s="98">
        <v>51076318</v>
      </c>
      <c r="K10" s="98">
        <v>6048428</v>
      </c>
      <c r="L10" s="98"/>
      <c r="M10" s="98"/>
      <c r="N10" s="98"/>
      <c r="O10" s="98"/>
      <c r="P10" s="98"/>
      <c r="Q10" s="98">
        <v>95588359</v>
      </c>
      <c r="R10" s="98">
        <f t="shared" si="1"/>
        <v>152713105</v>
      </c>
      <c r="S10" s="125">
        <f t="shared" si="0"/>
        <v>0.23545257625401567</v>
      </c>
      <c r="T10" s="138">
        <v>0.241405744183358</v>
      </c>
      <c r="U10" s="137">
        <f t="shared" si="2"/>
        <v>-5.9531679293423345E-3</v>
      </c>
    </row>
    <row r="11" spans="1:21" s="5" customFormat="1">
      <c r="A11" s="99" t="s">
        <v>145</v>
      </c>
      <c r="B11" s="99" t="s">
        <v>144</v>
      </c>
      <c r="C11" s="148" t="s">
        <v>46</v>
      </c>
      <c r="E11" s="147" t="s">
        <v>167</v>
      </c>
      <c r="F11" s="99" t="s">
        <v>45</v>
      </c>
      <c r="G11" s="88">
        <v>44105</v>
      </c>
      <c r="H11" s="88">
        <v>44469</v>
      </c>
      <c r="I11" s="98">
        <v>79442819</v>
      </c>
      <c r="J11" s="98">
        <v>37464682</v>
      </c>
      <c r="K11" s="98">
        <v>9583616</v>
      </c>
      <c r="L11" s="98"/>
      <c r="M11" s="98"/>
      <c r="N11" s="98"/>
      <c r="O11" s="98"/>
      <c r="P11" s="98"/>
      <c r="Q11" s="98">
        <v>237151613</v>
      </c>
      <c r="R11" s="98">
        <f t="shared" si="1"/>
        <v>284199911</v>
      </c>
      <c r="S11" s="125">
        <f t="shared" si="0"/>
        <v>0.2795314703669981</v>
      </c>
      <c r="T11" s="138">
        <v>0.29725201994021255</v>
      </c>
      <c r="U11" s="137">
        <f t="shared" si="2"/>
        <v>-1.772054957321445E-2</v>
      </c>
    </row>
    <row r="12" spans="1:21" s="5" customFormat="1">
      <c r="A12" s="99" t="s">
        <v>145</v>
      </c>
      <c r="B12" s="99" t="s">
        <v>144</v>
      </c>
      <c r="C12" s="148" t="s">
        <v>48</v>
      </c>
      <c r="E12" s="147" t="s">
        <v>166</v>
      </c>
      <c r="F12" s="99" t="s">
        <v>47</v>
      </c>
      <c r="G12" s="88">
        <v>44105</v>
      </c>
      <c r="H12" s="88">
        <v>44469</v>
      </c>
      <c r="I12" s="98">
        <v>46899102</v>
      </c>
      <c r="J12" s="98">
        <v>20977733</v>
      </c>
      <c r="K12" s="98">
        <v>2262348</v>
      </c>
      <c r="L12" s="98">
        <v>2226086</v>
      </c>
      <c r="M12" s="98"/>
      <c r="N12" s="98"/>
      <c r="O12" s="98"/>
      <c r="P12" s="98"/>
      <c r="Q12" s="98">
        <v>75070543</v>
      </c>
      <c r="R12" s="98">
        <f t="shared" si="1"/>
        <v>100536710</v>
      </c>
      <c r="S12" s="125">
        <f t="shared" si="0"/>
        <v>0.46648733581992091</v>
      </c>
      <c r="T12" s="138">
        <v>0.4662067812109954</v>
      </c>
      <c r="U12" s="137">
        <f t="shared" si="2"/>
        <v>2.8055460892550954E-4</v>
      </c>
    </row>
    <row r="13" spans="1:21" s="5" customFormat="1">
      <c r="A13" s="99" t="s">
        <v>145</v>
      </c>
      <c r="B13" s="99" t="s">
        <v>144</v>
      </c>
      <c r="C13" s="148" t="s">
        <v>50</v>
      </c>
      <c r="E13" s="147" t="s">
        <v>165</v>
      </c>
      <c r="F13" s="99" t="s">
        <v>49</v>
      </c>
      <c r="G13" s="88">
        <v>44105</v>
      </c>
      <c r="H13" s="88">
        <v>44469</v>
      </c>
      <c r="I13" s="98">
        <v>4595427</v>
      </c>
      <c r="J13" s="98">
        <v>2695658</v>
      </c>
      <c r="K13" s="98">
        <v>369572</v>
      </c>
      <c r="L13" s="98"/>
      <c r="M13" s="98"/>
      <c r="N13" s="98"/>
      <c r="O13" s="98"/>
      <c r="P13" s="98"/>
      <c r="Q13" s="98">
        <v>5169956</v>
      </c>
      <c r="R13" s="98">
        <f t="shared" si="1"/>
        <v>8235186</v>
      </c>
      <c r="S13" s="125">
        <f t="shared" si="0"/>
        <v>0.55802346176516227</v>
      </c>
      <c r="T13" s="138">
        <v>0.52718638066492796</v>
      </c>
      <c r="U13" s="137">
        <f t="shared" si="2"/>
        <v>3.0837081100234309E-2</v>
      </c>
    </row>
    <row r="14" spans="1:21" s="5" customFormat="1">
      <c r="A14" s="99" t="s">
        <v>145</v>
      </c>
      <c r="B14" s="99" t="s">
        <v>144</v>
      </c>
      <c r="C14" s="148" t="s">
        <v>52</v>
      </c>
      <c r="E14" s="147" t="s">
        <v>164</v>
      </c>
      <c r="F14" s="99" t="s">
        <v>51</v>
      </c>
      <c r="G14" s="88">
        <v>44105</v>
      </c>
      <c r="H14" s="88">
        <v>44469</v>
      </c>
      <c r="I14" s="98">
        <v>84431680</v>
      </c>
      <c r="J14" s="98">
        <v>101083810</v>
      </c>
      <c r="K14" s="98">
        <v>14087243</v>
      </c>
      <c r="L14" s="98"/>
      <c r="M14" s="98">
        <v>7992416</v>
      </c>
      <c r="N14" s="98"/>
      <c r="O14" s="98"/>
      <c r="P14" s="98"/>
      <c r="Q14" s="98">
        <v>162394900</v>
      </c>
      <c r="R14" s="98">
        <f t="shared" si="1"/>
        <v>285558369</v>
      </c>
      <c r="S14" s="125">
        <f t="shared" si="0"/>
        <v>0.2956722308495886</v>
      </c>
      <c r="T14" s="138">
        <v>0.29913249234343087</v>
      </c>
      <c r="U14" s="137">
        <f t="shared" si="2"/>
        <v>-3.4602614938422649E-3</v>
      </c>
    </row>
    <row r="15" spans="1:21" s="5" customFormat="1">
      <c r="A15" s="99" t="s">
        <v>145</v>
      </c>
      <c r="B15" s="99" t="s">
        <v>144</v>
      </c>
      <c r="C15" s="148" t="s">
        <v>54</v>
      </c>
      <c r="E15" s="147" t="s">
        <v>163</v>
      </c>
      <c r="F15" s="99" t="s">
        <v>53</v>
      </c>
      <c r="G15" s="88">
        <v>44105</v>
      </c>
      <c r="H15" s="88">
        <v>44469</v>
      </c>
      <c r="I15" s="98">
        <v>19723729</v>
      </c>
      <c r="J15" s="98">
        <v>25081985</v>
      </c>
      <c r="K15" s="98">
        <v>2949804</v>
      </c>
      <c r="L15" s="98"/>
      <c r="M15" s="98"/>
      <c r="N15" s="98"/>
      <c r="O15" s="98"/>
      <c r="P15" s="98"/>
      <c r="Q15" s="98">
        <v>24705468</v>
      </c>
      <c r="R15" s="98">
        <f t="shared" si="1"/>
        <v>52737257</v>
      </c>
      <c r="S15" s="125">
        <f t="shared" si="0"/>
        <v>0.37399990295285929</v>
      </c>
      <c r="T15" s="138">
        <v>0.42365967146360439</v>
      </c>
      <c r="U15" s="137">
        <f t="shared" si="2"/>
        <v>-4.9659768510745106E-2</v>
      </c>
    </row>
    <row r="16" spans="1:21" s="5" customFormat="1">
      <c r="A16" s="99" t="s">
        <v>145</v>
      </c>
      <c r="B16" s="99" t="s">
        <v>144</v>
      </c>
      <c r="C16" s="148" t="s">
        <v>56</v>
      </c>
      <c r="E16" s="147" t="s">
        <v>162</v>
      </c>
      <c r="F16" s="99" t="s">
        <v>55</v>
      </c>
      <c r="G16" s="124">
        <v>44197</v>
      </c>
      <c r="H16" s="124">
        <v>44561</v>
      </c>
      <c r="I16" s="98">
        <v>0</v>
      </c>
      <c r="J16" s="98">
        <v>0</v>
      </c>
      <c r="K16" s="98">
        <v>0</v>
      </c>
      <c r="L16" s="98"/>
      <c r="M16" s="98"/>
      <c r="N16" s="98"/>
      <c r="O16" s="98"/>
      <c r="P16" s="98"/>
      <c r="Q16" s="98">
        <v>0</v>
      </c>
      <c r="R16" s="98">
        <f t="shared" si="1"/>
        <v>0</v>
      </c>
      <c r="S16" s="125">
        <f t="shared" si="0"/>
        <v>0</v>
      </c>
      <c r="T16" s="138">
        <v>0.38265625953020782</v>
      </c>
      <c r="U16" s="140">
        <f t="shared" si="2"/>
        <v>-0.38265625953020782</v>
      </c>
    </row>
    <row r="17" spans="1:21" s="5" customFormat="1">
      <c r="A17" s="99" t="s">
        <v>145</v>
      </c>
      <c r="B17" s="99" t="s">
        <v>144</v>
      </c>
      <c r="C17" s="148" t="s">
        <v>61</v>
      </c>
      <c r="E17" s="147" t="s">
        <v>161</v>
      </c>
      <c r="F17" s="99" t="s">
        <v>60</v>
      </c>
      <c r="G17" s="88">
        <v>44105</v>
      </c>
      <c r="H17" s="88">
        <v>44469</v>
      </c>
      <c r="I17" s="98">
        <v>29122013</v>
      </c>
      <c r="J17" s="98">
        <v>34292878</v>
      </c>
      <c r="K17" s="98">
        <v>8783095</v>
      </c>
      <c r="L17" s="98">
        <v>672471</v>
      </c>
      <c r="M17" s="98"/>
      <c r="N17" s="98"/>
      <c r="O17" s="98"/>
      <c r="P17" s="98"/>
      <c r="Q17" s="98">
        <v>58703021</v>
      </c>
      <c r="R17" s="98">
        <f t="shared" si="1"/>
        <v>102451465</v>
      </c>
      <c r="S17" s="125">
        <f t="shared" si="0"/>
        <v>0.28425179669221912</v>
      </c>
      <c r="T17" s="138">
        <v>0.30488136391458309</v>
      </c>
      <c r="U17" s="137">
        <f t="shared" si="2"/>
        <v>-2.0629567222363976E-2</v>
      </c>
    </row>
    <row r="18" spans="1:21" s="5" customFormat="1">
      <c r="A18" s="99" t="s">
        <v>145</v>
      </c>
      <c r="B18" s="99" t="s">
        <v>144</v>
      </c>
      <c r="C18" s="148" t="s">
        <v>63</v>
      </c>
      <c r="E18" s="147" t="s">
        <v>160</v>
      </c>
      <c r="F18" s="99" t="s">
        <v>62</v>
      </c>
      <c r="G18" s="88">
        <v>44105</v>
      </c>
      <c r="H18" s="88">
        <v>44469</v>
      </c>
      <c r="I18" s="98">
        <v>37989458</v>
      </c>
      <c r="J18" s="98">
        <v>55303732</v>
      </c>
      <c r="K18" s="98"/>
      <c r="L18" s="98"/>
      <c r="M18" s="98"/>
      <c r="N18" s="98"/>
      <c r="O18" s="98"/>
      <c r="P18" s="98"/>
      <c r="Q18" s="98">
        <v>62252354</v>
      </c>
      <c r="R18" s="98">
        <f t="shared" si="1"/>
        <v>117556086</v>
      </c>
      <c r="S18" s="125">
        <f t="shared" si="0"/>
        <v>0.32316028282874271</v>
      </c>
      <c r="T18" s="138">
        <v>0.38337579061591465</v>
      </c>
      <c r="U18" s="137">
        <f t="shared" si="2"/>
        <v>-6.021550778717194E-2</v>
      </c>
    </row>
    <row r="19" spans="1:21" s="5" customFormat="1">
      <c r="A19" s="99" t="s">
        <v>145</v>
      </c>
      <c r="B19" s="99" t="s">
        <v>144</v>
      </c>
      <c r="C19" s="148" t="s">
        <v>65</v>
      </c>
      <c r="E19" s="147" t="s">
        <v>159</v>
      </c>
      <c r="F19" s="99" t="s">
        <v>64</v>
      </c>
      <c r="G19" s="88">
        <v>44105</v>
      </c>
      <c r="H19" s="88">
        <v>44469</v>
      </c>
      <c r="I19" s="98">
        <v>61776075</v>
      </c>
      <c r="J19" s="98">
        <v>58917290</v>
      </c>
      <c r="K19" s="98">
        <v>7154536</v>
      </c>
      <c r="L19" s="98"/>
      <c r="M19" s="98"/>
      <c r="N19" s="98"/>
      <c r="O19" s="98"/>
      <c r="P19" s="98"/>
      <c r="Q19" s="98">
        <v>128387049</v>
      </c>
      <c r="R19" s="98">
        <f t="shared" si="1"/>
        <v>194458875</v>
      </c>
      <c r="S19" s="125">
        <f t="shared" si="0"/>
        <v>0.31768195203227417</v>
      </c>
      <c r="T19" s="138">
        <v>0.30358537159202054</v>
      </c>
      <c r="U19" s="137">
        <f t="shared" si="2"/>
        <v>1.4096580440253637E-2</v>
      </c>
    </row>
    <row r="20" spans="1:21" s="5" customFormat="1">
      <c r="A20" s="99" t="s">
        <v>145</v>
      </c>
      <c r="B20" s="99" t="s">
        <v>144</v>
      </c>
      <c r="C20" s="148" t="s">
        <v>69</v>
      </c>
      <c r="E20" s="147" t="s">
        <v>158</v>
      </c>
      <c r="F20" s="99" t="s">
        <v>68</v>
      </c>
      <c r="G20" s="88">
        <v>44105</v>
      </c>
      <c r="H20" s="88">
        <v>44469</v>
      </c>
      <c r="I20" s="98">
        <v>41541832</v>
      </c>
      <c r="J20" s="98">
        <v>52016943</v>
      </c>
      <c r="K20" s="98">
        <v>14592232</v>
      </c>
      <c r="L20" s="98"/>
      <c r="M20" s="98"/>
      <c r="N20" s="98"/>
      <c r="O20" s="98"/>
      <c r="P20" s="98"/>
      <c r="Q20" s="98">
        <v>76578817</v>
      </c>
      <c r="R20" s="98">
        <f t="shared" si="1"/>
        <v>143187992</v>
      </c>
      <c r="S20" s="125">
        <f t="shared" si="0"/>
        <v>0.29012092019559854</v>
      </c>
      <c r="T20" s="138">
        <v>0.30417576171453953</v>
      </c>
      <c r="U20" s="137">
        <f t="shared" si="2"/>
        <v>-1.4054841518940986E-2</v>
      </c>
    </row>
    <row r="21" spans="1:21" s="5" customFormat="1">
      <c r="A21" s="99" t="s">
        <v>145</v>
      </c>
      <c r="B21" s="99" t="s">
        <v>144</v>
      </c>
      <c r="C21" s="148" t="s">
        <v>71</v>
      </c>
      <c r="E21" s="147" t="s">
        <v>157</v>
      </c>
      <c r="F21" s="99" t="s">
        <v>70</v>
      </c>
      <c r="G21" s="88">
        <v>44105</v>
      </c>
      <c r="H21" s="88">
        <v>44469</v>
      </c>
      <c r="I21" s="98">
        <v>9804695</v>
      </c>
      <c r="J21" s="98">
        <v>10199812</v>
      </c>
      <c r="K21" s="98"/>
      <c r="L21" s="98"/>
      <c r="M21" s="98"/>
      <c r="N21" s="98"/>
      <c r="O21" s="98"/>
      <c r="P21" s="98"/>
      <c r="Q21" s="98">
        <v>13502723</v>
      </c>
      <c r="R21" s="98">
        <f t="shared" si="1"/>
        <v>23702535</v>
      </c>
      <c r="S21" s="125">
        <f t="shared" si="0"/>
        <v>0.41365596549061101</v>
      </c>
      <c r="T21" s="138">
        <v>0.52738590346831726</v>
      </c>
      <c r="U21" s="137">
        <f t="shared" si="2"/>
        <v>-0.11372993797770625</v>
      </c>
    </row>
    <row r="22" spans="1:21" s="5" customFormat="1">
      <c r="A22" s="99" t="s">
        <v>145</v>
      </c>
      <c r="B22" s="99" t="s">
        <v>144</v>
      </c>
      <c r="C22" s="148" t="s">
        <v>73</v>
      </c>
      <c r="E22" s="147" t="s">
        <v>156</v>
      </c>
      <c r="F22" s="99" t="s">
        <v>72</v>
      </c>
      <c r="G22" s="88">
        <v>44105</v>
      </c>
      <c r="H22" s="88">
        <v>44469</v>
      </c>
      <c r="I22" s="98">
        <v>332450471</v>
      </c>
      <c r="J22" s="98">
        <v>351453374</v>
      </c>
      <c r="K22" s="98">
        <v>71151393</v>
      </c>
      <c r="L22" s="98">
        <v>18406373</v>
      </c>
      <c r="M22" s="98">
        <v>32920299</v>
      </c>
      <c r="N22" s="98">
        <v>62998</v>
      </c>
      <c r="O22" s="98">
        <v>7610965</v>
      </c>
      <c r="P22" s="98">
        <v>19481803</v>
      </c>
      <c r="Q22" s="98">
        <v>608525545</v>
      </c>
      <c r="R22" s="98">
        <f t="shared" si="1"/>
        <v>1109612750</v>
      </c>
      <c r="S22" s="125">
        <f t="shared" si="0"/>
        <v>0.29960945473995321</v>
      </c>
      <c r="T22" s="138">
        <v>0.29112739629367829</v>
      </c>
      <c r="U22" s="137">
        <f t="shared" si="2"/>
        <v>8.4820584462749204E-3</v>
      </c>
    </row>
    <row r="23" spans="1:21" s="5" customFormat="1">
      <c r="A23" s="99" t="s">
        <v>145</v>
      </c>
      <c r="B23" s="99" t="s">
        <v>144</v>
      </c>
      <c r="C23" s="148" t="s">
        <v>75</v>
      </c>
      <c r="E23" s="147" t="s">
        <v>155</v>
      </c>
      <c r="F23" s="99" t="s">
        <v>74</v>
      </c>
      <c r="G23" s="88">
        <v>44105</v>
      </c>
      <c r="H23" s="88">
        <v>44469</v>
      </c>
      <c r="I23" s="98">
        <v>44633438</v>
      </c>
      <c r="J23" s="98">
        <v>58020746</v>
      </c>
      <c r="K23" s="98">
        <v>5391559</v>
      </c>
      <c r="L23" s="98"/>
      <c r="M23" s="98"/>
      <c r="N23" s="98"/>
      <c r="O23" s="98"/>
      <c r="P23" s="98"/>
      <c r="Q23" s="98">
        <v>66100328</v>
      </c>
      <c r="R23" s="98">
        <f t="shared" si="1"/>
        <v>129512633</v>
      </c>
      <c r="S23" s="125">
        <f t="shared" si="0"/>
        <v>0.34462613388456093</v>
      </c>
      <c r="T23" s="138">
        <v>0.43025326261489705</v>
      </c>
      <c r="U23" s="137">
        <f t="shared" si="2"/>
        <v>-8.5627128730336122E-2</v>
      </c>
    </row>
    <row r="24" spans="1:21" s="5" customFormat="1">
      <c r="A24" s="99" t="s">
        <v>145</v>
      </c>
      <c r="B24" s="99" t="s">
        <v>144</v>
      </c>
      <c r="C24" s="148" t="s">
        <v>77</v>
      </c>
      <c r="E24" s="147" t="s">
        <v>154</v>
      </c>
      <c r="F24" s="99" t="s">
        <v>76</v>
      </c>
      <c r="G24" s="88">
        <v>44105</v>
      </c>
      <c r="H24" s="88">
        <v>44469</v>
      </c>
      <c r="I24" s="98">
        <v>211902510</v>
      </c>
      <c r="J24" s="98">
        <v>275720847</v>
      </c>
      <c r="K24" s="98">
        <v>53432844</v>
      </c>
      <c r="L24" s="98"/>
      <c r="M24" s="98"/>
      <c r="N24" s="98"/>
      <c r="O24" s="98"/>
      <c r="P24" s="98"/>
      <c r="Q24" s="98">
        <v>384645970</v>
      </c>
      <c r="R24" s="98">
        <f t="shared" si="1"/>
        <v>713799661</v>
      </c>
      <c r="S24" s="125">
        <f t="shared" si="0"/>
        <v>0.29686552344832229</v>
      </c>
      <c r="T24" s="138">
        <v>0.30287162405180201</v>
      </c>
      <c r="U24" s="137">
        <f t="shared" si="2"/>
        <v>-6.0061006034797249E-3</v>
      </c>
    </row>
    <row r="25" spans="1:21" s="5" customFormat="1">
      <c r="A25" s="99" t="s">
        <v>145</v>
      </c>
      <c r="B25" s="99" t="s">
        <v>144</v>
      </c>
      <c r="C25" s="148" t="s">
        <v>79</v>
      </c>
      <c r="E25" s="147" t="s">
        <v>153</v>
      </c>
      <c r="F25" s="99" t="s">
        <v>78</v>
      </c>
      <c r="G25" s="124">
        <v>44197</v>
      </c>
      <c r="H25" s="124">
        <v>44561</v>
      </c>
      <c r="I25" s="98">
        <v>21780142</v>
      </c>
      <c r="J25" s="98">
        <v>15979499</v>
      </c>
      <c r="K25" s="98">
        <v>5737798</v>
      </c>
      <c r="L25" s="98"/>
      <c r="M25" s="98"/>
      <c r="N25" s="98"/>
      <c r="O25" s="98"/>
      <c r="P25" s="98"/>
      <c r="Q25" s="98">
        <v>34068160</v>
      </c>
      <c r="R25" s="98">
        <f t="shared" si="1"/>
        <v>55785457</v>
      </c>
      <c r="S25" s="125">
        <f t="shared" si="0"/>
        <v>0.39042688132858711</v>
      </c>
      <c r="T25" s="138">
        <v>0.31445530306908825</v>
      </c>
      <c r="U25" s="137">
        <f t="shared" si="2"/>
        <v>7.5971578259498851E-2</v>
      </c>
    </row>
    <row r="26" spans="1:21" s="5" customFormat="1">
      <c r="A26" s="99" t="s">
        <v>145</v>
      </c>
      <c r="B26" s="99" t="s">
        <v>144</v>
      </c>
      <c r="C26" s="148" t="s">
        <v>81</v>
      </c>
      <c r="E26" s="147" t="s">
        <v>152</v>
      </c>
      <c r="F26" s="99" t="s">
        <v>80</v>
      </c>
      <c r="G26" s="88">
        <v>44105</v>
      </c>
      <c r="H26" s="88">
        <v>44469</v>
      </c>
      <c r="I26" s="98">
        <v>60364992</v>
      </c>
      <c r="J26" s="98">
        <v>67871930</v>
      </c>
      <c r="K26" s="98">
        <v>10122235</v>
      </c>
      <c r="L26" s="98"/>
      <c r="M26" s="98"/>
      <c r="N26" s="98"/>
      <c r="O26" s="98"/>
      <c r="P26" s="98"/>
      <c r="Q26" s="98">
        <v>115664072</v>
      </c>
      <c r="R26" s="98">
        <f t="shared" si="1"/>
        <v>193658237</v>
      </c>
      <c r="S26" s="125">
        <f t="shared" si="0"/>
        <v>0.31170887918389961</v>
      </c>
      <c r="T26" s="138">
        <v>0.29593129013272879</v>
      </c>
      <c r="U26" s="137">
        <f t="shared" si="2"/>
        <v>1.5777589051170826E-2</v>
      </c>
    </row>
    <row r="27" spans="1:21" s="5" customFormat="1">
      <c r="A27" s="99" t="s">
        <v>145</v>
      </c>
      <c r="B27" s="99" t="s">
        <v>144</v>
      </c>
      <c r="C27" s="148" t="s">
        <v>83</v>
      </c>
      <c r="E27" s="147" t="s">
        <v>151</v>
      </c>
      <c r="F27" s="99" t="s">
        <v>82</v>
      </c>
      <c r="G27" s="88">
        <v>44105</v>
      </c>
      <c r="H27" s="88">
        <v>44469</v>
      </c>
      <c r="I27" s="98">
        <v>13892455</v>
      </c>
      <c r="J27" s="98">
        <v>12006820</v>
      </c>
      <c r="K27" s="98">
        <v>5234882</v>
      </c>
      <c r="L27" s="98"/>
      <c r="M27" s="98"/>
      <c r="N27" s="98"/>
      <c r="O27" s="98"/>
      <c r="P27" s="98"/>
      <c r="Q27" s="98">
        <v>24348953</v>
      </c>
      <c r="R27" s="98">
        <f t="shared" si="1"/>
        <v>41590655</v>
      </c>
      <c r="S27" s="125">
        <f t="shared" si="0"/>
        <v>0.33402828111266825</v>
      </c>
      <c r="T27" s="138">
        <v>0.40365714331249802</v>
      </c>
      <c r="U27" s="137">
        <f t="shared" si="2"/>
        <v>-6.9628862199829777E-2</v>
      </c>
    </row>
    <row r="28" spans="1:21" s="5" customFormat="1">
      <c r="A28" s="99" t="s">
        <v>145</v>
      </c>
      <c r="B28" s="99" t="s">
        <v>144</v>
      </c>
      <c r="C28" s="148" t="s">
        <v>85</v>
      </c>
      <c r="E28" s="147" t="s">
        <v>150</v>
      </c>
      <c r="F28" s="99" t="s">
        <v>84</v>
      </c>
      <c r="G28" s="88">
        <v>44105</v>
      </c>
      <c r="H28" s="88">
        <v>44469</v>
      </c>
      <c r="I28" s="98">
        <v>22898955</v>
      </c>
      <c r="J28" s="98">
        <v>22237060</v>
      </c>
      <c r="K28" s="98">
        <v>4099202</v>
      </c>
      <c r="L28" s="98"/>
      <c r="M28" s="98"/>
      <c r="N28" s="98"/>
      <c r="O28" s="98"/>
      <c r="P28" s="98"/>
      <c r="Q28" s="98">
        <v>60643306</v>
      </c>
      <c r="R28" s="98">
        <f t="shared" si="1"/>
        <v>86979568</v>
      </c>
      <c r="S28" s="125">
        <f t="shared" si="0"/>
        <v>0.26326820800029727</v>
      </c>
      <c r="T28" s="138">
        <v>0.31404935955636554</v>
      </c>
      <c r="U28" s="137">
        <f t="shared" si="2"/>
        <v>-5.0781151556068271E-2</v>
      </c>
    </row>
    <row r="29" spans="1:21" s="5" customFormat="1">
      <c r="A29" s="99" t="s">
        <v>145</v>
      </c>
      <c r="B29" s="99" t="s">
        <v>144</v>
      </c>
      <c r="C29" s="148" t="s">
        <v>87</v>
      </c>
      <c r="E29" s="147" t="s">
        <v>149</v>
      </c>
      <c r="F29" s="99" t="s">
        <v>86</v>
      </c>
      <c r="G29" s="88">
        <v>44105</v>
      </c>
      <c r="H29" s="88">
        <v>44469</v>
      </c>
      <c r="I29" s="98">
        <v>98487353</v>
      </c>
      <c r="J29" s="98">
        <v>96609980</v>
      </c>
      <c r="K29" s="98">
        <v>11977047</v>
      </c>
      <c r="L29" s="98"/>
      <c r="M29" s="98"/>
      <c r="N29" s="98"/>
      <c r="O29" s="98"/>
      <c r="P29" s="98"/>
      <c r="Q29" s="98">
        <v>185355947</v>
      </c>
      <c r="R29" s="98">
        <f t="shared" si="1"/>
        <v>293942974</v>
      </c>
      <c r="S29" s="125">
        <f t="shared" si="0"/>
        <v>0.33505598606347364</v>
      </c>
      <c r="T29" s="138">
        <v>0.33002875635574713</v>
      </c>
      <c r="U29" s="137">
        <f t="shared" si="2"/>
        <v>5.0272297077265105E-3</v>
      </c>
    </row>
    <row r="30" spans="1:21" s="5" customFormat="1">
      <c r="A30" s="99" t="s">
        <v>145</v>
      </c>
      <c r="B30" s="99" t="s">
        <v>144</v>
      </c>
      <c r="C30" s="148" t="s">
        <v>89</v>
      </c>
      <c r="E30" s="147" t="s">
        <v>148</v>
      </c>
      <c r="F30" s="99" t="s">
        <v>88</v>
      </c>
      <c r="G30" s="88">
        <v>44105</v>
      </c>
      <c r="H30" s="88">
        <v>44469</v>
      </c>
      <c r="I30" s="98">
        <v>50977260</v>
      </c>
      <c r="J30" s="98">
        <v>53646592</v>
      </c>
      <c r="K30" s="98">
        <v>21616833</v>
      </c>
      <c r="L30" s="98"/>
      <c r="M30" s="98"/>
      <c r="N30" s="98"/>
      <c r="O30" s="98"/>
      <c r="P30" s="98"/>
      <c r="Q30" s="98">
        <v>98621892</v>
      </c>
      <c r="R30" s="98">
        <f t="shared" si="1"/>
        <v>173885317</v>
      </c>
      <c r="S30" s="125">
        <f t="shared" si="0"/>
        <v>0.29316598364656632</v>
      </c>
      <c r="T30" s="138">
        <v>0.28058552909924078</v>
      </c>
      <c r="U30" s="137">
        <f t="shared" si="2"/>
        <v>1.2580454547325537E-2</v>
      </c>
    </row>
    <row r="31" spans="1:21" s="5" customFormat="1">
      <c r="A31" s="99" t="s">
        <v>145</v>
      </c>
      <c r="B31" s="99" t="s">
        <v>144</v>
      </c>
      <c r="C31" s="148" t="s">
        <v>91</v>
      </c>
      <c r="E31" s="147" t="s">
        <v>147</v>
      </c>
      <c r="F31" s="99" t="s">
        <v>90</v>
      </c>
      <c r="G31" s="88">
        <v>44105</v>
      </c>
      <c r="H31" s="88">
        <v>44469</v>
      </c>
      <c r="I31" s="98">
        <v>49184301</v>
      </c>
      <c r="J31" s="98">
        <v>64568644</v>
      </c>
      <c r="K31" s="98">
        <v>16754950</v>
      </c>
      <c r="L31" s="98"/>
      <c r="M31" s="98"/>
      <c r="N31" s="98"/>
      <c r="O31" s="98"/>
      <c r="P31" s="98"/>
      <c r="Q31" s="98">
        <v>81992453</v>
      </c>
      <c r="R31" s="98">
        <f t="shared" si="1"/>
        <v>163316047</v>
      </c>
      <c r="S31" s="125">
        <f t="shared" si="0"/>
        <v>0.30116024667190239</v>
      </c>
      <c r="T31" s="138">
        <v>0.36057504149509667</v>
      </c>
      <c r="U31" s="137">
        <f t="shared" si="2"/>
        <v>-5.9414794823194284E-2</v>
      </c>
    </row>
    <row r="32" spans="1:21" s="5" customFormat="1">
      <c r="A32" s="99" t="s">
        <v>145</v>
      </c>
      <c r="B32" s="99" t="s">
        <v>144</v>
      </c>
      <c r="C32" s="148" t="s">
        <v>98</v>
      </c>
      <c r="E32" s="147" t="s">
        <v>146</v>
      </c>
      <c r="F32" s="99" t="s">
        <v>96</v>
      </c>
      <c r="G32" s="124">
        <v>44013</v>
      </c>
      <c r="H32" s="124">
        <v>44377</v>
      </c>
      <c r="I32" s="98">
        <v>56989732</v>
      </c>
      <c r="J32" s="98">
        <v>36386139</v>
      </c>
      <c r="K32" s="98">
        <v>8889359</v>
      </c>
      <c r="L32" s="98"/>
      <c r="M32" s="98"/>
      <c r="N32" s="98"/>
      <c r="O32" s="98"/>
      <c r="P32" s="98"/>
      <c r="Q32" s="98">
        <v>62082744</v>
      </c>
      <c r="R32" s="98">
        <f t="shared" si="1"/>
        <v>107358242</v>
      </c>
      <c r="S32" s="125">
        <f t="shared" si="0"/>
        <v>0.53083704556190481</v>
      </c>
      <c r="T32" s="138">
        <v>0.45354404919041053</v>
      </c>
      <c r="U32" s="137">
        <f t="shared" si="2"/>
        <v>7.7292996371494282E-2</v>
      </c>
    </row>
    <row r="33" spans="1:21" s="5" customFormat="1">
      <c r="A33" s="99" t="s">
        <v>145</v>
      </c>
      <c r="B33" s="99" t="s">
        <v>144</v>
      </c>
      <c r="C33" s="148" t="s">
        <v>95</v>
      </c>
      <c r="E33" s="147" t="s">
        <v>143</v>
      </c>
      <c r="F33" s="99" t="s">
        <v>93</v>
      </c>
      <c r="G33" s="88">
        <v>44105</v>
      </c>
      <c r="H33" s="88">
        <v>44469</v>
      </c>
      <c r="I33" s="98">
        <v>928621</v>
      </c>
      <c r="J33" s="98">
        <v>1934307</v>
      </c>
      <c r="K33" s="98">
        <v>147628</v>
      </c>
      <c r="L33" s="98"/>
      <c r="M33" s="98"/>
      <c r="N33" s="99"/>
      <c r="O33" s="98"/>
      <c r="P33" s="98"/>
      <c r="Q33" s="98">
        <v>907392</v>
      </c>
      <c r="R33" s="98">
        <f t="shared" si="1"/>
        <v>2989327</v>
      </c>
      <c r="S33" s="125">
        <f t="shared" si="0"/>
        <v>0.31064550649694733</v>
      </c>
      <c r="T33" s="138">
        <v>0.38761568920361777</v>
      </c>
      <c r="U33" s="137">
        <f t="shared" si="2"/>
        <v>-7.6970182706670442E-2</v>
      </c>
    </row>
    <row r="34" spans="1:21">
      <c r="D34" s="122"/>
      <c r="I34" s="31">
        <f>SUM(I7:I33)</f>
        <v>1531462480</v>
      </c>
      <c r="R34" s="31">
        <f>SUM(R7:R33)</f>
        <v>4914754505</v>
      </c>
      <c r="S34" s="85">
        <f t="shared" si="0"/>
        <v>0.31160508189004649</v>
      </c>
      <c r="T34" s="138">
        <v>0.38761568920361777</v>
      </c>
      <c r="U34" s="137">
        <f t="shared" si="2"/>
        <v>-7.6010607313571288E-2</v>
      </c>
    </row>
    <row r="35" spans="1:21">
      <c r="S35" s="7" t="s">
        <v>142</v>
      </c>
      <c r="T35" s="138">
        <v>0.38761568920361777</v>
      </c>
      <c r="U35" s="135"/>
    </row>
    <row r="37" spans="1:21">
      <c r="A37" s="6" t="s">
        <v>141</v>
      </c>
    </row>
    <row r="38" spans="1:21">
      <c r="A38" s="6" t="s">
        <v>140</v>
      </c>
    </row>
    <row r="39" spans="1:21">
      <c r="A39" s="6" t="s">
        <v>139</v>
      </c>
    </row>
    <row r="40" spans="1:21">
      <c r="A40" s="6" t="s">
        <v>138</v>
      </c>
    </row>
    <row r="41" spans="1:21">
      <c r="A41" s="6" t="s">
        <v>137</v>
      </c>
    </row>
    <row r="42" spans="1:21">
      <c r="A42" s="6" t="s">
        <v>136</v>
      </c>
    </row>
    <row r="43" spans="1:21">
      <c r="A43" s="6" t="s">
        <v>135</v>
      </c>
    </row>
    <row r="44" spans="1:21">
      <c r="A44" s="6" t="s">
        <v>134</v>
      </c>
    </row>
    <row r="45" spans="1:21">
      <c r="A45" s="6" t="s">
        <v>133</v>
      </c>
    </row>
    <row r="46" spans="1:21">
      <c r="A46" s="6" t="s">
        <v>132</v>
      </c>
    </row>
  </sheetData>
  <pageMargins left="0.2" right="0.2" top="0.25" bottom="0.5" header="0.3" footer="0.3"/>
  <pageSetup scale="62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9E14-D0BB-40A1-B82F-1DEE085B26C4}">
  <dimension ref="A1"/>
  <sheetViews>
    <sheetView workbookViewId="0">
      <selection activeCell="Q44" sqref="Q44"/>
    </sheetView>
  </sheetViews>
  <sheetFormatPr defaultColWidth="8.7265625" defaultRowHeight="14.5"/>
  <cols>
    <col min="1" max="16384" width="8.72656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2023 DRG Rates</vt:lpstr>
      <vt:lpstr>WI_IME Rate Modifier</vt:lpstr>
      <vt:lpstr>CT Wage Index</vt:lpstr>
      <vt:lpstr>IME 2023</vt:lpstr>
      <vt:lpstr>Per Diem Rates</vt:lpstr>
      <vt:lpstr>IP CCR 2023</vt:lpstr>
      <vt:lpstr>Exh 3 of settlement</vt:lpstr>
      <vt:lpstr>'IP CCR 2023'!Print_Area</vt:lpstr>
      <vt:lpstr>'Per Diem Rates'!Print_Area</vt:lpstr>
      <vt:lpstr>'WI_IME Rate Modifier'!Print_Area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2022-12-08T16:31:17Z</cp:lastPrinted>
  <dcterms:created xsi:type="dcterms:W3CDTF">2017-09-26T12:18:41Z</dcterms:created>
  <dcterms:modified xsi:type="dcterms:W3CDTF">2023-02-06T16:17:03Z</dcterms:modified>
</cp:coreProperties>
</file>