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Reimbursement &amp; CON\Hospitals\Hospital Payment Modernization - Mercer\RATES - 01-01-2022\Inpatient\Signed IP Letters\"/>
    </mc:Choice>
  </mc:AlternateContent>
  <xr:revisionPtr revIDLastSave="0" documentId="14_{3BCAEBB7-B50E-4BB8-8CA1-6032974D1780}" xr6:coauthVersionLast="46" xr6:coauthVersionMax="46" xr10:uidLastSave="{00000000-0000-0000-0000-000000000000}"/>
  <bookViews>
    <workbookView xWindow="19080" yWindow="-120" windowWidth="19440" windowHeight="15600" tabRatio="799" xr2:uid="{00000000-000D-0000-FFFF-FFFF00000000}"/>
  </bookViews>
  <sheets>
    <sheet name="2022 DRG Rates" sheetId="28" r:id="rId1"/>
    <sheet name="WI_IME Rate Modifier" sheetId="18" r:id="rId2"/>
    <sheet name="CT Wage Index" sheetId="20" r:id="rId3"/>
    <sheet name="IME 2022" sheetId="35" r:id="rId4"/>
    <sheet name="Per Diem Rates" sheetId="30" r:id="rId5"/>
    <sheet name="IP CCR 2022" sheetId="34" r:id="rId6"/>
    <sheet name="Exh 3 of settlement" sheetId="3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p" localSheetId="0">#REF!</definedName>
    <definedName name="\p" localSheetId="3">#REF!</definedName>
    <definedName name="\p" localSheetId="5">#REF!</definedName>
    <definedName name="\p">#REF!</definedName>
    <definedName name="\s" localSheetId="0">#REF!</definedName>
    <definedName name="\s" localSheetId="3">#REF!</definedName>
    <definedName name="\s" localSheetId="5">#REF!</definedName>
    <definedName name="\s">#REF!</definedName>
    <definedName name="_Fill" localSheetId="0" hidden="1">#REF!</definedName>
    <definedName name="_Fill" localSheetId="3" hidden="1">#REF!</definedName>
    <definedName name="_Fill" localSheetId="5" hidden="1">#REF!</definedName>
    <definedName name="_Fill" hidden="1">#REF!</definedName>
    <definedName name="_xlnm._FilterDatabase" localSheetId="2" hidden="1">'CT Wage Index'!$A$5:$I$35</definedName>
    <definedName name="_xlnm._FilterDatabase" localSheetId="4" hidden="1">'Per Diem Rates'!$B$4:$BF$34</definedName>
    <definedName name="_fy13" localSheetId="0">#REF!</definedName>
    <definedName name="_fy13" localSheetId="6">#REF!</definedName>
    <definedName name="_fy13" localSheetId="3">#REF!</definedName>
    <definedName name="_fy13" localSheetId="5">#REF!</definedName>
    <definedName name="_fy13">#REF!</definedName>
    <definedName name="_T2" localSheetId="0">#REF!</definedName>
    <definedName name="_T2" localSheetId="3">#REF!</definedName>
    <definedName name="_T2" localSheetId="5">#REF!</definedName>
    <definedName name="_T2">#REF!</definedName>
    <definedName name="_t3" localSheetId="0">#REF!</definedName>
    <definedName name="_t3" localSheetId="2">#REF!</definedName>
    <definedName name="_t3" localSheetId="3">#REF!</definedName>
    <definedName name="_t3" localSheetId="1">#REF!</definedName>
    <definedName name="_t3">#REF!</definedName>
    <definedName name="A" localSheetId="0">#REF!</definedName>
    <definedName name="A">#REF!</definedName>
    <definedName name="BaseRates" localSheetId="0">#REF!</definedName>
    <definedName name="BaseRates">#REF!</definedName>
    <definedName name="CAT_SUMM" localSheetId="0">#REF!</definedName>
    <definedName name="CAT_SUMM">#REF!</definedName>
    <definedName name="codes" localSheetId="0">#REF!</definedName>
    <definedName name="codes">#REF!</definedName>
    <definedName name="COPIES" localSheetId="0">#REF!</definedName>
    <definedName name="COPIES">#REF!</definedName>
    <definedName name="COSImpact" localSheetId="0">#REF!</definedName>
    <definedName name="COSImpact">#REF!</definedName>
    <definedName name="cost2charges" localSheetId="0">#REF!</definedName>
    <definedName name="cost2charges">#REF!</definedName>
    <definedName name="COUNTER" localSheetId="0">#REF!</definedName>
    <definedName name="COUNTER">#REF!</definedName>
    <definedName name="crextract">[1]crextract!$A$4:$T$34</definedName>
    <definedName name="CY2001_AllPIPFinal" localSheetId="0">#REF!</definedName>
    <definedName name="CY2001_AllPIPFinal" localSheetId="6">#REF!</definedName>
    <definedName name="CY2001_AllPIPFinal" localSheetId="3">#REF!</definedName>
    <definedName name="CY2001_AllPIPFinal" localSheetId="5">#REF!</definedName>
    <definedName name="CY2001_AllPIPFinal">#REF!</definedName>
    <definedName name="CY2001Summary_Final" localSheetId="0">#REF!</definedName>
    <definedName name="CY2001Summary_Final" localSheetId="3">#REF!</definedName>
    <definedName name="CY2001Summary_Final" localSheetId="5">#REF!</definedName>
    <definedName name="CY2001Summary_Final">#REF!</definedName>
    <definedName name="_xlnm.Database" localSheetId="0">#REF!</definedName>
    <definedName name="_xlnm.Database" localSheetId="3">#REF!</definedName>
    <definedName name="_xlnm.Database" localSheetId="5">#REF!</definedName>
    <definedName name="_xlnm.Database">#REF!</definedName>
    <definedName name="DAYS_SUMM" localSheetId="0">#REF!</definedName>
    <definedName name="DAYS_SUMM">#REF!</definedName>
    <definedName name="Disch_desc">[2]Lists!$G$3:$G$57</definedName>
    <definedName name="DRG_Label" localSheetId="0">#REF!</definedName>
    <definedName name="DRG_Label" localSheetId="6">#REF!</definedName>
    <definedName name="DRG_Label" localSheetId="3">#REF!</definedName>
    <definedName name="DRG_Label" localSheetId="5">#REF!</definedName>
    <definedName name="DRG_Label">#REF!</definedName>
    <definedName name="DRG_Num">[2]Lists!$A$3:$A$323</definedName>
    <definedName name="DRG_SUMM" localSheetId="0">#REF!</definedName>
    <definedName name="DRG_SUMM" localSheetId="6">#REF!</definedName>
    <definedName name="DRG_SUMM" localSheetId="3">#REF!</definedName>
    <definedName name="DRG_SUMM" localSheetId="5">#REF!</definedName>
    <definedName name="DRG_SUMM">#REF!</definedName>
    <definedName name="EnhancedpayChk" localSheetId="0">#REF!</definedName>
    <definedName name="EnhancedpayChk" localSheetId="3">#REF!</definedName>
    <definedName name="EnhancedpayChk" localSheetId="5">#REF!</definedName>
    <definedName name="EnhancedpayChk">#REF!</definedName>
    <definedName name="FFY05_DSH_Query" localSheetId="0">#REF!</definedName>
    <definedName name="FFY05_DSH_Query" localSheetId="3">#REF!</definedName>
    <definedName name="FFY05_DSH_Query" localSheetId="5">#REF!</definedName>
    <definedName name="FFY05_DSH_Query">#REF!</definedName>
    <definedName name="FFY05_DSH_QUERY_1" localSheetId="0">#REF!</definedName>
    <definedName name="FFY05_DSH_QUERY_1">#REF!</definedName>
    <definedName name="hart." localSheetId="0" hidden="1">#REF!</definedName>
    <definedName name="hart." hidden="1">#REF!</definedName>
    <definedName name="HVASUMRYb" localSheetId="0">#REF!</definedName>
    <definedName name="HVASUMRYb">#REF!</definedName>
    <definedName name="IncludeFlag" localSheetId="6">[3]Lookup!$C$19:$C$20</definedName>
    <definedName name="IncludeFlag">[4]Lookup!$C$19:$C$20</definedName>
    <definedName name="KY_CORRELATION" localSheetId="0">#REF!</definedName>
    <definedName name="KY_CORRELATION" localSheetId="6">#REF!</definedName>
    <definedName name="KY_CORRELATION" localSheetId="3">#REF!</definedName>
    <definedName name="KY_CORRELATION" localSheetId="5">#REF!</definedName>
    <definedName name="KY_CORRELATION">#REF!</definedName>
    <definedName name="LABELS" localSheetId="0">#REF!</definedName>
    <definedName name="LABELS" localSheetId="3">#REF!</definedName>
    <definedName name="LABELS" localSheetId="5">#REF!</definedName>
    <definedName name="LABELS">#REF!</definedName>
    <definedName name="LN_1D2">[5]Report500!$D$119</definedName>
    <definedName name="LN_IA1">[5]Report500!$D$15</definedName>
    <definedName name="LN_IA11">[5]Report500!$D$27</definedName>
    <definedName name="LN_IA12">[5]Report500!$D$28</definedName>
    <definedName name="LN_IA14">[5]Report500!$D$30</definedName>
    <definedName name="LN_IA15">[5]Report500!$D$31</definedName>
    <definedName name="LN_IA16">[5]Report500!$D$32</definedName>
    <definedName name="LN_IA17">[5]Report500!$D$35</definedName>
    <definedName name="LN_IA18">[5]Report500!$D$36</definedName>
    <definedName name="LN_IA2">[5]Report500!$D$16</definedName>
    <definedName name="LN_IA4">[5]Report500!$D$18</definedName>
    <definedName name="LN_IA5">[5]Report500!$D$19</definedName>
    <definedName name="LN_IA6">[5]Report500!$D$20</definedName>
    <definedName name="LN_IA7">[5]Report500!$D$21</definedName>
    <definedName name="LN_IA8">[5]Report500!$D$22</definedName>
    <definedName name="LN_IB1">[5]Report500!$D$42</definedName>
    <definedName name="LN_IB10">[5]Report500!$D$51</definedName>
    <definedName name="LN_IB13">[5]Report500!$D$56</definedName>
    <definedName name="LN_IB14">[5]Report500!$D$57</definedName>
    <definedName name="LN_IB16">[5]Report500!$D$59</definedName>
    <definedName name="LN_IB17">[5]Report500!$D$60</definedName>
    <definedName name="LN_IB18">[5]Report500!$D$61</definedName>
    <definedName name="LN_IB19">[5]Report500!$D$62</definedName>
    <definedName name="LN_IB2">[5]Report500!$D$43</definedName>
    <definedName name="LN_IB20">[5]Report500!$D$63</definedName>
    <definedName name="LN_IB21">[5]Report500!$D$66</definedName>
    <definedName name="LN_IB22">[5]Report500!$D$67</definedName>
    <definedName name="LN_IB32">[5]Report500!$D$73</definedName>
    <definedName name="LN_IB33">[5]Report500!$D$74</definedName>
    <definedName name="LN_IB34">[5]Report500!$D$76</definedName>
    <definedName name="LN_IB4">[5]Report500!$D$45</definedName>
    <definedName name="LN_IB5">[5]Report500!$D$46</definedName>
    <definedName name="LN_IB6">[5]Report500!$D$47</definedName>
    <definedName name="LN_IB7">[5]Report500!$D$48</definedName>
    <definedName name="LN_IB8">[5]Report500!$D$49</definedName>
    <definedName name="LN_IB9">[5]Report500!$D$50</definedName>
    <definedName name="LN_IC1">[5]Report500!$D$83</definedName>
    <definedName name="LN_IC10">[5]Report500!$D$92</definedName>
    <definedName name="LN_IC11">[5]Report500!$D$93</definedName>
    <definedName name="LN_IC14">[5]Report500!$D$98</definedName>
    <definedName name="LN_IC15">[5]Report500!$D$99</definedName>
    <definedName name="LN_IC17">[5]Report500!$D$101</definedName>
    <definedName name="LN_IC18">[5]Report500!$D$102</definedName>
    <definedName name="LN_IC19">[5]Report500!$D$103</definedName>
    <definedName name="LN_IC2">[5]Report500!$D$84</definedName>
    <definedName name="LN_IC21">[5]Report500!$D$105</definedName>
    <definedName name="LN_IC22">[5]Report500!$D$106</definedName>
    <definedName name="LN_IC23">[5]Report500!$D$109</definedName>
    <definedName name="LN_IC24">[5]Report500!$D$110</definedName>
    <definedName name="LN_IC4">[5]Report500!$D$86</definedName>
    <definedName name="LN_IC5">[5]Report500!$D$87</definedName>
    <definedName name="LN_IC6">[5]Report500!$D$88</definedName>
    <definedName name="LN_IC7">[5]Report500!$D$89</definedName>
    <definedName name="LN_IC9">[5]Report500!$D$91</definedName>
    <definedName name="LN_ID1">[5]Report500!$D$118</definedName>
    <definedName name="LN_ID10">[5]Report500!$D$127</definedName>
    <definedName name="LN_ID11">[5]Report500!$D$128</definedName>
    <definedName name="LN_ID14">[5]Report500!$D$133</definedName>
    <definedName name="LN_ID15">[5]Report500!$D$134</definedName>
    <definedName name="LN_ID17">[5]Report500!$D$136</definedName>
    <definedName name="LN_ID18">[5]Report500!$D$137</definedName>
    <definedName name="LN_ID19">[5]Report500!$D$138</definedName>
    <definedName name="LN_ID21">[5]Report500!$D$140</definedName>
    <definedName name="LN_ID22">[5]Report500!$D$141</definedName>
    <definedName name="LN_ID23">[5]Report500!$D$144</definedName>
    <definedName name="LN_ID24">[5]Report500!$D$145</definedName>
    <definedName name="LN_ID4">[5]Report500!$D$121</definedName>
    <definedName name="LN_ID5">[5]Report500!$D$122</definedName>
    <definedName name="LN_ID6">[5]Report500!$D$123</definedName>
    <definedName name="LN_ID7">[5]Report500!$D$124</definedName>
    <definedName name="LN_ID9">[5]Report500!$D$126</definedName>
    <definedName name="LN_IE1">[5]Report500!$D$153</definedName>
    <definedName name="LN_IE10">[5]Report500!$D$162</definedName>
    <definedName name="LN_IE11">[5]Report500!$D$163</definedName>
    <definedName name="LN_IE14">[5]Report500!$D$168</definedName>
    <definedName name="LN_IE15">[5]Report500!$D$169</definedName>
    <definedName name="LN_IE17">[5]Report500!$D$171</definedName>
    <definedName name="LN_IE18">[5]Report500!$D$172</definedName>
    <definedName name="LN_IE19">[5]Report500!$D$173</definedName>
    <definedName name="LN_IE2">[5]Report500!$D$154</definedName>
    <definedName name="LN_IE21">[5]Report500!$D$175</definedName>
    <definedName name="LN_IE22">[5]Report500!$D$176</definedName>
    <definedName name="LN_IE23">[5]Report500!$D$179</definedName>
    <definedName name="LN_IE24">[5]Report500!$D$180</definedName>
    <definedName name="LN_IE4">[5]Report500!$D$156</definedName>
    <definedName name="LN_IE5">[5]Report500!$D$157</definedName>
    <definedName name="LN_IE6">[5]Report500!$D$158</definedName>
    <definedName name="LN_IE7">[5]Report500!$D$159</definedName>
    <definedName name="LN_IE9">[5]Report500!$D$161</definedName>
    <definedName name="LN_IF1">[5]Report500!$D$188</definedName>
    <definedName name="LN_IF11">[5]Report500!$D$198</definedName>
    <definedName name="LN_IF14">[5]Report500!$D$203</definedName>
    <definedName name="LN_IF15">[5]Report500!$D$204</definedName>
    <definedName name="LN_IF18">[5]Report500!$D$207</definedName>
    <definedName name="LN_IF19">[5]Report500!$D$208</definedName>
    <definedName name="LN_IF2">[5]Report500!$D$189</definedName>
    <definedName name="LN_IF21">[5]Report500!$D$210</definedName>
    <definedName name="LN_IF23">[5]Report500!$D$214</definedName>
    <definedName name="LN_IF24">[5]Report500!$D$215</definedName>
    <definedName name="LN_IF4">[5]Report500!$D$191</definedName>
    <definedName name="LN_IF5">[5]Report500!$D$192</definedName>
    <definedName name="LN_IF6">[5]Report500!$D$193</definedName>
    <definedName name="LN_IF7">[5]Report500!$D$194</definedName>
    <definedName name="LN_IF9">[5]Report500!$D$196</definedName>
    <definedName name="LN_IG1">[5]Report500!$D$221</definedName>
    <definedName name="LN_IG10">[5]Report500!$D$234</definedName>
    <definedName name="LN_IG13">[5]Report500!$D$237</definedName>
    <definedName name="LN_IG14">[5]Report500!$D$238</definedName>
    <definedName name="LN_IG2">[5]Report500!$D$222</definedName>
    <definedName name="LN_IG3">[5]Report500!$D$224</definedName>
    <definedName name="LN_IG4">[5]Report500!$D$225</definedName>
    <definedName name="LN_IG5">[5]Report500!$D$226</definedName>
    <definedName name="LN_IG6">[5]Report500!$D$228</definedName>
    <definedName name="LN_IG9">[5]Report500!$D$233</definedName>
    <definedName name="LN_IH10">[5]Report500!$D$256</definedName>
    <definedName name="LN_IH3">[5]Report500!$D$245</definedName>
    <definedName name="LN_IH4">[5]Report500!$D$248</definedName>
    <definedName name="LN_IH5">[5]Report500!$D$249</definedName>
    <definedName name="LN_IH6">[5]Report500!$D$250</definedName>
    <definedName name="LN_IH8">[5]Report500!$D$254</definedName>
    <definedName name="LN_IH9">[5]Report500!$D$255</definedName>
    <definedName name="LN_IIA1">[5]Report500!$D$261</definedName>
    <definedName name="LN_IIA11">[5]Report500!$D$271</definedName>
    <definedName name="LN_IIA12">[5]Report500!$D$272</definedName>
    <definedName name="LN_IIA14">[5]Report500!$D$274</definedName>
    <definedName name="LN_IIA2">[5]Report500!$D$262</definedName>
    <definedName name="LN_IIA4">[5]Report500!$D$264</definedName>
    <definedName name="LN_IIA6">[5]Report500!$D$266</definedName>
    <definedName name="LN_IIA7">[5]Report500!$D$267</definedName>
    <definedName name="LN_IIA9">[5]Report500!$D$269</definedName>
    <definedName name="LN_IIB11">[5]Report500!$D$287</definedName>
    <definedName name="LN_IIB12">[5]Report500!$D$288</definedName>
    <definedName name="LN_IIB14">[5]Report500!$D$291</definedName>
    <definedName name="LN_IIB2">[5]Report500!$D$278</definedName>
    <definedName name="LN_IIB4">[5]Report500!$D$280</definedName>
    <definedName name="LN_IIB6">[5]Report500!$D$282</definedName>
    <definedName name="LN_IIB7">[5]Report500!$D$283</definedName>
    <definedName name="LN_IIB9">[5]Report500!$D$285</definedName>
    <definedName name="LN_III1">[5]Report500!$D$304</definedName>
    <definedName name="LN_III10">[5]Report500!$D$313</definedName>
    <definedName name="LN_III2">[5]Report500!$D$305</definedName>
    <definedName name="LN_III3">[5]Report500!$D$307</definedName>
    <definedName name="LN_III4">[5]Report500!$D$308</definedName>
    <definedName name="LN_III5">[5]Report500!$D$306</definedName>
    <definedName name="LN_III6">[5]Report500!$D$309</definedName>
    <definedName name="LN_III7">[5]Report500!$D$310</definedName>
    <definedName name="LN_III8">[5]Report500!$D$311</definedName>
    <definedName name="LN_III9">[5]Report500!$D$312</definedName>
    <definedName name="LN_IV1">[5]Report500!$D$324</definedName>
    <definedName name="LN_IV2">[5]Report500!$D$322</definedName>
    <definedName name="LN_IV3">[5]Report500!$D$323</definedName>
    <definedName name="LN_IV4">[5]Report500!$D$325</definedName>
    <definedName name="MDC_Label" localSheetId="0">#REF!</definedName>
    <definedName name="MDC_Label" localSheetId="6">#REF!</definedName>
    <definedName name="MDC_Label" localSheetId="3">#REF!</definedName>
    <definedName name="MDC_Label" localSheetId="5">#REF!</definedName>
    <definedName name="MDC_Label">#REF!</definedName>
    <definedName name="MMMWEIGHTS_IMPACT_SUMMARY_936" localSheetId="0">#REF!</definedName>
    <definedName name="MMMWEIGHTS_IMPACT_SUMMARY_936" localSheetId="3">#REF!</definedName>
    <definedName name="MMMWEIGHTS_IMPACT_SUMMARY_936" localSheetId="5">#REF!</definedName>
    <definedName name="MMMWEIGHTS_IMPACT_SUMMARY_936">#REF!</definedName>
    <definedName name="NeonateSUMRY2b" localSheetId="0">#REF!</definedName>
    <definedName name="NeonateSUMRY2b" localSheetId="3">#REF!</definedName>
    <definedName name="NeonateSUMRY2b" localSheetId="5">#REF!</definedName>
    <definedName name="NeonateSUMRY2b">#REF!</definedName>
    <definedName name="PIP11_PaidMemo" localSheetId="0">#REF!</definedName>
    <definedName name="PIP11_PaidMemo">#REF!</definedName>
    <definedName name="PIP11_PaidMemo_f" localSheetId="0">#REF!</definedName>
    <definedName name="PIP11_PaidMemo_f">#REF!</definedName>
    <definedName name="PIP11_PaidMemo_final" localSheetId="0">#REF!</definedName>
    <definedName name="PIP11_PaidMemo_final">#REF!</definedName>
    <definedName name="PIP11_PaidMemo_final_n" localSheetId="0">#REF!</definedName>
    <definedName name="PIP11_PaidMemo_final_n">#REF!</definedName>
    <definedName name="PIP12_PaidMemo_f" localSheetId="0">#REF!</definedName>
    <definedName name="PIP12_PaidMemo_f">#REF!</definedName>
    <definedName name="PIP12_PaidMemo_final" localSheetId="0">#REF!</definedName>
    <definedName name="PIP12_PaidMemo_final">#REF!</definedName>
    <definedName name="PIP12_PaidMemo_final_n" localSheetId="0">#REF!</definedName>
    <definedName name="PIP12_PaidMemo_final_n">#REF!</definedName>
    <definedName name="PIP13_PaidMemo_f" localSheetId="0">#REF!</definedName>
    <definedName name="PIP13_PaidMemo_f">#REF!</definedName>
    <definedName name="PIP13_PaidMemo_final" localSheetId="0">#REF!</definedName>
    <definedName name="PIP13_PaidMemo_final">#REF!</definedName>
    <definedName name="PIP13_PaidMemo_final_n" localSheetId="0">#REF!</definedName>
    <definedName name="PIP13_PaidMemo_final_n">#REF!</definedName>
    <definedName name="PIP14_PaidMemo_f" localSheetId="0">#REF!</definedName>
    <definedName name="PIP14_PaidMemo_f">#REF!</definedName>
    <definedName name="PIP14_PaidMemo_final" localSheetId="0">#REF!</definedName>
    <definedName name="PIP14_PaidMemo_final">#REF!</definedName>
    <definedName name="PIP14_PaidMemo_final_n" localSheetId="0">#REF!</definedName>
    <definedName name="PIP14_PaidMemo_final_n">#REF!</definedName>
    <definedName name="PolicyImpact" localSheetId="0">#REF!</definedName>
    <definedName name="PolicyImpact">#REF!</definedName>
    <definedName name="pps_3std" localSheetId="0">#REF!</definedName>
    <definedName name="pps_3std">#REF!</definedName>
    <definedName name="PricingCDImpact" localSheetId="0">#REF!</definedName>
    <definedName name="PricingCDImpact">#REF!</definedName>
    <definedName name="PRINT" localSheetId="0">#REF!</definedName>
    <definedName name="PRINT">#REF!</definedName>
    <definedName name="_xlnm.Print_Area" localSheetId="6">#REF!</definedName>
    <definedName name="_xlnm.Print_Area" localSheetId="5">'IP CCR 2022'!$A$1:$S$36</definedName>
    <definedName name="_xlnm.Print_Area" localSheetId="4">'Per Diem Rates'!$C$1:$F$33</definedName>
    <definedName name="_xlnm.Print_Area" localSheetId="1">'WI_IME Rate Modifier'!$A$1:$F$35</definedName>
    <definedName name="_xlnm.Print_Area">#REF!</definedName>
    <definedName name="PRINT_AREA_MI" localSheetId="0">#REF!</definedName>
    <definedName name="PRINT_AREA_MI">#REF!</definedName>
    <definedName name="_xlnm.Print_Titles" localSheetId="6">#REF!</definedName>
    <definedName name="_xlnm.Print_Titles" localSheetId="3">#REF!</definedName>
    <definedName name="_xlnm.Print_Titles" localSheetId="5">#REF!</definedName>
    <definedName name="_xlnm.Print_Titles" localSheetId="1">'WI_IME Rate Modifier'!$1:$4</definedName>
    <definedName name="_xlnm.Print_Titles">#REF!</definedName>
    <definedName name="PRINT_TITLES_MI" localSheetId="0">#REF!</definedName>
    <definedName name="PRINT_TITLES_MI" localSheetId="3">#REF!</definedName>
    <definedName name="PRINT_TITLES_MI" localSheetId="5">#REF!</definedName>
    <definedName name="PRINT_TITLES_MI">#REF!</definedName>
    <definedName name="prov_name">[6]Medicaid!$A$3</definedName>
    <definedName name="PROVIDER_SUMM" localSheetId="0">#REF!</definedName>
    <definedName name="PROVIDER_SUMM" localSheetId="6">#REF!</definedName>
    <definedName name="PROVIDER_SUMM" localSheetId="3">#REF!</definedName>
    <definedName name="PROVIDER_SUMM" localSheetId="5">#REF!</definedName>
    <definedName name="PROVIDER_SUMM">#REF!</definedName>
    <definedName name="ProvNum">[7]Main!$A$4</definedName>
    <definedName name="PROVSUMMARY" localSheetId="0">#REF!</definedName>
    <definedName name="PROVSUMMARY" localSheetId="6">#REF!</definedName>
    <definedName name="PROVSUMMARY" localSheetId="3">#REF!</definedName>
    <definedName name="PROVSUMMARY" localSheetId="5">#REF!</definedName>
    <definedName name="PROVSUMMARY">#REF!</definedName>
    <definedName name="rate" localSheetId="0">#REF!</definedName>
    <definedName name="rate" localSheetId="3">#REF!</definedName>
    <definedName name="rate" localSheetId="5">#REF!</definedName>
    <definedName name="rate">#REF!</definedName>
    <definedName name="RateTypeAssignment" localSheetId="6">[3]Lookup!$E$4:$E$39</definedName>
    <definedName name="RateTypeAssignment">[4]Lookup!$E$4:$E$39</definedName>
    <definedName name="Sample_Impact_base" localSheetId="0">#REF!</definedName>
    <definedName name="Sample_Impact_base" localSheetId="6">#REF!</definedName>
    <definedName name="Sample_Impact_base" localSheetId="3">#REF!</definedName>
    <definedName name="Sample_Impact_base" localSheetId="5">#REF!</definedName>
    <definedName name="Sample_Impact_base">#REF!</definedName>
    <definedName name="SOI">[2]Lists!$D$3:$D$6</definedName>
    <definedName name="STATUS_BY_SFY" localSheetId="0">#REF!</definedName>
    <definedName name="STATUS_BY_SFY" localSheetId="6">#REF!</definedName>
    <definedName name="STATUS_BY_SFY" localSheetId="3">#REF!</definedName>
    <definedName name="STATUS_BY_SFY" localSheetId="5">#REF!</definedName>
    <definedName name="STATUS_BY_SFY">#REF!</definedName>
    <definedName name="SvcImpact" localSheetId="0">#REF!</definedName>
    <definedName name="SvcImpact" localSheetId="3">#REF!</definedName>
    <definedName name="SvcImpact" localSheetId="5">#REF!</definedName>
    <definedName name="SvcImpact">#REF!</definedName>
    <definedName name="SVCLEVEL" localSheetId="0">#REF!</definedName>
    <definedName name="SVCLEVEL" localSheetId="3">#REF!</definedName>
    <definedName name="SVCLEVEL" localSheetId="5">#REF!</definedName>
    <definedName name="SVCLEVEL">#REF!</definedName>
    <definedName name="SVCSUMRY" localSheetId="0">#REF!</definedName>
    <definedName name="SVCSUMRY">#REF!</definedName>
    <definedName name="TblStep_1" localSheetId="0">#REF!</definedName>
    <definedName name="TblStep_1">#REF!</definedName>
    <definedName name="TOTAL" localSheetId="0">#REF!</definedName>
    <definedName name="TOTAL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8" l="1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7" i="18"/>
  <c r="N7" i="35"/>
  <c r="N8" i="35"/>
  <c r="N9" i="35"/>
  <c r="N11" i="35"/>
  <c r="N12" i="35"/>
  <c r="N13" i="35"/>
  <c r="N15" i="35"/>
  <c r="N19" i="35"/>
  <c r="N21" i="35"/>
  <c r="N23" i="35"/>
  <c r="N25" i="35"/>
  <c r="N29" i="35"/>
  <c r="N35" i="35"/>
  <c r="J35" i="35"/>
  <c r="L35" i="35" s="1"/>
  <c r="J34" i="35"/>
  <c r="L34" i="35" s="1"/>
  <c r="N34" i="35" s="1"/>
  <c r="J33" i="35"/>
  <c r="L33" i="35" s="1"/>
  <c r="N33" i="35" s="1"/>
  <c r="J32" i="35"/>
  <c r="L32" i="35" s="1"/>
  <c r="N32" i="35" s="1"/>
  <c r="J31" i="35"/>
  <c r="L31" i="35" s="1"/>
  <c r="L30" i="35"/>
  <c r="N30" i="35" s="1"/>
  <c r="J30" i="35"/>
  <c r="J28" i="35"/>
  <c r="L28" i="35" s="1"/>
  <c r="N28" i="35" s="1"/>
  <c r="J27" i="35"/>
  <c r="L27" i="35" s="1"/>
  <c r="N27" i="35" s="1"/>
  <c r="J26" i="35"/>
  <c r="L26" i="35" s="1"/>
  <c r="N26" i="35" s="1"/>
  <c r="J24" i="35"/>
  <c r="L24" i="35" s="1"/>
  <c r="N24" i="35" s="1"/>
  <c r="L22" i="35"/>
  <c r="N22" i="35" s="1"/>
  <c r="J22" i="35"/>
  <c r="L20" i="35"/>
  <c r="N20" i="35" s="1"/>
  <c r="J20" i="35"/>
  <c r="L18" i="35"/>
  <c r="N18" i="35" s="1"/>
  <c r="J18" i="35"/>
  <c r="J17" i="35"/>
  <c r="L16" i="35"/>
  <c r="N16" i="35" s="1"/>
  <c r="J16" i="35"/>
  <c r="J14" i="35"/>
  <c r="L14" i="35" s="1"/>
  <c r="N14" i="35" s="1"/>
  <c r="L12" i="35"/>
  <c r="J12" i="35"/>
  <c r="L11" i="35"/>
  <c r="J11" i="35"/>
  <c r="J10" i="35"/>
  <c r="L10" i="35" s="1"/>
  <c r="N10" i="35" s="1"/>
  <c r="L7" i="35"/>
  <c r="J7" i="35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U8" i="34"/>
  <c r="U9" i="34"/>
  <c r="U10" i="34"/>
  <c r="U11" i="34"/>
  <c r="U12" i="34"/>
  <c r="U13" i="34"/>
  <c r="U14" i="34"/>
  <c r="U15" i="34"/>
  <c r="U16" i="34"/>
  <c r="U17" i="34"/>
  <c r="U18" i="34"/>
  <c r="U19" i="34"/>
  <c r="U20" i="34"/>
  <c r="U21" i="34"/>
  <c r="U22" i="34"/>
  <c r="U23" i="34"/>
  <c r="U24" i="34"/>
  <c r="U25" i="34"/>
  <c r="U26" i="34"/>
  <c r="U27" i="34"/>
  <c r="U28" i="34"/>
  <c r="U29" i="34"/>
  <c r="U30" i="34"/>
  <c r="U31" i="34"/>
  <c r="U32" i="34"/>
  <c r="U33" i="34"/>
  <c r="U34" i="34"/>
  <c r="U35" i="34"/>
  <c r="U7" i="34"/>
  <c r="M20" i="34"/>
  <c r="Q20" i="34"/>
  <c r="J20" i="34"/>
  <c r="K20" i="34"/>
  <c r="I20" i="34"/>
  <c r="I35" i="34" s="1"/>
  <c r="R34" i="34"/>
  <c r="S34" i="34" s="1"/>
  <c r="R33" i="34"/>
  <c r="S33" i="34" s="1"/>
  <c r="R32" i="34"/>
  <c r="S32" i="34" s="1"/>
  <c r="R31" i="34"/>
  <c r="S31" i="34" s="1"/>
  <c r="R30" i="34"/>
  <c r="S30" i="34" s="1"/>
  <c r="R29" i="34"/>
  <c r="S29" i="34" s="1"/>
  <c r="R28" i="34"/>
  <c r="S28" i="34" s="1"/>
  <c r="R27" i="34"/>
  <c r="S27" i="34" s="1"/>
  <c r="R26" i="34"/>
  <c r="S26" i="34" s="1"/>
  <c r="R25" i="34"/>
  <c r="S25" i="34" s="1"/>
  <c r="R24" i="34"/>
  <c r="S24" i="34" s="1"/>
  <c r="R23" i="34"/>
  <c r="S23" i="34" s="1"/>
  <c r="R22" i="34"/>
  <c r="S22" i="34" s="1"/>
  <c r="R21" i="34"/>
  <c r="S21" i="34" s="1"/>
  <c r="R19" i="34"/>
  <c r="S19" i="34" s="1"/>
  <c r="R18" i="34"/>
  <c r="S18" i="34" s="1"/>
  <c r="R17" i="34"/>
  <c r="S17" i="34" s="1"/>
  <c r="R16" i="34"/>
  <c r="S16" i="34" s="1"/>
  <c r="R15" i="34"/>
  <c r="S15" i="34" s="1"/>
  <c r="R14" i="34"/>
  <c r="S14" i="34" s="1"/>
  <c r="R13" i="34"/>
  <c r="S13" i="34" s="1"/>
  <c r="R12" i="34"/>
  <c r="S12" i="34" s="1"/>
  <c r="R11" i="34"/>
  <c r="S11" i="34" s="1"/>
  <c r="R10" i="34"/>
  <c r="S10" i="34" s="1"/>
  <c r="R9" i="34"/>
  <c r="S9" i="34" s="1"/>
  <c r="R8" i="34"/>
  <c r="S8" i="34" s="1"/>
  <c r="R7" i="34"/>
  <c r="S7" i="34" s="1"/>
  <c r="E34" i="30"/>
  <c r="N31" i="35" l="1"/>
  <c r="L17" i="35"/>
  <c r="N17" i="35" s="1"/>
  <c r="R20" i="34"/>
  <c r="S20" i="34" s="1"/>
  <c r="E11" i="30"/>
  <c r="E28" i="30"/>
  <c r="E29" i="30"/>
  <c r="E30" i="30"/>
  <c r="E31" i="30"/>
  <c r="E32" i="30"/>
  <c r="E33" i="30"/>
  <c r="R35" i="34" l="1"/>
  <c r="S35" i="34" s="1"/>
  <c r="E7" i="30"/>
  <c r="E23" i="30"/>
  <c r="E6" i="30"/>
  <c r="E8" i="30"/>
  <c r="E12" i="30"/>
  <c r="E16" i="30"/>
  <c r="E20" i="30"/>
  <c r="E24" i="30"/>
  <c r="E19" i="30"/>
  <c r="E5" i="30"/>
  <c r="E9" i="30"/>
  <c r="E13" i="30"/>
  <c r="E17" i="30"/>
  <c r="E21" i="30"/>
  <c r="E25" i="30"/>
  <c r="E15" i="30"/>
  <c r="E14" i="30"/>
  <c r="E18" i="30"/>
  <c r="E22" i="30"/>
  <c r="E26" i="30"/>
  <c r="E27" i="30"/>
  <c r="E10" i="30"/>
  <c r="H34" i="20" l="1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5" i="20"/>
  <c r="H7" i="20"/>
  <c r="I7" i="20" l="1"/>
  <c r="D7" i="18" s="1"/>
  <c r="I26" i="20"/>
  <c r="D26" i="18" s="1"/>
  <c r="I31" i="20"/>
  <c r="D31" i="18" s="1"/>
  <c r="I30" i="20"/>
  <c r="D30" i="18" s="1"/>
  <c r="I34" i="20"/>
  <c r="D34" i="18" s="1"/>
  <c r="I27" i="20"/>
  <c r="D27" i="18" s="1"/>
  <c r="I22" i="20"/>
  <c r="D22" i="18" s="1"/>
  <c r="I10" i="20"/>
  <c r="D10" i="18" s="1"/>
  <c r="I14" i="20"/>
  <c r="D14" i="18" s="1"/>
  <c r="I23" i="20"/>
  <c r="D23" i="18" s="1"/>
  <c r="I11" i="20"/>
  <c r="D11" i="18" s="1"/>
  <c r="I15" i="20"/>
  <c r="D15" i="18" s="1"/>
  <c r="I18" i="20"/>
  <c r="D18" i="18" s="1"/>
  <c r="I19" i="20"/>
  <c r="D19" i="18" s="1"/>
  <c r="I17" i="20"/>
  <c r="D17" i="18" s="1"/>
  <c r="I32" i="20"/>
  <c r="D32" i="18" s="1"/>
  <c r="I13" i="20"/>
  <c r="D13" i="18" s="1"/>
  <c r="I29" i="20"/>
  <c r="D29" i="18" s="1"/>
  <c r="I9" i="20"/>
  <c r="D9" i="18" s="1"/>
  <c r="I20" i="20"/>
  <c r="D20" i="18" s="1"/>
  <c r="I21" i="20"/>
  <c r="D21" i="18" s="1"/>
  <c r="I16" i="20"/>
  <c r="D16" i="18" s="1"/>
  <c r="I33" i="20"/>
  <c r="D33" i="18" s="1"/>
  <c r="I12" i="20"/>
  <c r="D12" i="18" s="1"/>
  <c r="I28" i="20"/>
  <c r="D28" i="18" s="1"/>
  <c r="I8" i="20"/>
  <c r="D8" i="18" s="1"/>
  <c r="I24" i="20"/>
  <c r="D24" i="18" s="1"/>
  <c r="I25" i="20"/>
  <c r="D25" i="18" s="1"/>
  <c r="I35" i="20"/>
  <c r="D35" i="18" s="1"/>
  <c r="F14" i="18" l="1"/>
  <c r="G14" i="28" s="1"/>
  <c r="H14" i="28" s="1"/>
  <c r="F29" i="18"/>
  <c r="G29" i="28" s="1"/>
  <c r="H29" i="28" s="1"/>
  <c r="F30" i="18"/>
  <c r="G30" i="28" s="1"/>
  <c r="H30" i="28" s="1"/>
  <c r="F10" i="18"/>
  <c r="G10" i="28" s="1"/>
  <c r="H10" i="28" s="1"/>
  <c r="F26" i="18"/>
  <c r="G26" i="28" s="1"/>
  <c r="H26" i="28" s="1"/>
  <c r="F18" i="18"/>
  <c r="G18" i="28" s="1"/>
  <c r="H18" i="28" s="1"/>
  <c r="F33" i="18"/>
  <c r="G33" i="28" s="1"/>
  <c r="H33" i="28" s="1"/>
  <c r="F34" i="18"/>
  <c r="G41" i="28" s="1"/>
  <c r="H41" i="28" s="1"/>
  <c r="F22" i="18"/>
  <c r="G22" i="28" s="1"/>
  <c r="H22" i="28" s="1"/>
  <c r="F31" i="18"/>
  <c r="G31" i="28" s="1"/>
  <c r="H31" i="28" s="1"/>
  <c r="F35" i="18"/>
  <c r="G38" i="28" s="1"/>
  <c r="H38" i="28" s="1"/>
  <c r="F8" i="18"/>
  <c r="G8" i="28" s="1"/>
  <c r="H8" i="28" s="1"/>
  <c r="F12" i="18"/>
  <c r="G12" i="28" s="1"/>
  <c r="H12" i="28" s="1"/>
  <c r="F16" i="18"/>
  <c r="G16" i="28" s="1"/>
  <c r="H16" i="28" s="1"/>
  <c r="F20" i="18"/>
  <c r="G20" i="28" s="1"/>
  <c r="H20" i="28" s="1"/>
  <c r="F24" i="18"/>
  <c r="G24" i="28" s="1"/>
  <c r="H24" i="28" s="1"/>
  <c r="F28" i="18"/>
  <c r="G28" i="28" s="1"/>
  <c r="H28" i="28" s="1"/>
  <c r="F32" i="18"/>
  <c r="G32" i="28" s="1"/>
  <c r="H32" i="28" s="1"/>
  <c r="F7" i="18"/>
  <c r="G7" i="28" s="1"/>
  <c r="H7" i="28" s="1"/>
  <c r="F11" i="18"/>
  <c r="G11" i="28" s="1"/>
  <c r="H11" i="28" s="1"/>
  <c r="F15" i="18"/>
  <c r="G15" i="28" s="1"/>
  <c r="H15" i="28" s="1"/>
  <c r="F19" i="18"/>
  <c r="G19" i="28" s="1"/>
  <c r="H19" i="28" s="1"/>
  <c r="F23" i="18"/>
  <c r="G23" i="28" s="1"/>
  <c r="H23" i="28" s="1"/>
  <c r="F27" i="18"/>
  <c r="G27" i="28" s="1"/>
  <c r="H27" i="28" s="1"/>
  <c r="F9" i="18"/>
  <c r="G9" i="28" s="1"/>
  <c r="H9" i="28" s="1"/>
  <c r="F13" i="18"/>
  <c r="G13" i="28" s="1"/>
  <c r="H13" i="28" s="1"/>
  <c r="F17" i="18"/>
  <c r="G17" i="28" s="1"/>
  <c r="H17" i="28" s="1"/>
  <c r="F21" i="18"/>
  <c r="G21" i="28" s="1"/>
  <c r="H21" i="28" s="1"/>
  <c r="F25" i="18"/>
  <c r="G25" i="28" s="1"/>
  <c r="H25" i="28" s="1"/>
</calcChain>
</file>

<file path=xl/sharedStrings.xml><?xml version="1.0" encoding="utf-8"?>
<sst xmlns="http://schemas.openxmlformats.org/spreadsheetml/2006/main" count="870" uniqueCount="302">
  <si>
    <t>Hospital</t>
  </si>
  <si>
    <t>004041851</t>
  </si>
  <si>
    <t>004041703</t>
  </si>
  <si>
    <t>004041901</t>
  </si>
  <si>
    <t>004041935</t>
  </si>
  <si>
    <t>004041638</t>
  </si>
  <si>
    <t>004041786</t>
  </si>
  <si>
    <t>004041927</t>
  </si>
  <si>
    <t>004041869</t>
  </si>
  <si>
    <t>004041950</t>
  </si>
  <si>
    <t>004041711</t>
  </si>
  <si>
    <t>004041687</t>
  </si>
  <si>
    <t>004041679</t>
  </si>
  <si>
    <t>004041810</t>
  </si>
  <si>
    <t>004041778</t>
  </si>
  <si>
    <t>004041794</t>
  </si>
  <si>
    <t>004041943</t>
  </si>
  <si>
    <t>004041620</t>
  </si>
  <si>
    <t>004041760</t>
  </si>
  <si>
    <t>004041893</t>
  </si>
  <si>
    <t>004041661</t>
  </si>
  <si>
    <t>004041828</t>
  </si>
  <si>
    <t>004041836</t>
  </si>
  <si>
    <t>Connecticut Department of Social Services - Division of Health Services</t>
  </si>
  <si>
    <t xml:space="preserve"> </t>
  </si>
  <si>
    <t>Medicare Number</t>
  </si>
  <si>
    <t>Medicaid Number</t>
  </si>
  <si>
    <t>a</t>
  </si>
  <si>
    <t>b</t>
  </si>
  <si>
    <t>c</t>
  </si>
  <si>
    <t>d</t>
  </si>
  <si>
    <t>e</t>
  </si>
  <si>
    <t>f</t>
  </si>
  <si>
    <t>g</t>
  </si>
  <si>
    <t>k</t>
  </si>
  <si>
    <t>m</t>
  </si>
  <si>
    <t>q</t>
  </si>
  <si>
    <t>070002</t>
  </si>
  <si>
    <t>Saint Francis Hospital</t>
  </si>
  <si>
    <t>070003</t>
  </si>
  <si>
    <t>Day Kimball Hospital</t>
  </si>
  <si>
    <t>070004</t>
  </si>
  <si>
    <t>Sharon Hospital</t>
  </si>
  <si>
    <t>070005</t>
  </si>
  <si>
    <t>Waterbury Hospital</t>
  </si>
  <si>
    <t>070006</t>
  </si>
  <si>
    <t>Stamford Hospital</t>
  </si>
  <si>
    <t>070007</t>
  </si>
  <si>
    <t>Lawrence &amp; Memorial Hospital</t>
  </si>
  <si>
    <t>070008</t>
  </si>
  <si>
    <t>Johnson Memorial Hospital</t>
  </si>
  <si>
    <t>070010</t>
  </si>
  <si>
    <t>Bridgeport Hospital</t>
  </si>
  <si>
    <t>070011</t>
  </si>
  <si>
    <t>Charlotte Hungerford Hospital</t>
  </si>
  <si>
    <t>070012</t>
  </si>
  <si>
    <t>Rockville General Hospital</t>
  </si>
  <si>
    <t>070015</t>
  </si>
  <si>
    <t>004041752</t>
  </si>
  <si>
    <t>New Milford Hospital</t>
  </si>
  <si>
    <t>070016</t>
  </si>
  <si>
    <t>Saint Mary's Hospital</t>
  </si>
  <si>
    <t>070017</t>
  </si>
  <si>
    <t>Midstate Medical Center</t>
  </si>
  <si>
    <t>070018</t>
  </si>
  <si>
    <t>Greenwich Hospital</t>
  </si>
  <si>
    <t>070019</t>
  </si>
  <si>
    <t>Milford Hospital</t>
  </si>
  <si>
    <t>070020</t>
  </si>
  <si>
    <t>Middlesex Hospital</t>
  </si>
  <si>
    <t>070021</t>
  </si>
  <si>
    <t>Windham Community Memorial Hospital</t>
  </si>
  <si>
    <t>070022</t>
  </si>
  <si>
    <t>Yale-New Haven Hospital</t>
  </si>
  <si>
    <t>070024</t>
  </si>
  <si>
    <t>William W. Backus Hospital</t>
  </si>
  <si>
    <t>070025</t>
  </si>
  <si>
    <t>Hartford Hospital</t>
  </si>
  <si>
    <t>070027</t>
  </si>
  <si>
    <t>Manchester Memorial Hospital</t>
  </si>
  <si>
    <t>070028</t>
  </si>
  <si>
    <t>Saint Vincent's Medical Center</t>
  </si>
  <si>
    <t>070029</t>
  </si>
  <si>
    <t>Bristol Hospital</t>
  </si>
  <si>
    <t>070031</t>
  </si>
  <si>
    <t>Griffin Hospital</t>
  </si>
  <si>
    <t>070033</t>
  </si>
  <si>
    <t>Danbury Hospital</t>
  </si>
  <si>
    <t>070034</t>
  </si>
  <si>
    <t>Norwalk Hospital</t>
  </si>
  <si>
    <t>070035</t>
  </si>
  <si>
    <t>Hospital of Central Connecticut</t>
  </si>
  <si>
    <t>Other Peer Groups</t>
  </si>
  <si>
    <t>073300</t>
  </si>
  <si>
    <t>004159960</t>
  </si>
  <si>
    <t>Connecticut Children's Medical Center</t>
  </si>
  <si>
    <t>070036</t>
  </si>
  <si>
    <t>004041968</t>
  </si>
  <si>
    <t>John Dempsey Hospital</t>
  </si>
  <si>
    <t>h</t>
  </si>
  <si>
    <t>i</t>
  </si>
  <si>
    <t>j</t>
  </si>
  <si>
    <t>o</t>
  </si>
  <si>
    <t>p</t>
  </si>
  <si>
    <t xml:space="preserve">Combined IME and Wage Index Rate Adjustment Factor </t>
  </si>
  <si>
    <t>f=d*(1+e)</t>
  </si>
  <si>
    <t>Hospital Name</t>
  </si>
  <si>
    <t>FYB</t>
  </si>
  <si>
    <t>FYE</t>
  </si>
  <si>
    <t>Hospital Beds</t>
  </si>
  <si>
    <t>Sub IPF Beds</t>
  </si>
  <si>
    <t>Sub IRF Beds</t>
  </si>
  <si>
    <t>Nursery Beds</t>
  </si>
  <si>
    <t>Beds Excluding Nursery</t>
  </si>
  <si>
    <t>I&amp;R FTEs</t>
  </si>
  <si>
    <t>IME
Factor</t>
  </si>
  <si>
    <t>i=e+f+g-h</t>
  </si>
  <si>
    <t>k = 1.35*((1+j/i)^.405-1)</t>
  </si>
  <si>
    <t xml:space="preserve">County </t>
  </si>
  <si>
    <t>Urban Area</t>
  </si>
  <si>
    <t>Wage Index</t>
  </si>
  <si>
    <t>n</t>
  </si>
  <si>
    <t>r=(p*q)+(1-q)</t>
  </si>
  <si>
    <t>New Haven County</t>
  </si>
  <si>
    <t>Hartford County</t>
  </si>
  <si>
    <t>Windham</t>
  </si>
  <si>
    <t>Litchfield</t>
  </si>
  <si>
    <t>Fairfield County</t>
  </si>
  <si>
    <t>New London County</t>
  </si>
  <si>
    <t>Tolland County</t>
  </si>
  <si>
    <t>Middlesex County</t>
  </si>
  <si>
    <t>25540</t>
  </si>
  <si>
    <t>p:  Worksheet D-3, Line 200, Column 2</t>
  </si>
  <si>
    <t>o:  Worksheet D-3, Line 35.03, Column 2</t>
  </si>
  <si>
    <t>n:  Worksheet D-3, Line 35.02, Column 2</t>
  </si>
  <si>
    <t>m:  Worksheet D-3, Line 35, Column 2</t>
  </si>
  <si>
    <t>l:  Worksheet D-3, Line 34, Column 2</t>
  </si>
  <si>
    <t>k:  Worksheet D-3, Line 32, Column 2</t>
  </si>
  <si>
    <t>j:  Worksheet D-3, Line 31.01, Column 2</t>
  </si>
  <si>
    <t>i:  Worksheet D-3, Line 31, Column 2</t>
  </si>
  <si>
    <t>h:  Worksheet D-3, Line 30, Column 2</t>
  </si>
  <si>
    <t>g:  Worksheet D-1, Line 49, Column 1</t>
  </si>
  <si>
    <t>statewide</t>
  </si>
  <si>
    <t>CONNECTICUT CHILDRENS MEDICAL CENTER</t>
  </si>
  <si>
    <t>As-Filed</t>
  </si>
  <si>
    <t>CT</t>
  </si>
  <si>
    <t>JOHN DEMPSEY HOSPITAL</t>
  </si>
  <si>
    <t>THE HOSPITAL OF CENTRAL CONNECTICUT</t>
  </si>
  <si>
    <t>NORWALK HOSPITAL</t>
  </si>
  <si>
    <t>DANBURY HOSPITAL</t>
  </si>
  <si>
    <t>THE GRIFFIN HOSPITAL</t>
  </si>
  <si>
    <t>BRISTOL HOSPITAL  INC.</t>
  </si>
  <si>
    <t>ST. VINCENTS MEDICAL CENTER</t>
  </si>
  <si>
    <t>MANCHESTER MEMORIAL HOSPITAL</t>
  </si>
  <si>
    <t>HARTFORD HOSPITAL</t>
  </si>
  <si>
    <t>THE WILLIAM W. BACKUS HOSPITAL</t>
  </si>
  <si>
    <t>YALE-NEW HAVEN HOSPITAL</t>
  </si>
  <si>
    <t>WINDHAM COMMUNITY MEMORIAL HOSPITAL</t>
  </si>
  <si>
    <t>MIDDLESEX HOSPITAL</t>
  </si>
  <si>
    <t>MILFORD HOSPITAL  INC</t>
  </si>
  <si>
    <t>GREENWICH HOSPITAL</t>
  </si>
  <si>
    <t>MIDSTATE MEDICAL CENTER</t>
  </si>
  <si>
    <t>ST. MARYS HOSPITAL</t>
  </si>
  <si>
    <t>ROCKVILLE GENERAL HOSPITAL  INC.</t>
  </si>
  <si>
    <t>CHARLOTTE HUNGERFORD HOSPITAL</t>
  </si>
  <si>
    <t>BRIDGEPORT HOSPITAL</t>
  </si>
  <si>
    <t>JOHNSON MEMORIAL HOSPITAL</t>
  </si>
  <si>
    <t>LAWRENCE &amp; MEMORIAL HOSPITAL</t>
  </si>
  <si>
    <t>THE STAMFORD HOSPITAL</t>
  </si>
  <si>
    <t>WATERBURY HOSPITAL</t>
  </si>
  <si>
    <t>SHARON HOSPITAL</t>
  </si>
  <si>
    <t>DAY KIMBALL HOSPITAL</t>
  </si>
  <si>
    <t>SAINT FRANCIS HOSPITAL</t>
  </si>
  <si>
    <t>l</t>
  </si>
  <si>
    <t>CCR</t>
  </si>
  <si>
    <t>Total Charges</t>
  </si>
  <si>
    <t>Inpatient Total Charges (without Routine Cost Centers)</t>
  </si>
  <si>
    <t>Cardiothoracic ICU Charges</t>
  </si>
  <si>
    <t>Neurological ICU Charges</t>
  </si>
  <si>
    <t>Pediatric ICU Charges</t>
  </si>
  <si>
    <t>Surgical Intensive Care Unit Charges</t>
  </si>
  <si>
    <t>Coronary Care Unit Charges</t>
  </si>
  <si>
    <t>Intensive Care Unit Charges</t>
  </si>
  <si>
    <t>Adults &amp; Pediatrics Charges</t>
  </si>
  <si>
    <t>Total IP Medicare Cost</t>
  </si>
  <si>
    <t>Provider Name</t>
  </si>
  <si>
    <t>Cost Report Status</t>
  </si>
  <si>
    <t>State</t>
  </si>
  <si>
    <t>Ln 200, col 2</t>
  </si>
  <si>
    <t>Ln 35.03, col 2</t>
  </si>
  <si>
    <t>Ln 35.02, col 2</t>
  </si>
  <si>
    <t>Ln 35, col 2</t>
  </si>
  <si>
    <t>Ln 34, col 2</t>
  </si>
  <si>
    <t>Ln 32, col 2</t>
  </si>
  <si>
    <t>Ln 31, col 2</t>
  </si>
  <si>
    <t>Ln 30, col 2</t>
  </si>
  <si>
    <t>Ln 49, Col 1</t>
  </si>
  <si>
    <t>W/S D-3</t>
  </si>
  <si>
    <t>W/S D-1</t>
  </si>
  <si>
    <t>Excludes Subproviders</t>
  </si>
  <si>
    <t>Medicare Inpatient Hospital Acute Care Cost to Charge Ratios</t>
  </si>
  <si>
    <t>008069222</t>
  </si>
  <si>
    <t>008069217</t>
  </si>
  <si>
    <t>008069211</t>
  </si>
  <si>
    <t>2017 Original CBSA</t>
  </si>
  <si>
    <t>Labor Component</t>
  </si>
  <si>
    <t>35300</t>
  </si>
  <si>
    <t>New Haven-Milford, CT</t>
  </si>
  <si>
    <t>Hartford-West Hartford-East Hartford, CT</t>
  </si>
  <si>
    <t>49340</t>
  </si>
  <si>
    <t>Worcester, MA-CT</t>
  </si>
  <si>
    <t xml:space="preserve">   07</t>
  </si>
  <si>
    <t>CONNECTICUT</t>
  </si>
  <si>
    <t>14860</t>
  </si>
  <si>
    <t>Bridgeport-Stamford-Norwalk, CT</t>
  </si>
  <si>
    <t>35980</t>
  </si>
  <si>
    <t>Norwich-New London, CT</t>
  </si>
  <si>
    <t>Medicare Cost Report Worksheet S-3, Part I, Columns 2 &amp; 9</t>
  </si>
  <si>
    <t>p = sum(h to o)</t>
  </si>
  <si>
    <t>q = g / p</t>
  </si>
  <si>
    <t>008074563</t>
  </si>
  <si>
    <t xml:space="preserve">BRIDGEPORT HOSPITAL                               </t>
  </si>
  <si>
    <t xml:space="preserve">BRIDGEPORT HOSPITAL INC                           </t>
  </si>
  <si>
    <t xml:space="preserve">BRISTOL HOSPITAL                                  </t>
  </si>
  <si>
    <t xml:space="preserve">CONNECTICUT CHILDRENS MEDICAL CENTER              </t>
  </si>
  <si>
    <t xml:space="preserve">DANBURY HOSPITAL                                  </t>
  </si>
  <si>
    <t xml:space="preserve">DAY KIMBALL HOSPITAL                              </t>
  </si>
  <si>
    <t xml:space="preserve">GREENWICH HOSPITAL                                </t>
  </si>
  <si>
    <t xml:space="preserve">HARTFORD HOSPITAL                                 </t>
  </si>
  <si>
    <t xml:space="preserve">HP COMPANY DRG                                    </t>
  </si>
  <si>
    <t xml:space="preserve">JOHNSON MEMORIAL HOSPITAL, INC.                   </t>
  </si>
  <si>
    <t xml:space="preserve">LAWRENCE AND MEMORIAL HOSPITAL                    </t>
  </si>
  <si>
    <t xml:space="preserve">MIDDLESEX HOSPITAL                                </t>
  </si>
  <si>
    <t xml:space="preserve">MIDSTATE MEDICAL CENTER                           </t>
  </si>
  <si>
    <t xml:space="preserve">NORWALK HOSPITAL ASSOCIATION                      </t>
  </si>
  <si>
    <t xml:space="preserve">PROSPECT MANCHESTER HOSPITAL, INC                 </t>
  </si>
  <si>
    <t xml:space="preserve">PROSPECT ROCKVILLE HOSPITAL, INC                  </t>
  </si>
  <si>
    <t xml:space="preserve">PROSPECT WATERBURY, INC                           </t>
  </si>
  <si>
    <t xml:space="preserve">SAINT FRANCIS HOSPITAL AND MEDICAL CENTER         </t>
  </si>
  <si>
    <t xml:space="preserve">ST MARYS HOSPITAL                                 </t>
  </si>
  <si>
    <t xml:space="preserve">ST. VINCENT'S MEDICAL CENTER                      </t>
  </si>
  <si>
    <t xml:space="preserve">STAMFORD HOSPITAL                                 </t>
  </si>
  <si>
    <t xml:space="preserve">STATE OF CONNECTICUT                              </t>
  </si>
  <si>
    <t xml:space="preserve">THE CHARLOTTE HUNGERFORD HOSPITAL                 </t>
  </si>
  <si>
    <t xml:space="preserve">THE GRIFFIN HOSPITAL                              </t>
  </si>
  <si>
    <t xml:space="preserve">THE HOSPITAL OF CENTRAL CONNECTICUT               </t>
  </si>
  <si>
    <t xml:space="preserve">VASSAR HEALTH CONNECTICUT, INC.                   </t>
  </si>
  <si>
    <t xml:space="preserve">WILLIAM W. BACKUS HOSPITAL                        </t>
  </si>
  <si>
    <t xml:space="preserve">WINDHAM COMM MEM HOSPITAL                         </t>
  </si>
  <si>
    <t xml:space="preserve">YALE NEW HAVEN HOSPITAL                           </t>
  </si>
  <si>
    <t xml:space="preserve">BRIDGEPORT HOSPITAL INC                      </t>
  </si>
  <si>
    <t xml:space="preserve">BRISTOL HOSPITAL                             </t>
  </si>
  <si>
    <t xml:space="preserve">DANBURY HOSPITAL                             </t>
  </si>
  <si>
    <t xml:space="preserve">DAY KIMBALL HOSPITAL                         </t>
  </si>
  <si>
    <t>GRIFFIN HOSPITAL</t>
  </si>
  <si>
    <t xml:space="preserve">HARTFORD HOSPITAL                            </t>
  </si>
  <si>
    <t xml:space="preserve">JOHNSON MEMORIAL HOSPITAL                    </t>
  </si>
  <si>
    <t xml:space="preserve">LAWRENCE AND MEMORIAL HOSPITAL               </t>
  </si>
  <si>
    <t xml:space="preserve">MANCHESTER MEMORIAL  HOSPITAL                </t>
  </si>
  <si>
    <t xml:space="preserve">MIDDLESEX HOSPITAL                           </t>
  </si>
  <si>
    <t xml:space="preserve">MIDSTATE MEDICAL CENTER                      </t>
  </si>
  <si>
    <t xml:space="preserve">NORWALK HOSPITAL ASSOCIATION                 </t>
  </si>
  <si>
    <t xml:space="preserve">ST FRANCIS HOSPITAL MEDICAL CENTER           </t>
  </si>
  <si>
    <t xml:space="preserve">ST MARYS HOSPITAL                            </t>
  </si>
  <si>
    <t xml:space="preserve">ST VINCENTS MEDICAL CENTER                   </t>
  </si>
  <si>
    <t xml:space="preserve">STAMFORD HOSPITAL                            </t>
  </si>
  <si>
    <t xml:space="preserve">THE CHARLOTTE HUNGERFORD HOSPITAL            </t>
  </si>
  <si>
    <t>THE HOSPITAL OF CENTRAL CT</t>
  </si>
  <si>
    <t xml:space="preserve">THE WILLIAM BACKUS HOSPITAL                  </t>
  </si>
  <si>
    <t xml:space="preserve">WATERBURY HOSPITAL                           </t>
  </si>
  <si>
    <t>CONNECTICUT CHILDREN'S MEDICAL CENTER</t>
  </si>
  <si>
    <t>MILFORD HOSPITAL</t>
  </si>
  <si>
    <t>NEW MILFORD HOSPITAL</t>
  </si>
  <si>
    <t>ROCKVILLE GENERAL HOSPITAL</t>
  </si>
  <si>
    <t>WINDHAM MEMORIAL COMMUNITY HOSPITAL</t>
  </si>
  <si>
    <t xml:space="preserve">YALE-NEW HAVEN HOSP. </t>
  </si>
  <si>
    <t>APR-DRG Rate (Prior to IME/WI Adj.)</t>
  </si>
  <si>
    <t>008055716</t>
  </si>
  <si>
    <t>008087732</t>
  </si>
  <si>
    <t>OOS</t>
  </si>
  <si>
    <t>= d * e</t>
  </si>
  <si>
    <t>1/1/2021 Behavioral Health</t>
  </si>
  <si>
    <t>1/1/2021 Behavioral Health, Discharge Delay</t>
  </si>
  <si>
    <t>1/1/21 Rehabilitation</t>
  </si>
  <si>
    <t>008090984</t>
  </si>
  <si>
    <t>Effective 1/1/2022</t>
  </si>
  <si>
    <t>CY 2021 CCR</t>
  </si>
  <si>
    <t>Per Diem Rates Effective 1/1/2022</t>
  </si>
  <si>
    <t>1/1/2022 Behavioral Health</t>
  </si>
  <si>
    <t>1/1/2022 Behavioral Health, Discharge Delay</t>
  </si>
  <si>
    <t>1/1/22 Rehabilitation</t>
  </si>
  <si>
    <t>Indirect Medical Education (IME) Factor for Rates effective 1/1/2022</t>
  </si>
  <si>
    <t>2021 IME
Factor</t>
  </si>
  <si>
    <t>2022 IME using 2020 Cost Report</t>
  </si>
  <si>
    <t>2022 IME/WI Factor</t>
  </si>
  <si>
    <t>2022 Labor Portion WI</t>
  </si>
  <si>
    <t>2022 Labor Component</t>
  </si>
  <si>
    <t>Wage Index Factor effective 1/1/2022 per SPA 20-0001</t>
  </si>
  <si>
    <t>2022 WI Factor</t>
  </si>
  <si>
    <t>CY 2022 DRG Base Rates including IME and WI</t>
  </si>
  <si>
    <t>2022 IME/WI Rate Factor</t>
  </si>
  <si>
    <t>2022 IME/WI Adjusted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</si>
</sst>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.0000_);_(* \(#,##0.0000\);_(* &quot;-&quot;??_);_(@_)"/>
    <numFmt numFmtId="166" formatCode="_(* #,##0.0000_);_(* \(#,##0.0000\);_(* &quot;-&quot;????_);_(@_)"/>
    <numFmt numFmtId="167" formatCode="0.00000"/>
    <numFmt numFmtId="168" formatCode="_(* #,##0.00000_);_(* \(#,##0.00000\);_(* &quot;-&quot;??_);_(@_)"/>
    <numFmt numFmtId="169" formatCode="#,##0.0000_);\(#,##0.0000\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Helv"/>
    </font>
    <font>
      <sz val="11"/>
      <name val="Times New Roman"/>
      <family val="1"/>
    </font>
    <font>
      <sz val="12"/>
      <name val="Arial"/>
      <family val="2"/>
    </font>
    <font>
      <sz val="10"/>
      <name val="Arial 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rgb="FF004488"/>
      <name val="Arial"/>
      <family val="2"/>
    </font>
    <font>
      <u/>
      <sz val="10"/>
      <color rgb="FF0066AA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name val="Arial"/>
      <family val="2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9.5"/>
      <color rgb="FF000000"/>
      <name val="Arial"/>
    </font>
    <font>
      <sz val="9.5"/>
      <color rgb="FF000000"/>
      <name val="Arial"/>
      <family val="2"/>
    </font>
    <font>
      <sz val="10"/>
      <name val="Arial"/>
    </font>
    <font>
      <sz val="11"/>
      <color indexed="8"/>
      <name val="Calibri"/>
    </font>
    <font>
      <b/>
      <sz val="11"/>
      <name val="Arial"/>
      <family val="2"/>
    </font>
    <font>
      <i/>
      <sz val="11"/>
      <color theme="0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6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9" fillId="0" borderId="0"/>
    <xf numFmtId="0" fontId="17" fillId="0" borderId="0"/>
    <xf numFmtId="9" fontId="19" fillId="0" borderId="0" applyFont="0" applyFill="0" applyBorder="0" applyAlignment="0" applyProtection="0"/>
    <xf numFmtId="0" fontId="19" fillId="0" borderId="0"/>
    <xf numFmtId="0" fontId="22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4" borderId="0" applyNumberFormat="0" applyBorder="0" applyAlignment="0" applyProtection="0"/>
    <xf numFmtId="0" fontId="1" fillId="30" borderId="0" applyNumberFormat="0" applyBorder="0" applyAlignment="0" applyProtection="0"/>
    <xf numFmtId="0" fontId="22" fillId="35" borderId="0" applyNumberFormat="0" applyBorder="0" applyAlignment="0" applyProtection="0"/>
    <xf numFmtId="0" fontId="1" fillId="11" borderId="0" applyNumberFormat="0" applyBorder="0" applyAlignment="0" applyProtection="0"/>
    <xf numFmtId="0" fontId="22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7" borderId="0" applyNumberFormat="0" applyBorder="0" applyAlignment="0" applyProtection="0"/>
    <xf numFmtId="0" fontId="1" fillId="19" borderId="0" applyNumberFormat="0" applyBorder="0" applyAlignment="0" applyProtection="0"/>
    <xf numFmtId="0" fontId="22" fillId="38" borderId="0" applyNumberFormat="0" applyBorder="0" applyAlignment="0" applyProtection="0"/>
    <xf numFmtId="0" fontId="1" fillId="23" borderId="0" applyNumberFormat="0" applyBorder="0" applyAlignment="0" applyProtection="0"/>
    <xf numFmtId="0" fontId="22" fillId="35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1" fillId="31" borderId="0" applyNumberFormat="0" applyBorder="0" applyAlignment="0" applyProtection="0"/>
    <xf numFmtId="0" fontId="23" fillId="40" borderId="0" applyNumberFormat="0" applyBorder="0" applyAlignment="0" applyProtection="0"/>
    <xf numFmtId="0" fontId="16" fillId="12" borderId="0" applyNumberFormat="0" applyBorder="0" applyAlignment="0" applyProtection="0"/>
    <xf numFmtId="0" fontId="23" fillId="36" borderId="0" applyNumberFormat="0" applyBorder="0" applyAlignment="0" applyProtection="0"/>
    <xf numFmtId="0" fontId="16" fillId="16" borderId="0" applyNumberFormat="0" applyBorder="0" applyAlignment="0" applyProtection="0"/>
    <xf numFmtId="0" fontId="23" fillId="37" borderId="0" applyNumberFormat="0" applyBorder="0" applyAlignment="0" applyProtection="0"/>
    <xf numFmtId="0" fontId="16" fillId="20" borderId="0" applyNumberFormat="0" applyBorder="0" applyAlignment="0" applyProtection="0"/>
    <xf numFmtId="0" fontId="23" fillId="41" borderId="0" applyNumberFormat="0" applyBorder="0" applyAlignment="0" applyProtection="0"/>
    <xf numFmtId="0" fontId="16" fillId="24" borderId="0" applyNumberFormat="0" applyBorder="0" applyAlignment="0" applyProtection="0"/>
    <xf numFmtId="0" fontId="23" fillId="42" borderId="0" applyNumberFormat="0" applyBorder="0" applyAlignment="0" applyProtection="0"/>
    <xf numFmtId="0" fontId="16" fillId="28" borderId="0" applyNumberFormat="0" applyBorder="0" applyAlignment="0" applyProtection="0"/>
    <xf numFmtId="0" fontId="23" fillId="43" borderId="0" applyNumberFormat="0" applyBorder="0" applyAlignment="0" applyProtection="0"/>
    <xf numFmtId="0" fontId="16" fillId="32" borderId="0" applyNumberFormat="0" applyBorder="0" applyAlignment="0" applyProtection="0"/>
    <xf numFmtId="0" fontId="23" fillId="44" borderId="0" applyNumberFormat="0" applyBorder="0" applyAlignment="0" applyProtection="0"/>
    <xf numFmtId="0" fontId="16" fillId="9" borderId="0" applyNumberFormat="0" applyBorder="0" applyAlignment="0" applyProtection="0"/>
    <xf numFmtId="0" fontId="23" fillId="45" borderId="0" applyNumberFormat="0" applyBorder="0" applyAlignment="0" applyProtection="0"/>
    <xf numFmtId="0" fontId="16" fillId="13" borderId="0" applyNumberFormat="0" applyBorder="0" applyAlignment="0" applyProtection="0"/>
    <xf numFmtId="0" fontId="23" fillId="46" borderId="0" applyNumberFormat="0" applyBorder="0" applyAlignment="0" applyProtection="0"/>
    <xf numFmtId="0" fontId="16" fillId="17" borderId="0" applyNumberFormat="0" applyBorder="0" applyAlignment="0" applyProtection="0"/>
    <xf numFmtId="0" fontId="23" fillId="41" borderId="0" applyNumberFormat="0" applyBorder="0" applyAlignment="0" applyProtection="0"/>
    <xf numFmtId="0" fontId="16" fillId="21" borderId="0" applyNumberFormat="0" applyBorder="0" applyAlignment="0" applyProtection="0"/>
    <xf numFmtId="0" fontId="23" fillId="42" borderId="0" applyNumberFormat="0" applyBorder="0" applyAlignment="0" applyProtection="0"/>
    <xf numFmtId="0" fontId="16" fillId="25" borderId="0" applyNumberFormat="0" applyBorder="0" applyAlignment="0" applyProtection="0"/>
    <xf numFmtId="0" fontId="23" fillId="47" borderId="0" applyNumberFormat="0" applyBorder="0" applyAlignment="0" applyProtection="0"/>
    <xf numFmtId="0" fontId="16" fillId="29" borderId="0" applyNumberFormat="0" applyBorder="0" applyAlignment="0" applyProtection="0"/>
    <xf numFmtId="0" fontId="24" fillId="48" borderId="0" applyNumberFormat="0" applyBorder="0" applyAlignment="0" applyProtection="0"/>
    <xf numFmtId="0" fontId="6" fillId="3" borderId="0" applyNumberFormat="0" applyBorder="0" applyAlignment="0" applyProtection="0"/>
    <xf numFmtId="0" fontId="25" fillId="49" borderId="14" applyNumberFormat="0" applyAlignment="0" applyProtection="0"/>
    <xf numFmtId="0" fontId="25" fillId="49" borderId="14" applyNumberFormat="0" applyAlignment="0" applyProtection="0"/>
    <xf numFmtId="0" fontId="25" fillId="49" borderId="14" applyNumberFormat="0" applyAlignment="0" applyProtection="0"/>
    <xf numFmtId="0" fontId="10" fillId="6" borderId="4" applyNumberFormat="0" applyAlignment="0" applyProtection="0"/>
    <xf numFmtId="0" fontId="26" fillId="50" borderId="15" applyNumberFormat="0" applyAlignment="0" applyProtection="0"/>
    <xf numFmtId="0" fontId="12" fillId="7" borderId="7" applyNumberFormat="0" applyAlignment="0" applyProtection="0"/>
    <xf numFmtId="43" fontId="27" fillId="0" borderId="0" applyFont="0" applyFill="0" applyBorder="0" applyAlignment="0" applyProtection="0"/>
    <xf numFmtId="37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7" fontId="17" fillId="0" borderId="0" applyFont="0" applyFill="0" applyBorder="0" applyAlignment="0" applyProtection="0"/>
    <xf numFmtId="37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3" fillId="51" borderId="0" applyNumberFormat="0" applyBorder="0" applyAlignment="0" applyProtection="0"/>
    <xf numFmtId="0" fontId="5" fillId="2" borderId="0" applyNumberFormat="0" applyBorder="0" applyAlignment="0" applyProtection="0"/>
    <xf numFmtId="0" fontId="34" fillId="0" borderId="16" applyNumberFormat="0" applyFill="0" applyAlignment="0" applyProtection="0"/>
    <xf numFmtId="0" fontId="2" fillId="0" borderId="1" applyNumberFormat="0" applyFill="0" applyAlignment="0" applyProtection="0"/>
    <xf numFmtId="0" fontId="35" fillId="0" borderId="17" applyNumberFormat="0" applyFill="0" applyAlignment="0" applyProtection="0"/>
    <xf numFmtId="0" fontId="3" fillId="0" borderId="2" applyNumberFormat="0" applyFill="0" applyAlignment="0" applyProtection="0"/>
    <xf numFmtId="0" fontId="36" fillId="0" borderId="18" applyNumberFormat="0" applyFill="0" applyAlignment="0" applyProtection="0"/>
    <xf numFmtId="0" fontId="4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34" borderId="14" applyNumberFormat="0" applyAlignment="0" applyProtection="0"/>
    <xf numFmtId="0" fontId="37" fillId="34" borderId="14" applyNumberFormat="0" applyAlignment="0" applyProtection="0"/>
    <xf numFmtId="0" fontId="37" fillId="34" borderId="14" applyNumberFormat="0" applyAlignment="0" applyProtection="0"/>
    <xf numFmtId="0" fontId="8" fillId="5" borderId="4" applyNumberFormat="0" applyAlignment="0" applyProtection="0"/>
    <xf numFmtId="0" fontId="38" fillId="0" borderId="19" applyNumberFormat="0" applyFill="0" applyAlignment="0" applyProtection="0"/>
    <xf numFmtId="0" fontId="11" fillId="0" borderId="6" applyNumberFormat="0" applyFill="0" applyAlignment="0" applyProtection="0"/>
    <xf numFmtId="0" fontId="39" fillId="52" borderId="0" applyNumberFormat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1" fillId="0" borderId="0"/>
    <xf numFmtId="38" fontId="2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29" fillId="0" borderId="0"/>
    <xf numFmtId="0" fontId="29" fillId="0" borderId="0"/>
    <xf numFmtId="0" fontId="40" fillId="0" borderId="0"/>
    <xf numFmtId="0" fontId="19" fillId="0" borderId="0"/>
    <xf numFmtId="38" fontId="28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53" borderId="20" applyNumberFormat="0" applyFont="0" applyAlignment="0" applyProtection="0"/>
    <xf numFmtId="0" fontId="22" fillId="53" borderId="20" applyNumberFormat="0" applyFont="0" applyAlignment="0" applyProtection="0"/>
    <xf numFmtId="0" fontId="22" fillId="53" borderId="20" applyNumberFormat="0" applyFont="0" applyAlignment="0" applyProtection="0"/>
    <xf numFmtId="0" fontId="1" fillId="8" borderId="8" applyNumberFormat="0" applyFont="0" applyAlignment="0" applyProtection="0"/>
    <xf numFmtId="0" fontId="41" fillId="49" borderId="21" applyNumberFormat="0" applyAlignment="0" applyProtection="0"/>
    <xf numFmtId="0" fontId="41" fillId="49" borderId="21" applyNumberFormat="0" applyAlignment="0" applyProtection="0"/>
    <xf numFmtId="0" fontId="41" fillId="49" borderId="21" applyNumberFormat="0" applyAlignment="0" applyProtection="0"/>
    <xf numFmtId="0" fontId="9" fillId="6" borderId="5" applyNumberFormat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2" fillId="0" borderId="0"/>
    <xf numFmtId="5" fontId="19" fillId="0" borderId="12">
      <alignment horizontal="right" vertical="top"/>
    </xf>
    <xf numFmtId="0" fontId="19" fillId="0" borderId="0" applyNumberFormat="0" applyFont="0" applyBorder="0">
      <alignment horizontal="centerContinuous"/>
    </xf>
    <xf numFmtId="0" fontId="43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1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48" fillId="0" borderId="0"/>
    <xf numFmtId="0" fontId="19" fillId="0" borderId="0"/>
    <xf numFmtId="44" fontId="1" fillId="0" borderId="0" applyFont="0" applyFill="0" applyBorder="0" applyAlignment="0" applyProtection="0"/>
    <xf numFmtId="0" fontId="21" fillId="0" borderId="0"/>
    <xf numFmtId="0" fontId="58" fillId="0" borderId="0"/>
    <xf numFmtId="0" fontId="59" fillId="0" borderId="0"/>
    <xf numFmtId="0" fontId="60" fillId="0" borderId="0" applyAlignment="0"/>
    <xf numFmtId="0" fontId="60" fillId="0" borderId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9" fontId="60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Border="1"/>
    <xf numFmtId="0" fontId="0" fillId="0" borderId="0" xfId="0" applyFont="1"/>
    <xf numFmtId="0" fontId="0" fillId="0" borderId="10" xfId="0" applyBorder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15" fillId="0" borderId="0" xfId="0" applyFont="1"/>
    <xf numFmtId="0" fontId="49" fillId="0" borderId="0" xfId="0" applyFont="1"/>
    <xf numFmtId="164" fontId="0" fillId="0" borderId="0" xfId="0" applyNumberFormat="1"/>
    <xf numFmtId="0" fontId="50" fillId="0" borderId="0" xfId="0" applyFont="1"/>
    <xf numFmtId="0" fontId="0" fillId="0" borderId="0" xfId="0" applyAlignment="1">
      <alignment horizontal="right"/>
    </xf>
    <xf numFmtId="44" fontId="0" fillId="0" borderId="0" xfId="255" applyFont="1"/>
    <xf numFmtId="0" fontId="0" fillId="0" borderId="25" xfId="0" applyBorder="1"/>
    <xf numFmtId="0" fontId="15" fillId="54" borderId="26" xfId="0" applyFont="1" applyFill="1" applyBorder="1" applyAlignment="1">
      <alignment horizontal="center" wrapText="1"/>
    </xf>
    <xf numFmtId="0" fontId="15" fillId="54" borderId="29" xfId="0" applyFont="1" applyFill="1" applyBorder="1" applyAlignment="1">
      <alignment horizontal="center" wrapText="1"/>
    </xf>
    <xf numFmtId="0" fontId="51" fillId="0" borderId="0" xfId="0" applyFont="1"/>
    <xf numFmtId="0" fontId="51" fillId="0" borderId="23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wrapText="1"/>
    </xf>
    <xf numFmtId="0" fontId="51" fillId="0" borderId="0" xfId="0" applyFont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51" fillId="0" borderId="11" xfId="0" applyFont="1" applyFill="1" applyBorder="1" applyAlignment="1">
      <alignment horizontal="center"/>
    </xf>
    <xf numFmtId="0" fontId="0" fillId="0" borderId="0" xfId="0" quotePrefix="1" applyBorder="1"/>
    <xf numFmtId="165" fontId="0" fillId="0" borderId="0" xfId="0" applyNumberFormat="1"/>
    <xf numFmtId="44" fontId="0" fillId="0" borderId="0" xfId="255" applyFont="1" applyBorder="1"/>
    <xf numFmtId="166" fontId="0" fillId="0" borderId="0" xfId="0" applyNumberFormat="1" applyBorder="1"/>
    <xf numFmtId="0" fontId="0" fillId="0" borderId="27" xfId="0" applyBorder="1"/>
    <xf numFmtId="166" fontId="0" fillId="0" borderId="10" xfId="0" applyNumberFormat="1" applyBorder="1"/>
    <xf numFmtId="164" fontId="0" fillId="0" borderId="10" xfId="0" applyNumberFormat="1" applyBorder="1"/>
    <xf numFmtId="44" fontId="0" fillId="0" borderId="10" xfId="255" applyFont="1" applyBorder="1"/>
    <xf numFmtId="165" fontId="0" fillId="0" borderId="10" xfId="0" applyNumberFormat="1" applyBorder="1"/>
    <xf numFmtId="0" fontId="0" fillId="0" borderId="25" xfId="0" applyFill="1" applyBorder="1"/>
    <xf numFmtId="41" fontId="15" fillId="0" borderId="0" xfId="0" applyNumberFormat="1" applyFont="1"/>
    <xf numFmtId="44" fontId="15" fillId="0" borderId="0" xfId="255" applyFont="1"/>
    <xf numFmtId="43" fontId="0" fillId="0" borderId="0" xfId="0" applyNumberFormat="1"/>
    <xf numFmtId="0" fontId="52" fillId="0" borderId="0" xfId="0" applyFont="1" applyFill="1" applyBorder="1"/>
    <xf numFmtId="43" fontId="0" fillId="0" borderId="10" xfId="0" applyNumberFormat="1" applyBorder="1"/>
    <xf numFmtId="0" fontId="0" fillId="0" borderId="26" xfId="0" applyBorder="1"/>
    <xf numFmtId="0" fontId="0" fillId="0" borderId="29" xfId="0" applyBorder="1"/>
    <xf numFmtId="44" fontId="0" fillId="0" borderId="29" xfId="255" applyFont="1" applyBorder="1"/>
    <xf numFmtId="43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1" applyNumberFormat="1" applyFont="1"/>
    <xf numFmtId="165" fontId="15" fillId="54" borderId="24" xfId="1" applyNumberFormat="1" applyFont="1" applyFill="1" applyBorder="1" applyAlignment="1">
      <alignment horizontal="center" wrapText="1"/>
    </xf>
    <xf numFmtId="10" fontId="0" fillId="0" borderId="0" xfId="2" applyNumberFormat="1" applyFont="1" applyFill="1" applyBorder="1"/>
    <xf numFmtId="165" fontId="0" fillId="0" borderId="12" xfId="1" applyNumberFormat="1" applyFont="1" applyBorder="1"/>
    <xf numFmtId="165" fontId="0" fillId="0" borderId="28" xfId="1" applyNumberFormat="1" applyFont="1" applyBorder="1"/>
    <xf numFmtId="10" fontId="0" fillId="0" borderId="10" xfId="2" applyNumberFormat="1" applyFont="1" applyFill="1" applyBorder="1"/>
    <xf numFmtId="0" fontId="0" fillId="0" borderId="10" xfId="0" applyBorder="1" applyAlignment="1">
      <alignment horizontal="center"/>
    </xf>
    <xf numFmtId="49" fontId="20" fillId="54" borderId="31" xfId="0" applyNumberFormat="1" applyFont="1" applyFill="1" applyBorder="1" applyAlignment="1">
      <alignment horizontal="center" wrapText="1"/>
    </xf>
    <xf numFmtId="165" fontId="20" fillId="54" borderId="31" xfId="1" applyNumberFormat="1" applyFont="1" applyFill="1" applyBorder="1" applyAlignment="1">
      <alignment horizontal="center" wrapText="1"/>
    </xf>
    <xf numFmtId="49" fontId="20" fillId="54" borderId="31" xfId="1" applyNumberFormat="1" applyFont="1" applyFill="1" applyBorder="1" applyAlignment="1">
      <alignment horizontal="center" wrapText="1"/>
    </xf>
    <xf numFmtId="49" fontId="20" fillId="54" borderId="32" xfId="0" applyNumberFormat="1" applyFont="1" applyFill="1" applyBorder="1" applyAlignment="1">
      <alignment horizontal="center" wrapText="1"/>
    </xf>
    <xf numFmtId="0" fontId="54" fillId="0" borderId="0" xfId="0" applyFont="1" applyBorder="1" applyAlignment="1">
      <alignment horizontal="center" vertical="center" wrapText="1"/>
    </xf>
    <xf numFmtId="165" fontId="54" fillId="0" borderId="0" xfId="1" applyNumberFormat="1" applyFont="1" applyBorder="1" applyAlignment="1">
      <alignment horizontal="center" vertical="center" wrapText="1"/>
    </xf>
    <xf numFmtId="14" fontId="19" fillId="0" borderId="0" xfId="0" applyNumberFormat="1" applyFont="1" applyFill="1" applyBorder="1"/>
    <xf numFmtId="37" fontId="19" fillId="0" borderId="0" xfId="0" applyNumberFormat="1" applyFont="1" applyFill="1" applyBorder="1" applyAlignment="1"/>
    <xf numFmtId="1" fontId="19" fillId="0" borderId="0" xfId="1" applyNumberFormat="1" applyFont="1" applyFill="1" applyBorder="1" applyAlignment="1"/>
    <xf numFmtId="39" fontId="19" fillId="0" borderId="0" xfId="0" applyNumberFormat="1" applyFont="1" applyFill="1" applyBorder="1" applyAlignment="1"/>
    <xf numFmtId="169" fontId="19" fillId="0" borderId="12" xfId="0" applyNumberFormat="1" applyFont="1" applyFill="1" applyBorder="1" applyAlignment="1">
      <alignment horizontal="center"/>
    </xf>
    <xf numFmtId="14" fontId="19" fillId="0" borderId="10" xfId="0" applyNumberFormat="1" applyFont="1" applyFill="1" applyBorder="1"/>
    <xf numFmtId="37" fontId="19" fillId="0" borderId="10" xfId="0" applyNumberFormat="1" applyFont="1" applyFill="1" applyBorder="1" applyAlignment="1"/>
    <xf numFmtId="1" fontId="19" fillId="0" borderId="10" xfId="1" applyNumberFormat="1" applyFont="1" applyFill="1" applyBorder="1" applyAlignment="1"/>
    <xf numFmtId="39" fontId="19" fillId="0" borderId="10" xfId="0" applyNumberFormat="1" applyFont="1" applyFill="1" applyBorder="1" applyAlignment="1"/>
    <xf numFmtId="169" fontId="19" fillId="0" borderId="28" xfId="0" applyNumberFormat="1" applyFont="1" applyFill="1" applyBorder="1" applyAlignment="1">
      <alignment horizontal="center"/>
    </xf>
    <xf numFmtId="169" fontId="19" fillId="0" borderId="0" xfId="0" applyNumberFormat="1" applyFont="1" applyFill="1" applyBorder="1" applyAlignment="1">
      <alignment horizontal="center"/>
    </xf>
    <xf numFmtId="0" fontId="15" fillId="54" borderId="30" xfId="0" applyFont="1" applyFill="1" applyBorder="1" applyAlignment="1">
      <alignment horizontal="center" wrapText="1"/>
    </xf>
    <xf numFmtId="0" fontId="15" fillId="54" borderId="31" xfId="0" applyFont="1" applyFill="1" applyBorder="1" applyAlignment="1">
      <alignment horizontal="center" wrapText="1"/>
    </xf>
    <xf numFmtId="49" fontId="55" fillId="54" borderId="31" xfId="198" applyNumberFormat="1" applyFont="1" applyFill="1" applyBorder="1" applyAlignment="1">
      <alignment horizontal="center" wrapText="1"/>
    </xf>
    <xf numFmtId="49" fontId="55" fillId="54" borderId="32" xfId="198" applyNumberFormat="1" applyFont="1" applyFill="1" applyBorder="1" applyAlignment="1">
      <alignment horizontal="center" wrapText="1"/>
    </xf>
    <xf numFmtId="0" fontId="51" fillId="0" borderId="36" xfId="0" applyFont="1" applyFill="1" applyBorder="1" applyAlignment="1">
      <alignment horizontal="center" wrapText="1"/>
    </xf>
    <xf numFmtId="0" fontId="51" fillId="0" borderId="33" xfId="0" applyFont="1" applyFill="1" applyBorder="1" applyAlignment="1">
      <alignment horizontal="center" wrapText="1"/>
    </xf>
    <xf numFmtId="49" fontId="56" fillId="0" borderId="33" xfId="198" applyNumberFormat="1" applyFont="1" applyFill="1" applyBorder="1" applyAlignment="1">
      <alignment horizontal="center" wrapText="1"/>
    </xf>
    <xf numFmtId="49" fontId="56" fillId="0" borderId="34" xfId="198" applyNumberFormat="1" applyFont="1" applyFill="1" applyBorder="1" applyAlignment="1">
      <alignment horizontal="center" wrapText="1"/>
    </xf>
    <xf numFmtId="0" fontId="0" fillId="0" borderId="25" xfId="0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12" xfId="0" applyNumberFormat="1" applyBorder="1"/>
    <xf numFmtId="166" fontId="0" fillId="0" borderId="12" xfId="0" applyNumberFormat="1" applyBorder="1"/>
    <xf numFmtId="0" fontId="53" fillId="0" borderId="0" xfId="0" applyFont="1"/>
    <xf numFmtId="0" fontId="53" fillId="0" borderId="0" xfId="256" applyFont="1" applyBorder="1" applyAlignment="1">
      <alignment horizontal="center"/>
    </xf>
    <xf numFmtId="0" fontId="0" fillId="0" borderId="27" xfId="0" applyBorder="1" applyAlignment="1">
      <alignment horizontal="right"/>
    </xf>
    <xf numFmtId="165" fontId="0" fillId="0" borderId="10" xfId="1" applyNumberFormat="1" applyFont="1" applyBorder="1" applyAlignment="1">
      <alignment horizontal="center"/>
    </xf>
    <xf numFmtId="166" fontId="0" fillId="0" borderId="28" xfId="0" applyNumberFormat="1" applyBorder="1"/>
    <xf numFmtId="0" fontId="53" fillId="0" borderId="10" xfId="256" applyFont="1" applyBorder="1" applyAlignment="1">
      <alignment horizontal="center"/>
    </xf>
    <xf numFmtId="0" fontId="54" fillId="0" borderId="34" xfId="0" applyFont="1" applyFill="1" applyBorder="1" applyAlignment="1">
      <alignment horizontal="center" vertical="center" wrapText="1"/>
    </xf>
    <xf numFmtId="167" fontId="15" fillId="0" borderId="0" xfId="0" applyNumberFormat="1" applyFont="1"/>
    <xf numFmtId="168" fontId="0" fillId="0" borderId="13" xfId="0" applyNumberFormat="1" applyBorder="1"/>
    <xf numFmtId="41" fontId="0" fillId="0" borderId="13" xfId="0" applyNumberFormat="1" applyBorder="1"/>
    <xf numFmtId="14" fontId="0" fillId="0" borderId="13" xfId="0" applyNumberFormat="1" applyBorder="1"/>
    <xf numFmtId="0" fontId="0" fillId="0" borderId="13" xfId="0" applyBorder="1"/>
    <xf numFmtId="0" fontId="51" fillId="0" borderId="0" xfId="0" applyFont="1" applyAlignment="1">
      <alignment horizontal="center" wrapText="1"/>
    </xf>
    <xf numFmtId="0" fontId="57" fillId="0" borderId="0" xfId="0" applyFont="1"/>
    <xf numFmtId="0" fontId="51" fillId="0" borderId="0" xfId="0" applyFont="1" applyFill="1" applyAlignment="1">
      <alignment horizontal="center"/>
    </xf>
    <xf numFmtId="166" fontId="0" fillId="0" borderId="0" xfId="0" applyNumberFormat="1" applyFill="1" applyBorder="1"/>
    <xf numFmtId="166" fontId="0" fillId="0" borderId="0" xfId="0" applyNumberFormat="1" applyFill="1"/>
    <xf numFmtId="0" fontId="15" fillId="55" borderId="30" xfId="0" applyFont="1" applyFill="1" applyBorder="1" applyAlignment="1">
      <alignment horizontal="center" wrapText="1"/>
    </xf>
    <xf numFmtId="0" fontId="15" fillId="55" borderId="31" xfId="0" applyFont="1" applyFill="1" applyBorder="1" applyAlignment="1">
      <alignment horizontal="center" wrapText="1"/>
    </xf>
    <xf numFmtId="0" fontId="15" fillId="55" borderId="32" xfId="0" applyFont="1" applyFill="1" applyBorder="1" applyAlignment="1">
      <alignment horizontal="center" wrapText="1"/>
    </xf>
    <xf numFmtId="41" fontId="0" fillId="0" borderId="13" xfId="0" applyNumberFormat="1" applyFill="1" applyBorder="1"/>
    <xf numFmtId="0" fontId="0" fillId="0" borderId="13" xfId="0" applyFill="1" applyBorder="1"/>
    <xf numFmtId="0" fontId="61" fillId="0" borderId="37" xfId="259" applyFont="1" applyFill="1" applyBorder="1" applyAlignment="1"/>
    <xf numFmtId="0" fontId="62" fillId="0" borderId="0" xfId="260" applyFont="1" applyFill="1"/>
    <xf numFmtId="0" fontId="60" fillId="0" borderId="0" xfId="260" applyFill="1" applyBorder="1"/>
    <xf numFmtId="0" fontId="60" fillId="0" borderId="0" xfId="260" applyFill="1"/>
    <xf numFmtId="0" fontId="60" fillId="0" borderId="13" xfId="260" applyFill="1" applyBorder="1"/>
    <xf numFmtId="0" fontId="19" fillId="0" borderId="13" xfId="4" applyBorder="1" applyAlignment="1">
      <alignment horizontal="left"/>
    </xf>
    <xf numFmtId="0" fontId="19" fillId="0" borderId="13" xfId="260" applyFont="1" applyFill="1" applyBorder="1"/>
    <xf numFmtId="0" fontId="60" fillId="0" borderId="10" xfId="260" applyFill="1" applyBorder="1"/>
    <xf numFmtId="0" fontId="60" fillId="0" borderId="13" xfId="260" applyFont="1" applyFill="1" applyBorder="1"/>
    <xf numFmtId="0" fontId="60" fillId="0" borderId="13" xfId="260" applyBorder="1" applyAlignment="1">
      <alignment horizontal="left"/>
    </xf>
    <xf numFmtId="0" fontId="20" fillId="0" borderId="13" xfId="260" applyFont="1" applyFill="1" applyBorder="1"/>
    <xf numFmtId="14" fontId="20" fillId="0" borderId="13" xfId="260" applyNumberFormat="1" applyFont="1" applyFill="1" applyBorder="1" applyAlignment="1">
      <alignment horizontal="center" wrapText="1"/>
    </xf>
    <xf numFmtId="7" fontId="18" fillId="0" borderId="13" xfId="6" applyNumberFormat="1" applyFont="1" applyFill="1" applyBorder="1" applyAlignment="1">
      <alignment horizontal="center"/>
    </xf>
    <xf numFmtId="7" fontId="19" fillId="0" borderId="13" xfId="260" applyNumberFormat="1" applyFont="1" applyFill="1" applyBorder="1" applyAlignment="1">
      <alignment horizontal="center"/>
    </xf>
    <xf numFmtId="10" fontId="15" fillId="0" borderId="35" xfId="0" applyNumberFormat="1" applyFont="1" applyFill="1" applyBorder="1"/>
    <xf numFmtId="166" fontId="0" fillId="0" borderId="10" xfId="0" applyNumberFormat="1" applyFill="1" applyBorder="1"/>
    <xf numFmtId="0" fontId="51" fillId="0" borderId="25" xfId="0" applyFont="1" applyFill="1" applyBorder="1" applyAlignment="1">
      <alignment horizontal="center" wrapText="1"/>
    </xf>
    <xf numFmtId="0" fontId="51" fillId="0" borderId="12" xfId="0" applyFont="1" applyBorder="1" applyAlignment="1">
      <alignment horizontal="center"/>
    </xf>
    <xf numFmtId="0" fontId="0" fillId="0" borderId="10" xfId="0" quotePrefix="1" applyBorder="1"/>
    <xf numFmtId="165" fontId="0" fillId="0" borderId="0" xfId="0" applyNumberFormat="1" applyFill="1"/>
    <xf numFmtId="165" fontId="0" fillId="0" borderId="10" xfId="0" applyNumberFormat="1" applyFill="1" applyBorder="1"/>
    <xf numFmtId="0" fontId="15" fillId="54" borderId="24" xfId="0" applyFont="1" applyFill="1" applyBorder="1" applyAlignment="1">
      <alignment horizontal="center" wrapText="1"/>
    </xf>
    <xf numFmtId="0" fontId="22" fillId="0" borderId="37" xfId="259" applyFont="1" applyFill="1" applyBorder="1" applyAlignment="1"/>
    <xf numFmtId="0" fontId="19" fillId="0" borderId="38" xfId="260" applyFont="1" applyFill="1" applyBorder="1"/>
    <xf numFmtId="0" fontId="61" fillId="0" borderId="0" xfId="259" applyFont="1" applyFill="1" applyBorder="1" applyAlignment="1"/>
    <xf numFmtId="0" fontId="51" fillId="0" borderId="0" xfId="0" quotePrefix="1" applyFont="1" applyFill="1" applyBorder="1" applyAlignment="1">
      <alignment horizontal="center"/>
    </xf>
    <xf numFmtId="14" fontId="0" fillId="0" borderId="13" xfId="0" applyNumberFormat="1" applyFill="1" applyBorder="1"/>
    <xf numFmtId="168" fontId="0" fillId="0" borderId="13" xfId="0" applyNumberFormat="1" applyFill="1" applyBorder="1"/>
    <xf numFmtId="0" fontId="0" fillId="0" borderId="0" xfId="0" quotePrefix="1" applyFill="1" applyBorder="1"/>
    <xf numFmtId="169" fontId="0" fillId="0" borderId="0" xfId="0" applyNumberFormat="1"/>
    <xf numFmtId="0" fontId="60" fillId="0" borderId="0" xfId="260"/>
    <xf numFmtId="0" fontId="60" fillId="0" borderId="29" xfId="260" applyBorder="1"/>
    <xf numFmtId="0" fontId="60" fillId="0" borderId="10" xfId="260" applyBorder="1"/>
    <xf numFmtId="0" fontId="51" fillId="0" borderId="39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0" xfId="0" applyFill="1" applyBorder="1"/>
    <xf numFmtId="0" fontId="13" fillId="0" borderId="0" xfId="0" applyFont="1"/>
    <xf numFmtId="0" fontId="16" fillId="0" borderId="0" xfId="0" applyFont="1" applyAlignment="1">
      <alignment wrapText="1"/>
    </xf>
    <xf numFmtId="0" fontId="16" fillId="0" borderId="0" xfId="0" applyFont="1"/>
    <xf numFmtId="0" fontId="63" fillId="0" borderId="0" xfId="0" applyFont="1" applyAlignment="1">
      <alignment horizontal="center"/>
    </xf>
    <xf numFmtId="43" fontId="16" fillId="0" borderId="0" xfId="0" applyNumberFormat="1" applyFont="1"/>
    <xf numFmtId="0" fontId="16" fillId="0" borderId="0" xfId="0" applyFont="1" applyFill="1"/>
    <xf numFmtId="44" fontId="0" fillId="0" borderId="0" xfId="0" applyNumberFormat="1"/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Fill="1" applyBorder="1" applyAlignment="1">
      <alignment horizontal="left" vertical="top" wrapText="1"/>
    </xf>
  </cellXfs>
  <cellStyles count="264">
    <cellStyle name="£Z_x0004_Ç_x0006_^_x0004_" xfId="247" xr:uid="{00000000-0005-0000-0000-000000000000}"/>
    <cellStyle name="20% - Accent1 2" xfId="8" xr:uid="{00000000-0005-0000-0000-000001000000}"/>
    <cellStyle name="20% - Accent1 3" xfId="9" xr:uid="{00000000-0005-0000-0000-000002000000}"/>
    <cellStyle name="20% - Accent2 2" xfId="10" xr:uid="{00000000-0005-0000-0000-000003000000}"/>
    <cellStyle name="20% - Accent2 2 2" xfId="11" xr:uid="{00000000-0005-0000-0000-000004000000}"/>
    <cellStyle name="20% - Accent2 3" xfId="12" xr:uid="{00000000-0005-0000-0000-000005000000}"/>
    <cellStyle name="20% - Accent2 4" xfId="13" xr:uid="{00000000-0005-0000-0000-000006000000}"/>
    <cellStyle name="20% - Accent3 2" xfId="14" xr:uid="{00000000-0005-0000-0000-000007000000}"/>
    <cellStyle name="20% - Accent3 2 2" xfId="15" xr:uid="{00000000-0005-0000-0000-000008000000}"/>
    <cellStyle name="20% - Accent3 3" xfId="16" xr:uid="{00000000-0005-0000-0000-000009000000}"/>
    <cellStyle name="20% - Accent3 4" xfId="17" xr:uid="{00000000-0005-0000-0000-00000A000000}"/>
    <cellStyle name="20% - Accent4 2" xfId="18" xr:uid="{00000000-0005-0000-0000-00000B000000}"/>
    <cellStyle name="20% - Accent4 2 2" xfId="19" xr:uid="{00000000-0005-0000-0000-00000C000000}"/>
    <cellStyle name="20% - Accent4 3" xfId="20" xr:uid="{00000000-0005-0000-0000-00000D000000}"/>
    <cellStyle name="20% - Accent4 4" xfId="21" xr:uid="{00000000-0005-0000-0000-00000E000000}"/>
    <cellStyle name="20% - Accent5 2" xfId="22" xr:uid="{00000000-0005-0000-0000-00000F000000}"/>
    <cellStyle name="20% - Accent5 2 2" xfId="23" xr:uid="{00000000-0005-0000-0000-000010000000}"/>
    <cellStyle name="20% - Accent5 3" xfId="24" xr:uid="{00000000-0005-0000-0000-000011000000}"/>
    <cellStyle name="20% - Accent5 4" xfId="25" xr:uid="{00000000-0005-0000-0000-000012000000}"/>
    <cellStyle name="20% - Accent6 2" xfId="26" xr:uid="{00000000-0005-0000-0000-000013000000}"/>
    <cellStyle name="20% - Accent6 3" xfId="27" xr:uid="{00000000-0005-0000-0000-000014000000}"/>
    <cellStyle name="40% - Accent1 2" xfId="28" xr:uid="{00000000-0005-0000-0000-000015000000}"/>
    <cellStyle name="40% - Accent1 3" xfId="29" xr:uid="{00000000-0005-0000-0000-000016000000}"/>
    <cellStyle name="40% - Accent2 2" xfId="30" xr:uid="{00000000-0005-0000-0000-000017000000}"/>
    <cellStyle name="40% - Accent2 3" xfId="31" xr:uid="{00000000-0005-0000-0000-000018000000}"/>
    <cellStyle name="40% - Accent3 2" xfId="32" xr:uid="{00000000-0005-0000-0000-000019000000}"/>
    <cellStyle name="40% - Accent3 3" xfId="33" xr:uid="{00000000-0005-0000-0000-00001A000000}"/>
    <cellStyle name="40% - Accent4 2" xfId="34" xr:uid="{00000000-0005-0000-0000-00001B000000}"/>
    <cellStyle name="40% - Accent4 3" xfId="35" xr:uid="{00000000-0005-0000-0000-00001C000000}"/>
    <cellStyle name="40% - Accent5 2" xfId="36" xr:uid="{00000000-0005-0000-0000-00001D000000}"/>
    <cellStyle name="40% - Accent5 3" xfId="37" xr:uid="{00000000-0005-0000-0000-00001E000000}"/>
    <cellStyle name="40% - Accent6 2" xfId="38" xr:uid="{00000000-0005-0000-0000-00001F000000}"/>
    <cellStyle name="40% - Accent6 3" xfId="39" xr:uid="{00000000-0005-0000-0000-000020000000}"/>
    <cellStyle name="60% - Accent1 2" xfId="40" xr:uid="{00000000-0005-0000-0000-000021000000}"/>
    <cellStyle name="60% - Accent1 3" xfId="41" xr:uid="{00000000-0005-0000-0000-000022000000}"/>
    <cellStyle name="60% - Accent2 2" xfId="42" xr:uid="{00000000-0005-0000-0000-000023000000}"/>
    <cellStyle name="60% - Accent2 3" xfId="43" xr:uid="{00000000-0005-0000-0000-000024000000}"/>
    <cellStyle name="60% - Accent3 2" xfId="44" xr:uid="{00000000-0005-0000-0000-000025000000}"/>
    <cellStyle name="60% - Accent3 3" xfId="45" xr:uid="{00000000-0005-0000-0000-000026000000}"/>
    <cellStyle name="60% - Accent4 2" xfId="46" xr:uid="{00000000-0005-0000-0000-000027000000}"/>
    <cellStyle name="60% - Accent4 3" xfId="47" xr:uid="{00000000-0005-0000-0000-000028000000}"/>
    <cellStyle name="60% - Accent5 2" xfId="48" xr:uid="{00000000-0005-0000-0000-000029000000}"/>
    <cellStyle name="60% - Accent5 3" xfId="49" xr:uid="{00000000-0005-0000-0000-00002A000000}"/>
    <cellStyle name="60% - Accent6 2" xfId="50" xr:uid="{00000000-0005-0000-0000-00002B000000}"/>
    <cellStyle name="60% - Accent6 3" xfId="51" xr:uid="{00000000-0005-0000-0000-00002C000000}"/>
    <cellStyle name="Accent1 2" xfId="52" xr:uid="{00000000-0005-0000-0000-00002D000000}"/>
    <cellStyle name="Accent1 3" xfId="53" xr:uid="{00000000-0005-0000-0000-00002E000000}"/>
    <cellStyle name="Accent2 2" xfId="54" xr:uid="{00000000-0005-0000-0000-00002F000000}"/>
    <cellStyle name="Accent2 3" xfId="55" xr:uid="{00000000-0005-0000-0000-000030000000}"/>
    <cellStyle name="Accent3 2" xfId="56" xr:uid="{00000000-0005-0000-0000-000031000000}"/>
    <cellStyle name="Accent3 3" xfId="57" xr:uid="{00000000-0005-0000-0000-000032000000}"/>
    <cellStyle name="Accent4 2" xfId="58" xr:uid="{00000000-0005-0000-0000-000033000000}"/>
    <cellStyle name="Accent4 3" xfId="59" xr:uid="{00000000-0005-0000-0000-000034000000}"/>
    <cellStyle name="Accent5 2" xfId="60" xr:uid="{00000000-0005-0000-0000-000035000000}"/>
    <cellStyle name="Accent5 3" xfId="61" xr:uid="{00000000-0005-0000-0000-000036000000}"/>
    <cellStyle name="Accent6 2" xfId="62" xr:uid="{00000000-0005-0000-0000-000037000000}"/>
    <cellStyle name="Accent6 3" xfId="63" xr:uid="{00000000-0005-0000-0000-000038000000}"/>
    <cellStyle name="Bad 2" xfId="64" xr:uid="{00000000-0005-0000-0000-000039000000}"/>
    <cellStyle name="Bad 3" xfId="65" xr:uid="{00000000-0005-0000-0000-00003A000000}"/>
    <cellStyle name="Calculation 2" xfId="66" xr:uid="{00000000-0005-0000-0000-00003B000000}"/>
    <cellStyle name="Calculation 2 2" xfId="67" xr:uid="{00000000-0005-0000-0000-00003C000000}"/>
    <cellStyle name="Calculation 2 3" xfId="68" xr:uid="{00000000-0005-0000-0000-00003D000000}"/>
    <cellStyle name="Calculation 3" xfId="69" xr:uid="{00000000-0005-0000-0000-00003E000000}"/>
    <cellStyle name="Check Cell 2" xfId="70" xr:uid="{00000000-0005-0000-0000-00003F000000}"/>
    <cellStyle name="Check Cell 3" xfId="71" xr:uid="{00000000-0005-0000-0000-000040000000}"/>
    <cellStyle name="Comma" xfId="1" builtinId="3"/>
    <cellStyle name="Comma 10" xfId="72" xr:uid="{00000000-0005-0000-0000-000042000000}"/>
    <cellStyle name="Comma 11" xfId="73" xr:uid="{00000000-0005-0000-0000-000043000000}"/>
    <cellStyle name="Comma 12" xfId="74" xr:uid="{00000000-0005-0000-0000-000044000000}"/>
    <cellStyle name="Comma 13" xfId="261" xr:uid="{00000000-0005-0000-0000-000045000000}"/>
    <cellStyle name="Comma 2" xfId="75" xr:uid="{00000000-0005-0000-0000-000046000000}"/>
    <cellStyle name="Comma 2 2" xfId="76" xr:uid="{00000000-0005-0000-0000-000047000000}"/>
    <cellStyle name="Comma 2 2 2" xfId="77" xr:uid="{00000000-0005-0000-0000-000048000000}"/>
    <cellStyle name="Comma 2 3" xfId="78" xr:uid="{00000000-0005-0000-0000-000049000000}"/>
    <cellStyle name="Comma 2 3 2" xfId="79" xr:uid="{00000000-0005-0000-0000-00004A000000}"/>
    <cellStyle name="Comma 2 4" xfId="80" xr:uid="{00000000-0005-0000-0000-00004B000000}"/>
    <cellStyle name="Comma 2 5" xfId="81" xr:uid="{00000000-0005-0000-0000-00004C000000}"/>
    <cellStyle name="Comma 2 6" xfId="248" xr:uid="{00000000-0005-0000-0000-00004D000000}"/>
    <cellStyle name="Comma 2 7" xfId="254" xr:uid="{00000000-0005-0000-0000-00004E000000}"/>
    <cellStyle name="Comma 3" xfId="82" xr:uid="{00000000-0005-0000-0000-00004F000000}"/>
    <cellStyle name="Comma 3 2" xfId="83" xr:uid="{00000000-0005-0000-0000-000050000000}"/>
    <cellStyle name="Comma 3 2 2" xfId="84" xr:uid="{00000000-0005-0000-0000-000051000000}"/>
    <cellStyle name="Comma 3 3" xfId="85" xr:uid="{00000000-0005-0000-0000-000052000000}"/>
    <cellStyle name="Comma 3 4" xfId="86" xr:uid="{00000000-0005-0000-0000-000053000000}"/>
    <cellStyle name="Comma 4" xfId="87" xr:uid="{00000000-0005-0000-0000-000054000000}"/>
    <cellStyle name="Comma 4 2" xfId="88" xr:uid="{00000000-0005-0000-0000-000055000000}"/>
    <cellStyle name="Comma 4 2 2" xfId="89" xr:uid="{00000000-0005-0000-0000-000056000000}"/>
    <cellStyle name="Comma 4 3" xfId="90" xr:uid="{00000000-0005-0000-0000-000057000000}"/>
    <cellStyle name="Comma 4 4" xfId="91" xr:uid="{00000000-0005-0000-0000-000058000000}"/>
    <cellStyle name="Comma 5" xfId="92" xr:uid="{00000000-0005-0000-0000-000059000000}"/>
    <cellStyle name="Comma 5 2" xfId="93" xr:uid="{00000000-0005-0000-0000-00005A000000}"/>
    <cellStyle name="Comma 5 2 2" xfId="94" xr:uid="{00000000-0005-0000-0000-00005B000000}"/>
    <cellStyle name="Comma 6" xfId="95" xr:uid="{00000000-0005-0000-0000-00005C000000}"/>
    <cellStyle name="Comma 6 2" xfId="96" xr:uid="{00000000-0005-0000-0000-00005D000000}"/>
    <cellStyle name="Comma 7" xfId="97" xr:uid="{00000000-0005-0000-0000-00005E000000}"/>
    <cellStyle name="Comma 7 2" xfId="98" xr:uid="{00000000-0005-0000-0000-00005F000000}"/>
    <cellStyle name="Comma 7 3" xfId="99" xr:uid="{00000000-0005-0000-0000-000060000000}"/>
    <cellStyle name="Comma 7 3 2" xfId="100" xr:uid="{00000000-0005-0000-0000-000061000000}"/>
    <cellStyle name="Comma 8" xfId="101" xr:uid="{00000000-0005-0000-0000-000062000000}"/>
    <cellStyle name="Comma 8 2" xfId="102" xr:uid="{00000000-0005-0000-0000-000063000000}"/>
    <cellStyle name="Comma 9" xfId="103" xr:uid="{00000000-0005-0000-0000-000064000000}"/>
    <cellStyle name="Comma 9 2" xfId="104" xr:uid="{00000000-0005-0000-0000-000065000000}"/>
    <cellStyle name="Currency" xfId="255" builtinId="4"/>
    <cellStyle name="Currency 10" xfId="105" xr:uid="{00000000-0005-0000-0000-000067000000}"/>
    <cellStyle name="Currency 11" xfId="106" xr:uid="{00000000-0005-0000-0000-000068000000}"/>
    <cellStyle name="Currency 12" xfId="262" xr:uid="{00000000-0005-0000-0000-000069000000}"/>
    <cellStyle name="Currency 2" xfId="107" xr:uid="{00000000-0005-0000-0000-00006A000000}"/>
    <cellStyle name="Currency 2 2" xfId="108" xr:uid="{00000000-0005-0000-0000-00006B000000}"/>
    <cellStyle name="Currency 2 2 2" xfId="109" xr:uid="{00000000-0005-0000-0000-00006C000000}"/>
    <cellStyle name="Currency 2 3" xfId="110" xr:uid="{00000000-0005-0000-0000-00006D000000}"/>
    <cellStyle name="Currency 2 3 2" xfId="111" xr:uid="{00000000-0005-0000-0000-00006E000000}"/>
    <cellStyle name="Currency 2 4" xfId="112" xr:uid="{00000000-0005-0000-0000-00006F000000}"/>
    <cellStyle name="Currency 2 5" xfId="113" xr:uid="{00000000-0005-0000-0000-000070000000}"/>
    <cellStyle name="Currency 3" xfId="114" xr:uid="{00000000-0005-0000-0000-000071000000}"/>
    <cellStyle name="Currency 3 2" xfId="115" xr:uid="{00000000-0005-0000-0000-000072000000}"/>
    <cellStyle name="Currency 3 3" xfId="116" xr:uid="{00000000-0005-0000-0000-000073000000}"/>
    <cellStyle name="Currency 4" xfId="117" xr:uid="{00000000-0005-0000-0000-000074000000}"/>
    <cellStyle name="Currency 4 2" xfId="118" xr:uid="{00000000-0005-0000-0000-000075000000}"/>
    <cellStyle name="Currency 4 3" xfId="119" xr:uid="{00000000-0005-0000-0000-000076000000}"/>
    <cellStyle name="Currency 5" xfId="120" xr:uid="{00000000-0005-0000-0000-000077000000}"/>
    <cellStyle name="Currency 5 2" xfId="121" xr:uid="{00000000-0005-0000-0000-000078000000}"/>
    <cellStyle name="Currency 6" xfId="122" xr:uid="{00000000-0005-0000-0000-000079000000}"/>
    <cellStyle name="Currency 6 2" xfId="123" xr:uid="{00000000-0005-0000-0000-00007A000000}"/>
    <cellStyle name="Currency 7" xfId="124" xr:uid="{00000000-0005-0000-0000-00007B000000}"/>
    <cellStyle name="Currency 7 2" xfId="125" xr:uid="{00000000-0005-0000-0000-00007C000000}"/>
    <cellStyle name="Currency 7 3" xfId="126" xr:uid="{00000000-0005-0000-0000-00007D000000}"/>
    <cellStyle name="Currency 8" xfId="127" xr:uid="{00000000-0005-0000-0000-00007E000000}"/>
    <cellStyle name="Currency 8 2" xfId="128" xr:uid="{00000000-0005-0000-0000-00007F000000}"/>
    <cellStyle name="Currency 9" xfId="129" xr:uid="{00000000-0005-0000-0000-000080000000}"/>
    <cellStyle name="Explanatory Text 2" xfId="130" xr:uid="{00000000-0005-0000-0000-000081000000}"/>
    <cellStyle name="Explanatory Text 3" xfId="131" xr:uid="{00000000-0005-0000-0000-000082000000}"/>
    <cellStyle name="Followed Hyperlink 2" xfId="249" xr:uid="{00000000-0005-0000-0000-000083000000}"/>
    <cellStyle name="Good 2" xfId="132" xr:uid="{00000000-0005-0000-0000-000084000000}"/>
    <cellStyle name="Good 3" xfId="133" xr:uid="{00000000-0005-0000-0000-000085000000}"/>
    <cellStyle name="Heading 1 2" xfId="134" xr:uid="{00000000-0005-0000-0000-000086000000}"/>
    <cellStyle name="Heading 1 3" xfId="135" xr:uid="{00000000-0005-0000-0000-000087000000}"/>
    <cellStyle name="Heading 2 2" xfId="136" xr:uid="{00000000-0005-0000-0000-000088000000}"/>
    <cellStyle name="Heading 2 3" xfId="137" xr:uid="{00000000-0005-0000-0000-000089000000}"/>
    <cellStyle name="Heading 3 2" xfId="138" xr:uid="{00000000-0005-0000-0000-00008A000000}"/>
    <cellStyle name="Heading 3 3" xfId="139" xr:uid="{00000000-0005-0000-0000-00008B000000}"/>
    <cellStyle name="Heading 4 2" xfId="140" xr:uid="{00000000-0005-0000-0000-00008C000000}"/>
    <cellStyle name="Heading 4 3" xfId="141" xr:uid="{00000000-0005-0000-0000-00008D000000}"/>
    <cellStyle name="Hyperlink 2" xfId="250" xr:uid="{00000000-0005-0000-0000-00008E000000}"/>
    <cellStyle name="Input 2" xfId="142" xr:uid="{00000000-0005-0000-0000-00008F000000}"/>
    <cellStyle name="Input 2 2" xfId="143" xr:uid="{00000000-0005-0000-0000-000090000000}"/>
    <cellStyle name="Input 2 3" xfId="144" xr:uid="{00000000-0005-0000-0000-000091000000}"/>
    <cellStyle name="Input 3" xfId="145" xr:uid="{00000000-0005-0000-0000-000092000000}"/>
    <cellStyle name="Linked Cell 2" xfId="146" xr:uid="{00000000-0005-0000-0000-000093000000}"/>
    <cellStyle name="Linked Cell 3" xfId="147" xr:uid="{00000000-0005-0000-0000-000094000000}"/>
    <cellStyle name="Neutral 2" xfId="148" xr:uid="{00000000-0005-0000-0000-000095000000}"/>
    <cellStyle name="Neutral 3" xfId="149" xr:uid="{00000000-0005-0000-0000-000096000000}"/>
    <cellStyle name="Normal" xfId="0" builtinId="0"/>
    <cellStyle name="Normal 10" xfId="150" xr:uid="{00000000-0005-0000-0000-000098000000}"/>
    <cellStyle name="Normal 10 10" xfId="151" xr:uid="{00000000-0005-0000-0000-000099000000}"/>
    <cellStyle name="Normal 10 2" xfId="152" xr:uid="{00000000-0005-0000-0000-00009A000000}"/>
    <cellStyle name="Normal 10 3" xfId="153" xr:uid="{00000000-0005-0000-0000-00009B000000}"/>
    <cellStyle name="Normal 11" xfId="3" xr:uid="{00000000-0005-0000-0000-00009C000000}"/>
    <cellStyle name="Normal 12" xfId="154" xr:uid="{00000000-0005-0000-0000-00009D000000}"/>
    <cellStyle name="Normal 13" xfId="155" xr:uid="{00000000-0005-0000-0000-00009E000000}"/>
    <cellStyle name="Normal 14" xfId="156" xr:uid="{00000000-0005-0000-0000-00009F000000}"/>
    <cellStyle name="Normal 14 2" xfId="157" xr:uid="{00000000-0005-0000-0000-0000A0000000}"/>
    <cellStyle name="Normal 15" xfId="158" xr:uid="{00000000-0005-0000-0000-0000A1000000}"/>
    <cellStyle name="Normal 16" xfId="159" xr:uid="{00000000-0005-0000-0000-0000A2000000}"/>
    <cellStyle name="Normal 17" xfId="253" xr:uid="{00000000-0005-0000-0000-0000A3000000}"/>
    <cellStyle name="Normal 18" xfId="257" xr:uid="{00000000-0005-0000-0000-0000A4000000}"/>
    <cellStyle name="Normal 19" xfId="259" xr:uid="{00000000-0005-0000-0000-0000A5000000}"/>
    <cellStyle name="Normal 2" xfId="4" xr:uid="{00000000-0005-0000-0000-0000A6000000}"/>
    <cellStyle name="Normal 2 2" xfId="160" xr:uid="{00000000-0005-0000-0000-0000A7000000}"/>
    <cellStyle name="Normal 2 2 2" xfId="161" xr:uid="{00000000-0005-0000-0000-0000A8000000}"/>
    <cellStyle name="Normal 2 2 2 2" xfId="162" xr:uid="{00000000-0005-0000-0000-0000A9000000}"/>
    <cellStyle name="Normal 2 2 3" xfId="163" xr:uid="{00000000-0005-0000-0000-0000AA000000}"/>
    <cellStyle name="Normal 2 3" xfId="164" xr:uid="{00000000-0005-0000-0000-0000AB000000}"/>
    <cellStyle name="Normal 2 3 2" xfId="165" xr:uid="{00000000-0005-0000-0000-0000AC000000}"/>
    <cellStyle name="Normal 2 4" xfId="166" xr:uid="{00000000-0005-0000-0000-0000AD000000}"/>
    <cellStyle name="Normal 2 5" xfId="167" xr:uid="{00000000-0005-0000-0000-0000AE000000}"/>
    <cellStyle name="Normal 2 6" xfId="256" xr:uid="{00000000-0005-0000-0000-0000AF000000}"/>
    <cellStyle name="Normal 2 7" xfId="258" xr:uid="{00000000-0005-0000-0000-0000B0000000}"/>
    <cellStyle name="Normal 20" xfId="260" xr:uid="{00000000-0005-0000-0000-0000B1000000}"/>
    <cellStyle name="Normal 3" xfId="168" xr:uid="{00000000-0005-0000-0000-0000B2000000}"/>
    <cellStyle name="Normal 3 2" xfId="169" xr:uid="{00000000-0005-0000-0000-0000B3000000}"/>
    <cellStyle name="Normal 3 2 2" xfId="251" xr:uid="{00000000-0005-0000-0000-0000B4000000}"/>
    <cellStyle name="Normal 3 3" xfId="170" xr:uid="{00000000-0005-0000-0000-0000B5000000}"/>
    <cellStyle name="Normal 3 3 2" xfId="171" xr:uid="{00000000-0005-0000-0000-0000B6000000}"/>
    <cellStyle name="Normal 3 4" xfId="172" xr:uid="{00000000-0005-0000-0000-0000B7000000}"/>
    <cellStyle name="Normal 4" xfId="173" xr:uid="{00000000-0005-0000-0000-0000B8000000}"/>
    <cellStyle name="Normal 4 10" xfId="174" xr:uid="{00000000-0005-0000-0000-0000B9000000}"/>
    <cellStyle name="Normal 4 2" xfId="7" xr:uid="{00000000-0005-0000-0000-0000BA000000}"/>
    <cellStyle name="Normal 4 2 2" xfId="175" xr:uid="{00000000-0005-0000-0000-0000BB000000}"/>
    <cellStyle name="Normal 4 2_Sheet2" xfId="176" xr:uid="{00000000-0005-0000-0000-0000BC000000}"/>
    <cellStyle name="Normal 4 3" xfId="177" xr:uid="{00000000-0005-0000-0000-0000BD000000}"/>
    <cellStyle name="Normal 4 3 2" xfId="178" xr:uid="{00000000-0005-0000-0000-0000BE000000}"/>
    <cellStyle name="Normal 4 4" xfId="179" xr:uid="{00000000-0005-0000-0000-0000BF000000}"/>
    <cellStyle name="Normal 4 4 2" xfId="180" xr:uid="{00000000-0005-0000-0000-0000C0000000}"/>
    <cellStyle name="Normal 4 5" xfId="181" xr:uid="{00000000-0005-0000-0000-0000C1000000}"/>
    <cellStyle name="Normal 4 6" xfId="182" xr:uid="{00000000-0005-0000-0000-0000C2000000}"/>
    <cellStyle name="Normal 4 7" xfId="183" xr:uid="{00000000-0005-0000-0000-0000C3000000}"/>
    <cellStyle name="Normal 4 8" xfId="184" xr:uid="{00000000-0005-0000-0000-0000C4000000}"/>
    <cellStyle name="Normal 4 9" xfId="185" xr:uid="{00000000-0005-0000-0000-0000C5000000}"/>
    <cellStyle name="Normal 4_Sheet2" xfId="186" xr:uid="{00000000-0005-0000-0000-0000C6000000}"/>
    <cellStyle name="Normal 5" xfId="187" xr:uid="{00000000-0005-0000-0000-0000C7000000}"/>
    <cellStyle name="Normal 5 2" xfId="188" xr:uid="{00000000-0005-0000-0000-0000C8000000}"/>
    <cellStyle name="Normal 5 3" xfId="189" xr:uid="{00000000-0005-0000-0000-0000C9000000}"/>
    <cellStyle name="Normal 5 3 2" xfId="190" xr:uid="{00000000-0005-0000-0000-0000CA000000}"/>
    <cellStyle name="Normal 5 4" xfId="191" xr:uid="{00000000-0005-0000-0000-0000CB000000}"/>
    <cellStyle name="Normal 5 5" xfId="192" xr:uid="{00000000-0005-0000-0000-0000CC000000}"/>
    <cellStyle name="Normal 5_Sheet2" xfId="193" xr:uid="{00000000-0005-0000-0000-0000CD000000}"/>
    <cellStyle name="Normal 6" xfId="194" xr:uid="{00000000-0005-0000-0000-0000CE000000}"/>
    <cellStyle name="Normal 6 2" xfId="195" xr:uid="{00000000-0005-0000-0000-0000CF000000}"/>
    <cellStyle name="Normal 6 2 2" xfId="196" xr:uid="{00000000-0005-0000-0000-0000D0000000}"/>
    <cellStyle name="Normal 65" xfId="197" xr:uid="{00000000-0005-0000-0000-0000D1000000}"/>
    <cellStyle name="Normal 7" xfId="198" xr:uid="{00000000-0005-0000-0000-0000D2000000}"/>
    <cellStyle name="Normal 7 2" xfId="199" xr:uid="{00000000-0005-0000-0000-0000D3000000}"/>
    <cellStyle name="Normal 8" xfId="200" xr:uid="{00000000-0005-0000-0000-0000D4000000}"/>
    <cellStyle name="Normal 8 2" xfId="5" xr:uid="{00000000-0005-0000-0000-0000D5000000}"/>
    <cellStyle name="Normal 9" xfId="201" xr:uid="{00000000-0005-0000-0000-0000D6000000}"/>
    <cellStyle name="Normal 9 2" xfId="202" xr:uid="{00000000-0005-0000-0000-0000D7000000}"/>
    <cellStyle name="Normal 9 3" xfId="203" xr:uid="{00000000-0005-0000-0000-0000D8000000}"/>
    <cellStyle name="Normal 94" xfId="204" xr:uid="{00000000-0005-0000-0000-0000D9000000}"/>
    <cellStyle name="Note 2" xfId="205" xr:uid="{00000000-0005-0000-0000-0000DA000000}"/>
    <cellStyle name="Note 2 2" xfId="206" xr:uid="{00000000-0005-0000-0000-0000DB000000}"/>
    <cellStyle name="Note 2 3" xfId="207" xr:uid="{00000000-0005-0000-0000-0000DC000000}"/>
    <cellStyle name="Note 3" xfId="208" xr:uid="{00000000-0005-0000-0000-0000DD000000}"/>
    <cellStyle name="Output 2" xfId="209" xr:uid="{00000000-0005-0000-0000-0000DE000000}"/>
    <cellStyle name="Output 2 2" xfId="210" xr:uid="{00000000-0005-0000-0000-0000DF000000}"/>
    <cellStyle name="Output 2 3" xfId="211" xr:uid="{00000000-0005-0000-0000-0000E0000000}"/>
    <cellStyle name="Output 3" xfId="212" xr:uid="{00000000-0005-0000-0000-0000E1000000}"/>
    <cellStyle name="Percent" xfId="2" builtinId="5"/>
    <cellStyle name="Percent 10" xfId="213" xr:uid="{00000000-0005-0000-0000-0000E3000000}"/>
    <cellStyle name="Percent 11" xfId="263" xr:uid="{00000000-0005-0000-0000-0000E4000000}"/>
    <cellStyle name="Percent 2" xfId="6" xr:uid="{00000000-0005-0000-0000-0000E5000000}"/>
    <cellStyle name="Percent 2 2" xfId="214" xr:uid="{00000000-0005-0000-0000-0000E6000000}"/>
    <cellStyle name="Percent 2 3" xfId="215" xr:uid="{00000000-0005-0000-0000-0000E7000000}"/>
    <cellStyle name="Percent 2 3 2" xfId="216" xr:uid="{00000000-0005-0000-0000-0000E8000000}"/>
    <cellStyle name="Percent 2 4" xfId="252" xr:uid="{00000000-0005-0000-0000-0000E9000000}"/>
    <cellStyle name="Percent 3" xfId="217" xr:uid="{00000000-0005-0000-0000-0000EA000000}"/>
    <cellStyle name="Percent 3 2" xfId="218" xr:uid="{00000000-0005-0000-0000-0000EB000000}"/>
    <cellStyle name="Percent 3 2 2" xfId="219" xr:uid="{00000000-0005-0000-0000-0000EC000000}"/>
    <cellStyle name="Percent 3 3" xfId="220" xr:uid="{00000000-0005-0000-0000-0000ED000000}"/>
    <cellStyle name="Percent 4" xfId="221" xr:uid="{00000000-0005-0000-0000-0000EE000000}"/>
    <cellStyle name="Percent 4 2" xfId="222" xr:uid="{00000000-0005-0000-0000-0000EF000000}"/>
    <cellStyle name="Percent 4 2 2" xfId="223" xr:uid="{00000000-0005-0000-0000-0000F0000000}"/>
    <cellStyle name="Percent 4 3" xfId="224" xr:uid="{00000000-0005-0000-0000-0000F1000000}"/>
    <cellStyle name="Percent 4 4" xfId="225" xr:uid="{00000000-0005-0000-0000-0000F2000000}"/>
    <cellStyle name="Percent 5" xfId="226" xr:uid="{00000000-0005-0000-0000-0000F3000000}"/>
    <cellStyle name="Percent 5 2" xfId="227" xr:uid="{00000000-0005-0000-0000-0000F4000000}"/>
    <cellStyle name="Percent 5 3" xfId="228" xr:uid="{00000000-0005-0000-0000-0000F5000000}"/>
    <cellStyle name="Percent 5 4" xfId="229" xr:uid="{00000000-0005-0000-0000-0000F6000000}"/>
    <cellStyle name="Percent 5 5" xfId="230" xr:uid="{00000000-0005-0000-0000-0000F7000000}"/>
    <cellStyle name="Percent 6" xfId="231" xr:uid="{00000000-0005-0000-0000-0000F8000000}"/>
    <cellStyle name="Percent 6 2" xfId="232" xr:uid="{00000000-0005-0000-0000-0000F9000000}"/>
    <cellStyle name="Percent 6 3" xfId="233" xr:uid="{00000000-0005-0000-0000-0000FA000000}"/>
    <cellStyle name="Percent 7" xfId="234" xr:uid="{00000000-0005-0000-0000-0000FB000000}"/>
    <cellStyle name="Percent 8" xfId="235" xr:uid="{00000000-0005-0000-0000-0000FC000000}"/>
    <cellStyle name="Percent 9" xfId="236" xr:uid="{00000000-0005-0000-0000-0000FD000000}"/>
    <cellStyle name="rowhead_tbls1_13_a" xfId="237" xr:uid="{00000000-0005-0000-0000-0000FE000000}"/>
    <cellStyle name="Style 1" xfId="238" xr:uid="{00000000-0005-0000-0000-0000FF000000}"/>
    <cellStyle name="tablename" xfId="239" xr:uid="{00000000-0005-0000-0000-000000010000}"/>
    <cellStyle name="Title 2" xfId="240" xr:uid="{00000000-0005-0000-0000-000001010000}"/>
    <cellStyle name="Total 2" xfId="241" xr:uid="{00000000-0005-0000-0000-000002010000}"/>
    <cellStyle name="Total 2 2" xfId="242" xr:uid="{00000000-0005-0000-0000-000003010000}"/>
    <cellStyle name="Total 2 3" xfId="243" xr:uid="{00000000-0005-0000-0000-000004010000}"/>
    <cellStyle name="Total 3" xfId="244" xr:uid="{00000000-0005-0000-0000-000005010000}"/>
    <cellStyle name="Warning Text 2" xfId="245" xr:uid="{00000000-0005-0000-0000-000006010000}"/>
    <cellStyle name="Warning Text 3" xfId="246" xr:uid="{00000000-0005-0000-0000-00000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133350</xdr:rowOff>
    </xdr:from>
    <xdr:to>
      <xdr:col>9</xdr:col>
      <xdr:colOff>211576</xdr:colOff>
      <xdr:row>44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8E6C0E-267E-44CD-A02D-8724F7F8A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67650"/>
          <a:ext cx="6479026" cy="1330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589562</xdr:colOff>
      <xdr:row>48</xdr:row>
      <xdr:rowOff>33862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4BEBA-A228-4E3A-834E-CAEA91B1B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7904762" cy="85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imerly\Documents\GroupWise\CT_IME_Fac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zuzenak\Documents\GroupWise\Copy%20of%20Payment%20Example%2020140826%20DRAFT-H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erry\Documents\GroupWise\Professional%20Unbundling%20Model%20v8%20-%20PCMH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Users/aperry/Documents/GroupWise/Professional%20Unbundling%20Model%20v8%20-%20PCMH%20Upd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C_Work\DRG\WV\DISK\2013_2014\October1_Update\Payment_Table_Generator_Oct2013_PTM_Upd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Neutral%20Rate%20Calculation_11_19_14_Sc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E Factor"/>
      <sheetName val="crextract"/>
    </sheetNames>
    <sheetDataSet>
      <sheetData sheetId="0"/>
      <sheetData sheetId="1">
        <row r="4">
          <cell r="A4" t="str">
            <v>070003</v>
          </cell>
          <cell r="B4" t="str">
            <v>Day Kimball Hospital</v>
          </cell>
          <cell r="C4">
            <v>41548</v>
          </cell>
          <cell r="D4">
            <v>41912</v>
          </cell>
          <cell r="E4" t="str">
            <v>N</v>
          </cell>
          <cell r="F4">
            <v>98</v>
          </cell>
          <cell r="G4">
            <v>6</v>
          </cell>
          <cell r="H4">
            <v>0</v>
          </cell>
          <cell r="I4">
            <v>0</v>
          </cell>
          <cell r="J4">
            <v>15127</v>
          </cell>
          <cell r="K4">
            <v>1428</v>
          </cell>
          <cell r="L4">
            <v>0</v>
          </cell>
          <cell r="M4">
            <v>1405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 t="str">
            <v>070004</v>
          </cell>
          <cell r="B5" t="str">
            <v>Sharon Hospital</v>
          </cell>
          <cell r="C5">
            <v>41548</v>
          </cell>
          <cell r="D5">
            <v>41912</v>
          </cell>
          <cell r="E5" t="str">
            <v>N</v>
          </cell>
          <cell r="F5">
            <v>66</v>
          </cell>
          <cell r="G5">
            <v>12</v>
          </cell>
          <cell r="H5">
            <v>0</v>
          </cell>
          <cell r="I5">
            <v>0</v>
          </cell>
          <cell r="J5">
            <v>7750</v>
          </cell>
          <cell r="K5">
            <v>3877</v>
          </cell>
          <cell r="L5">
            <v>0</v>
          </cell>
          <cell r="M5">
            <v>584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 t="str">
            <v>070008</v>
          </cell>
          <cell r="B6" t="str">
            <v>Johnson Memorial Hospital</v>
          </cell>
          <cell r="C6">
            <v>41548</v>
          </cell>
          <cell r="D6">
            <v>41912</v>
          </cell>
          <cell r="E6" t="str">
            <v>N</v>
          </cell>
          <cell r="F6">
            <v>81</v>
          </cell>
          <cell r="G6">
            <v>20</v>
          </cell>
          <cell r="H6">
            <v>0</v>
          </cell>
          <cell r="I6">
            <v>0</v>
          </cell>
          <cell r="J6">
            <v>11774</v>
          </cell>
          <cell r="K6">
            <v>4377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 t="str">
            <v>070011</v>
          </cell>
          <cell r="B7" t="str">
            <v>Charlotte Hungerford Hospital</v>
          </cell>
          <cell r="C7">
            <v>41548</v>
          </cell>
          <cell r="D7">
            <v>41912</v>
          </cell>
          <cell r="E7" t="str">
            <v>N</v>
          </cell>
          <cell r="F7">
            <v>91</v>
          </cell>
          <cell r="G7">
            <v>17</v>
          </cell>
          <cell r="H7">
            <v>0</v>
          </cell>
          <cell r="I7">
            <v>0</v>
          </cell>
          <cell r="J7">
            <v>22208</v>
          </cell>
          <cell r="K7">
            <v>3396</v>
          </cell>
          <cell r="L7">
            <v>0</v>
          </cell>
          <cell r="M7">
            <v>1185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 t="str">
            <v>070017</v>
          </cell>
          <cell r="B8" t="str">
            <v>Midstate Medical Center</v>
          </cell>
          <cell r="C8">
            <v>41548</v>
          </cell>
          <cell r="D8">
            <v>41912</v>
          </cell>
          <cell r="E8" t="str">
            <v>N</v>
          </cell>
          <cell r="F8">
            <v>124</v>
          </cell>
          <cell r="G8">
            <v>6</v>
          </cell>
          <cell r="H8">
            <v>0</v>
          </cell>
          <cell r="I8">
            <v>0</v>
          </cell>
          <cell r="J8">
            <v>37627</v>
          </cell>
          <cell r="K8">
            <v>1979</v>
          </cell>
          <cell r="L8">
            <v>0</v>
          </cell>
          <cell r="M8">
            <v>2213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 t="str">
            <v>070019</v>
          </cell>
          <cell r="B9" t="str">
            <v>Milford Hospital  Inc</v>
          </cell>
          <cell r="C9">
            <v>41548</v>
          </cell>
          <cell r="D9">
            <v>41912</v>
          </cell>
          <cell r="E9" t="str">
            <v>N</v>
          </cell>
          <cell r="F9">
            <v>106</v>
          </cell>
          <cell r="G9">
            <v>0</v>
          </cell>
          <cell r="H9">
            <v>0</v>
          </cell>
          <cell r="I9">
            <v>0</v>
          </cell>
          <cell r="J9">
            <v>12516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 t="str">
            <v>070021</v>
          </cell>
          <cell r="B10" t="str">
            <v>Windham Community Memorial Hospital</v>
          </cell>
          <cell r="C10">
            <v>41548</v>
          </cell>
          <cell r="D10">
            <v>41912</v>
          </cell>
          <cell r="E10" t="str">
            <v>N</v>
          </cell>
          <cell r="F10">
            <v>79</v>
          </cell>
          <cell r="G10">
            <v>0</v>
          </cell>
          <cell r="H10">
            <v>0</v>
          </cell>
          <cell r="I10">
            <v>0</v>
          </cell>
          <cell r="J10">
            <v>13241</v>
          </cell>
          <cell r="K10">
            <v>0</v>
          </cell>
          <cell r="L10">
            <v>0</v>
          </cell>
          <cell r="M10">
            <v>903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 t="str">
            <v>070024</v>
          </cell>
          <cell r="B11" t="str">
            <v>The William W. Backus Hospital</v>
          </cell>
          <cell r="C11">
            <v>41548</v>
          </cell>
          <cell r="D11">
            <v>41912</v>
          </cell>
          <cell r="E11" t="str">
            <v>N</v>
          </cell>
          <cell r="F11">
            <v>165</v>
          </cell>
          <cell r="G11">
            <v>18</v>
          </cell>
          <cell r="H11">
            <v>0</v>
          </cell>
          <cell r="I11">
            <v>0</v>
          </cell>
          <cell r="J11">
            <v>44143</v>
          </cell>
          <cell r="K11">
            <v>4697</v>
          </cell>
          <cell r="L11">
            <v>0</v>
          </cell>
          <cell r="M11">
            <v>2021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 t="str">
            <v>070029</v>
          </cell>
          <cell r="B12" t="str">
            <v>Bristol Hospital  Inc.</v>
          </cell>
          <cell r="C12">
            <v>41548</v>
          </cell>
          <cell r="D12">
            <v>41912</v>
          </cell>
          <cell r="E12" t="str">
            <v>N</v>
          </cell>
          <cell r="F12">
            <v>114</v>
          </cell>
          <cell r="G12">
            <v>14</v>
          </cell>
          <cell r="H12">
            <v>0</v>
          </cell>
          <cell r="I12">
            <v>0</v>
          </cell>
          <cell r="J12">
            <v>24078</v>
          </cell>
          <cell r="K12">
            <v>4007</v>
          </cell>
          <cell r="L12">
            <v>0</v>
          </cell>
          <cell r="M12">
            <v>1650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 t="str">
            <v>070015</v>
          </cell>
          <cell r="B13" t="str">
            <v>New Milford Hospital</v>
          </cell>
          <cell r="C13">
            <v>41548</v>
          </cell>
          <cell r="D13">
            <v>41912</v>
          </cell>
          <cell r="E13" t="str">
            <v>N</v>
          </cell>
          <cell r="F13">
            <v>85</v>
          </cell>
          <cell r="G13">
            <v>0</v>
          </cell>
          <cell r="H13">
            <v>0</v>
          </cell>
          <cell r="I13">
            <v>0</v>
          </cell>
          <cell r="J13">
            <v>6716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 t="str">
            <v>070002</v>
          </cell>
          <cell r="B14" t="str">
            <v>Saint Francis Hospital</v>
          </cell>
          <cell r="C14">
            <v>41548</v>
          </cell>
          <cell r="D14">
            <v>41912</v>
          </cell>
          <cell r="E14" t="str">
            <v>Y</v>
          </cell>
          <cell r="F14">
            <v>528</v>
          </cell>
          <cell r="G14">
            <v>84</v>
          </cell>
          <cell r="H14">
            <v>0</v>
          </cell>
          <cell r="I14">
            <v>0</v>
          </cell>
          <cell r="J14">
            <v>137240</v>
          </cell>
          <cell r="K14">
            <v>14627</v>
          </cell>
          <cell r="L14">
            <v>0</v>
          </cell>
          <cell r="M14">
            <v>6307</v>
          </cell>
          <cell r="N14">
            <v>162.68</v>
          </cell>
          <cell r="O14">
            <v>0</v>
          </cell>
          <cell r="P14">
            <v>0</v>
          </cell>
          <cell r="Q14">
            <v>87.2</v>
          </cell>
          <cell r="R14">
            <v>48.7</v>
          </cell>
          <cell r="S14">
            <v>103204.7</v>
          </cell>
          <cell r="T14">
            <v>97841.14</v>
          </cell>
        </row>
        <row r="15">
          <cell r="A15" t="str">
            <v>070005</v>
          </cell>
          <cell r="B15" t="str">
            <v>Waterbury Hospital</v>
          </cell>
          <cell r="C15">
            <v>41548</v>
          </cell>
          <cell r="D15">
            <v>41912</v>
          </cell>
          <cell r="E15" t="str">
            <v>Y</v>
          </cell>
          <cell r="F15">
            <v>224</v>
          </cell>
          <cell r="G15">
            <v>30</v>
          </cell>
          <cell r="H15">
            <v>0</v>
          </cell>
          <cell r="I15">
            <v>0</v>
          </cell>
          <cell r="J15">
            <v>48496</v>
          </cell>
          <cell r="K15">
            <v>9200</v>
          </cell>
          <cell r="L15">
            <v>0</v>
          </cell>
          <cell r="M15">
            <v>3482</v>
          </cell>
          <cell r="N15">
            <v>21.05</v>
          </cell>
          <cell r="O15">
            <v>0</v>
          </cell>
          <cell r="P15">
            <v>0</v>
          </cell>
          <cell r="Q15">
            <v>33.799999999999997</v>
          </cell>
          <cell r="R15">
            <v>12.52</v>
          </cell>
          <cell r="S15">
            <v>104930.4</v>
          </cell>
          <cell r="T15">
            <v>99477.06</v>
          </cell>
        </row>
        <row r="16">
          <cell r="A16" t="str">
            <v>070006</v>
          </cell>
          <cell r="B16" t="str">
            <v>The Stamford Hospital</v>
          </cell>
          <cell r="C16">
            <v>41548</v>
          </cell>
          <cell r="D16">
            <v>41912</v>
          </cell>
          <cell r="E16" t="str">
            <v>Y</v>
          </cell>
          <cell r="F16">
            <v>263</v>
          </cell>
          <cell r="G16">
            <v>20</v>
          </cell>
          <cell r="H16">
            <v>17</v>
          </cell>
          <cell r="I16">
            <v>0</v>
          </cell>
          <cell r="J16">
            <v>59361</v>
          </cell>
          <cell r="K16">
            <v>4696</v>
          </cell>
          <cell r="L16">
            <v>4251</v>
          </cell>
          <cell r="M16">
            <v>5679</v>
          </cell>
          <cell r="N16">
            <v>64.63</v>
          </cell>
          <cell r="O16">
            <v>0</v>
          </cell>
          <cell r="P16">
            <v>0</v>
          </cell>
          <cell r="Q16">
            <v>46.52</v>
          </cell>
          <cell r="R16">
            <v>19.079999999999998</v>
          </cell>
          <cell r="S16">
            <v>95453.65</v>
          </cell>
          <cell r="T16">
            <v>95453.65</v>
          </cell>
        </row>
        <row r="17">
          <cell r="A17" t="str">
            <v>070007</v>
          </cell>
          <cell r="B17" t="str">
            <v>Lawrence &amp; Memorial Hospital</v>
          </cell>
          <cell r="C17">
            <v>41548</v>
          </cell>
          <cell r="D17">
            <v>41912</v>
          </cell>
          <cell r="E17" t="str">
            <v>Y</v>
          </cell>
          <cell r="F17">
            <v>208</v>
          </cell>
          <cell r="G17">
            <v>18</v>
          </cell>
          <cell r="H17">
            <v>16</v>
          </cell>
          <cell r="I17">
            <v>0</v>
          </cell>
          <cell r="J17">
            <v>55364</v>
          </cell>
          <cell r="K17">
            <v>5850</v>
          </cell>
          <cell r="L17">
            <v>4631</v>
          </cell>
          <cell r="M17">
            <v>3518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158943.9</v>
          </cell>
        </row>
        <row r="18">
          <cell r="A18" t="str">
            <v>070010</v>
          </cell>
          <cell r="B18" t="str">
            <v>Bridgeport Hospital</v>
          </cell>
          <cell r="C18">
            <v>41548</v>
          </cell>
          <cell r="D18">
            <v>41912</v>
          </cell>
          <cell r="E18" t="str">
            <v>Y</v>
          </cell>
          <cell r="F18">
            <v>307</v>
          </cell>
          <cell r="G18">
            <v>19</v>
          </cell>
          <cell r="H18">
            <v>18</v>
          </cell>
          <cell r="I18">
            <v>0</v>
          </cell>
          <cell r="J18">
            <v>87800</v>
          </cell>
          <cell r="K18">
            <v>5801</v>
          </cell>
          <cell r="L18">
            <v>5221</v>
          </cell>
          <cell r="M18">
            <v>6604</v>
          </cell>
          <cell r="N18">
            <v>105.87</v>
          </cell>
          <cell r="O18">
            <v>0</v>
          </cell>
          <cell r="P18">
            <v>0</v>
          </cell>
          <cell r="Q18">
            <v>50.34</v>
          </cell>
          <cell r="R18">
            <v>42.24</v>
          </cell>
          <cell r="S18">
            <v>98659.3</v>
          </cell>
          <cell r="T18">
            <v>95425.51</v>
          </cell>
        </row>
        <row r="19">
          <cell r="A19" t="str">
            <v>070012</v>
          </cell>
          <cell r="B19" t="str">
            <v>Rockville General Hospital  Inc.</v>
          </cell>
          <cell r="C19">
            <v>41548</v>
          </cell>
          <cell r="D19">
            <v>41912</v>
          </cell>
          <cell r="E19" t="str">
            <v>Y</v>
          </cell>
          <cell r="F19">
            <v>102</v>
          </cell>
          <cell r="G19">
            <v>0</v>
          </cell>
          <cell r="H19">
            <v>0</v>
          </cell>
          <cell r="I19">
            <v>0</v>
          </cell>
          <cell r="J19">
            <v>11155</v>
          </cell>
          <cell r="K19">
            <v>0</v>
          </cell>
          <cell r="L19">
            <v>0</v>
          </cell>
          <cell r="M19">
            <v>0</v>
          </cell>
          <cell r="N19">
            <v>0.12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111868</v>
          </cell>
          <cell r="T19">
            <v>0</v>
          </cell>
        </row>
        <row r="20">
          <cell r="A20" t="str">
            <v>070016</v>
          </cell>
          <cell r="B20" t="str">
            <v>St. Marys Hospital</v>
          </cell>
          <cell r="C20">
            <v>41548</v>
          </cell>
          <cell r="D20">
            <v>41912</v>
          </cell>
          <cell r="E20" t="str">
            <v>Y</v>
          </cell>
          <cell r="F20">
            <v>170</v>
          </cell>
          <cell r="G20">
            <v>12</v>
          </cell>
          <cell r="H20">
            <v>0</v>
          </cell>
          <cell r="I20">
            <v>0</v>
          </cell>
          <cell r="J20">
            <v>46995</v>
          </cell>
          <cell r="K20">
            <v>3929</v>
          </cell>
          <cell r="L20">
            <v>0</v>
          </cell>
          <cell r="M20">
            <v>2173</v>
          </cell>
          <cell r="N20">
            <v>51.3</v>
          </cell>
          <cell r="O20">
            <v>0</v>
          </cell>
          <cell r="P20">
            <v>0</v>
          </cell>
          <cell r="Q20">
            <v>32.380000000000003</v>
          </cell>
          <cell r="R20">
            <v>14.55</v>
          </cell>
          <cell r="S20">
            <v>95425.96</v>
          </cell>
          <cell r="T20">
            <v>94538.4</v>
          </cell>
        </row>
        <row r="21">
          <cell r="A21" t="str">
            <v>070018</v>
          </cell>
          <cell r="B21" t="str">
            <v>Greenwich Hospital</v>
          </cell>
          <cell r="C21">
            <v>41548</v>
          </cell>
          <cell r="D21">
            <v>41912</v>
          </cell>
          <cell r="E21" t="str">
            <v>Y</v>
          </cell>
          <cell r="F21">
            <v>184</v>
          </cell>
          <cell r="G21">
            <v>0</v>
          </cell>
          <cell r="H21">
            <v>0</v>
          </cell>
          <cell r="I21">
            <v>0</v>
          </cell>
          <cell r="J21">
            <v>51237</v>
          </cell>
          <cell r="K21">
            <v>0</v>
          </cell>
          <cell r="L21">
            <v>0</v>
          </cell>
          <cell r="M21">
            <v>6006</v>
          </cell>
          <cell r="N21">
            <v>21.97</v>
          </cell>
          <cell r="O21">
            <v>0</v>
          </cell>
          <cell r="P21">
            <v>0</v>
          </cell>
          <cell r="Q21">
            <v>21.97</v>
          </cell>
          <cell r="R21">
            <v>0</v>
          </cell>
          <cell r="S21">
            <v>117843</v>
          </cell>
          <cell r="T21">
            <v>111719</v>
          </cell>
        </row>
        <row r="22">
          <cell r="A22" t="str">
            <v>070020</v>
          </cell>
          <cell r="B22" t="str">
            <v>Middlesex Hospital</v>
          </cell>
          <cell r="C22">
            <v>41548</v>
          </cell>
          <cell r="D22">
            <v>41912</v>
          </cell>
          <cell r="E22" t="str">
            <v>Y</v>
          </cell>
          <cell r="F22">
            <v>209</v>
          </cell>
          <cell r="G22">
            <v>20</v>
          </cell>
          <cell r="H22">
            <v>0</v>
          </cell>
          <cell r="I22">
            <v>0</v>
          </cell>
          <cell r="J22">
            <v>50515</v>
          </cell>
          <cell r="K22">
            <v>5937</v>
          </cell>
          <cell r="L22">
            <v>0</v>
          </cell>
          <cell r="M22">
            <v>2846</v>
          </cell>
          <cell r="N22">
            <v>24.4</v>
          </cell>
          <cell r="O22">
            <v>0</v>
          </cell>
          <cell r="P22">
            <v>0</v>
          </cell>
          <cell r="Q22">
            <v>19.690000000000001</v>
          </cell>
          <cell r="R22">
            <v>0</v>
          </cell>
          <cell r="S22">
            <v>176241</v>
          </cell>
          <cell r="T22">
            <v>0</v>
          </cell>
        </row>
        <row r="23">
          <cell r="A23" t="str">
            <v>070022</v>
          </cell>
          <cell r="B23" t="str">
            <v>Yale-New Haven Hospital</v>
          </cell>
          <cell r="C23">
            <v>41548</v>
          </cell>
          <cell r="D23">
            <v>41912</v>
          </cell>
          <cell r="E23" t="str">
            <v>Y</v>
          </cell>
          <cell r="F23">
            <v>1254</v>
          </cell>
          <cell r="G23">
            <v>98</v>
          </cell>
          <cell r="H23">
            <v>18</v>
          </cell>
          <cell r="I23">
            <v>0</v>
          </cell>
          <cell r="J23">
            <v>382862</v>
          </cell>
          <cell r="K23">
            <v>35770</v>
          </cell>
          <cell r="L23">
            <v>2421</v>
          </cell>
          <cell r="M23">
            <v>11948</v>
          </cell>
          <cell r="N23">
            <v>786.61</v>
          </cell>
          <cell r="O23">
            <v>22.47</v>
          </cell>
          <cell r="P23">
            <v>0</v>
          </cell>
          <cell r="Q23">
            <v>215.98</v>
          </cell>
          <cell r="R23">
            <v>405.6</v>
          </cell>
          <cell r="S23">
            <v>94405.16</v>
          </cell>
          <cell r="T23">
            <v>96301.45</v>
          </cell>
        </row>
        <row r="24">
          <cell r="A24" t="str">
            <v>070025</v>
          </cell>
          <cell r="B24" t="str">
            <v>Hartford Hospital</v>
          </cell>
          <cell r="C24">
            <v>41548</v>
          </cell>
          <cell r="D24">
            <v>41912</v>
          </cell>
          <cell r="E24" t="str">
            <v>Y</v>
          </cell>
          <cell r="F24">
            <v>678</v>
          </cell>
          <cell r="G24">
            <v>92</v>
          </cell>
          <cell r="H24">
            <v>0</v>
          </cell>
          <cell r="I24">
            <v>0</v>
          </cell>
          <cell r="J24">
            <v>202449</v>
          </cell>
          <cell r="K24">
            <v>30791</v>
          </cell>
          <cell r="L24">
            <v>0</v>
          </cell>
          <cell r="M24">
            <v>9317</v>
          </cell>
          <cell r="N24">
            <v>231.12</v>
          </cell>
          <cell r="O24">
            <v>13.44</v>
          </cell>
          <cell r="P24">
            <v>0</v>
          </cell>
          <cell r="Q24">
            <v>59.42</v>
          </cell>
          <cell r="R24">
            <v>160.02000000000001</v>
          </cell>
          <cell r="S24">
            <v>115432.5</v>
          </cell>
          <cell r="T24">
            <v>109433.3</v>
          </cell>
        </row>
        <row r="25">
          <cell r="A25" t="str">
            <v>070027</v>
          </cell>
          <cell r="B25" t="str">
            <v>Manchester Memorial Hospital</v>
          </cell>
          <cell r="C25">
            <v>41548</v>
          </cell>
          <cell r="D25">
            <v>41912</v>
          </cell>
          <cell r="E25" t="str">
            <v>Y</v>
          </cell>
          <cell r="F25">
            <v>132</v>
          </cell>
          <cell r="G25">
            <v>31</v>
          </cell>
          <cell r="H25">
            <v>0</v>
          </cell>
          <cell r="I25">
            <v>0</v>
          </cell>
          <cell r="J25">
            <v>33218</v>
          </cell>
          <cell r="K25">
            <v>10888</v>
          </cell>
          <cell r="L25">
            <v>0</v>
          </cell>
          <cell r="M25">
            <v>2233</v>
          </cell>
          <cell r="N25">
            <v>16.48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111868</v>
          </cell>
          <cell r="T25">
            <v>0</v>
          </cell>
        </row>
        <row r="26">
          <cell r="A26" t="str">
            <v>070028</v>
          </cell>
          <cell r="B26" t="str">
            <v>St. Vincents Medical Center</v>
          </cell>
          <cell r="C26">
            <v>41548</v>
          </cell>
          <cell r="D26">
            <v>41912</v>
          </cell>
          <cell r="E26" t="str">
            <v>Y</v>
          </cell>
          <cell r="F26">
            <v>311</v>
          </cell>
          <cell r="G26">
            <v>92</v>
          </cell>
          <cell r="H26">
            <v>10</v>
          </cell>
          <cell r="I26">
            <v>0</v>
          </cell>
          <cell r="J26">
            <v>82510</v>
          </cell>
          <cell r="K26">
            <v>27866</v>
          </cell>
          <cell r="L26">
            <v>3060</v>
          </cell>
          <cell r="M26">
            <v>3069</v>
          </cell>
          <cell r="N26">
            <v>51.9</v>
          </cell>
          <cell r="O26">
            <v>0.11</v>
          </cell>
          <cell r="P26">
            <v>0</v>
          </cell>
          <cell r="Q26">
            <v>34.86</v>
          </cell>
          <cell r="R26">
            <v>17.04</v>
          </cell>
          <cell r="S26">
            <v>104808.8</v>
          </cell>
          <cell r="T26">
            <v>99361.44</v>
          </cell>
        </row>
        <row r="27">
          <cell r="A27" t="str">
            <v>070031</v>
          </cell>
          <cell r="B27" t="str">
            <v>The Griffin Hospital</v>
          </cell>
          <cell r="C27">
            <v>41548</v>
          </cell>
          <cell r="D27">
            <v>41912</v>
          </cell>
          <cell r="E27" t="str">
            <v>Y</v>
          </cell>
          <cell r="F27">
            <v>103</v>
          </cell>
          <cell r="G27">
            <v>16</v>
          </cell>
          <cell r="H27">
            <v>0</v>
          </cell>
          <cell r="I27">
            <v>0</v>
          </cell>
          <cell r="J27">
            <v>26605</v>
          </cell>
          <cell r="K27">
            <v>4221</v>
          </cell>
          <cell r="L27">
            <v>0</v>
          </cell>
          <cell r="M27">
            <v>1458</v>
          </cell>
          <cell r="N27">
            <v>29.3</v>
          </cell>
          <cell r="O27">
            <v>0</v>
          </cell>
          <cell r="P27">
            <v>0</v>
          </cell>
          <cell r="Q27">
            <v>28.81</v>
          </cell>
          <cell r="R27">
            <v>0</v>
          </cell>
          <cell r="S27">
            <v>92626.37</v>
          </cell>
          <cell r="T27">
            <v>0</v>
          </cell>
        </row>
        <row r="28">
          <cell r="A28" t="str">
            <v>070033</v>
          </cell>
          <cell r="B28" t="str">
            <v>Danbury Hospital</v>
          </cell>
          <cell r="C28">
            <v>41548</v>
          </cell>
          <cell r="D28">
            <v>41912</v>
          </cell>
          <cell r="E28" t="str">
            <v>Y</v>
          </cell>
          <cell r="F28">
            <v>306</v>
          </cell>
          <cell r="G28">
            <v>22</v>
          </cell>
          <cell r="H28">
            <v>14</v>
          </cell>
          <cell r="I28">
            <v>0</v>
          </cell>
          <cell r="J28">
            <v>79297</v>
          </cell>
          <cell r="K28">
            <v>6121</v>
          </cell>
          <cell r="L28">
            <v>4023</v>
          </cell>
          <cell r="M28">
            <v>4115</v>
          </cell>
          <cell r="N28">
            <v>89.08</v>
          </cell>
          <cell r="O28">
            <v>0</v>
          </cell>
          <cell r="P28">
            <v>0</v>
          </cell>
          <cell r="Q28">
            <v>51.54</v>
          </cell>
          <cell r="R28">
            <v>26.71</v>
          </cell>
          <cell r="S28">
            <v>98109.07</v>
          </cell>
          <cell r="T28">
            <v>93802.72</v>
          </cell>
        </row>
        <row r="29">
          <cell r="A29" t="str">
            <v>070034</v>
          </cell>
          <cell r="B29" t="str">
            <v>Norwalk Hospital</v>
          </cell>
          <cell r="C29">
            <v>41548</v>
          </cell>
          <cell r="D29">
            <v>41912</v>
          </cell>
          <cell r="E29" t="str">
            <v>Y</v>
          </cell>
          <cell r="F29">
            <v>264</v>
          </cell>
          <cell r="G29">
            <v>20</v>
          </cell>
          <cell r="H29">
            <v>23</v>
          </cell>
          <cell r="I29">
            <v>0</v>
          </cell>
          <cell r="J29">
            <v>53034</v>
          </cell>
          <cell r="K29">
            <v>2770</v>
          </cell>
          <cell r="L29">
            <v>1885</v>
          </cell>
          <cell r="M29">
            <v>3181</v>
          </cell>
          <cell r="N29">
            <v>55.66</v>
          </cell>
          <cell r="O29">
            <v>0</v>
          </cell>
          <cell r="P29">
            <v>0</v>
          </cell>
          <cell r="Q29">
            <v>38.75</v>
          </cell>
          <cell r="R29">
            <v>12.87</v>
          </cell>
          <cell r="S29">
            <v>151989.1</v>
          </cell>
          <cell r="T29">
            <v>144090.1</v>
          </cell>
        </row>
        <row r="30">
          <cell r="A30" t="str">
            <v>070035</v>
          </cell>
          <cell r="B30" t="str">
            <v>The Hospital Of Central Connecticut</v>
          </cell>
          <cell r="C30">
            <v>41548</v>
          </cell>
          <cell r="D30">
            <v>41912</v>
          </cell>
          <cell r="E30" t="str">
            <v>Y</v>
          </cell>
          <cell r="F30">
            <v>281</v>
          </cell>
          <cell r="G30">
            <v>24</v>
          </cell>
          <cell r="H30">
            <v>0</v>
          </cell>
          <cell r="I30">
            <v>0</v>
          </cell>
          <cell r="J30">
            <v>61616</v>
          </cell>
          <cell r="K30">
            <v>7183</v>
          </cell>
          <cell r="L30">
            <v>0</v>
          </cell>
          <cell r="M30">
            <v>3509</v>
          </cell>
          <cell r="N30">
            <v>47.28</v>
          </cell>
          <cell r="O30">
            <v>0</v>
          </cell>
          <cell r="P30">
            <v>0</v>
          </cell>
          <cell r="Q30">
            <v>34.549999999999997</v>
          </cell>
          <cell r="R30">
            <v>4.67</v>
          </cell>
          <cell r="S30">
            <v>110378.6</v>
          </cell>
          <cell r="T30">
            <v>104642.1</v>
          </cell>
        </row>
        <row r="31">
          <cell r="A31" t="str">
            <v>070036</v>
          </cell>
          <cell r="B31" t="str">
            <v>John Dempsey Hospital</v>
          </cell>
          <cell r="C31">
            <v>41456</v>
          </cell>
          <cell r="D31">
            <v>41820</v>
          </cell>
          <cell r="E31" t="str">
            <v>Y</v>
          </cell>
          <cell r="F31">
            <v>149</v>
          </cell>
          <cell r="G31">
            <v>25</v>
          </cell>
          <cell r="H31">
            <v>0</v>
          </cell>
          <cell r="I31">
            <v>0</v>
          </cell>
          <cell r="J31">
            <v>33366</v>
          </cell>
          <cell r="K31">
            <v>5119</v>
          </cell>
          <cell r="L31">
            <v>0</v>
          </cell>
          <cell r="M31">
            <v>1143</v>
          </cell>
          <cell r="N31">
            <v>211.45</v>
          </cell>
          <cell r="O31">
            <v>5.89</v>
          </cell>
          <cell r="P31">
            <v>0</v>
          </cell>
          <cell r="Q31">
            <v>43.21</v>
          </cell>
          <cell r="R31">
            <v>74.09</v>
          </cell>
          <cell r="S31">
            <v>95276.07</v>
          </cell>
          <cell r="T31">
            <v>95276.07</v>
          </cell>
        </row>
        <row r="32">
          <cell r="A32" t="str">
            <v>073300</v>
          </cell>
          <cell r="B32" t="str">
            <v>Connecticut Childrens Medical Center</v>
          </cell>
          <cell r="C32">
            <v>41548</v>
          </cell>
          <cell r="D32">
            <v>41912</v>
          </cell>
          <cell r="E32" t="str">
            <v>Y</v>
          </cell>
          <cell r="F32">
            <v>187</v>
          </cell>
          <cell r="G32">
            <v>0</v>
          </cell>
          <cell r="H32">
            <v>0</v>
          </cell>
          <cell r="I32">
            <v>0</v>
          </cell>
          <cell r="J32">
            <v>48839</v>
          </cell>
          <cell r="K32">
            <v>0</v>
          </cell>
          <cell r="L32">
            <v>0</v>
          </cell>
          <cell r="M32">
            <v>0</v>
          </cell>
          <cell r="N32">
            <v>83.9</v>
          </cell>
          <cell r="O32">
            <v>0</v>
          </cell>
          <cell r="P32">
            <v>0</v>
          </cell>
          <cell r="Q32">
            <v>49</v>
          </cell>
          <cell r="R32">
            <v>27.27</v>
          </cell>
          <cell r="S32">
            <v>85862.8</v>
          </cell>
          <cell r="T32">
            <v>27.48</v>
          </cell>
        </row>
        <row r="33">
          <cell r="A33" t="str">
            <v>070033</v>
          </cell>
          <cell r="B33" t="str">
            <v>Danbury Hospital</v>
          </cell>
          <cell r="C33">
            <v>41548</v>
          </cell>
          <cell r="D33">
            <v>41912</v>
          </cell>
          <cell r="E33" t="str">
            <v>Y</v>
          </cell>
          <cell r="F33">
            <v>306</v>
          </cell>
          <cell r="G33">
            <v>22</v>
          </cell>
          <cell r="H33">
            <v>14</v>
          </cell>
          <cell r="I33">
            <v>0</v>
          </cell>
          <cell r="J33">
            <v>79297</v>
          </cell>
          <cell r="K33">
            <v>6121</v>
          </cell>
          <cell r="L33">
            <v>4023</v>
          </cell>
          <cell r="M33">
            <v>4115</v>
          </cell>
          <cell r="N33">
            <v>89.08</v>
          </cell>
          <cell r="O33">
            <v>0</v>
          </cell>
          <cell r="P33">
            <v>0</v>
          </cell>
          <cell r="Q33">
            <v>51.54</v>
          </cell>
          <cell r="R33">
            <v>26.71</v>
          </cell>
          <cell r="S33">
            <v>98109.07</v>
          </cell>
          <cell r="T33">
            <v>93802.72</v>
          </cell>
        </row>
        <row r="34">
          <cell r="Q34">
            <v>0</v>
          </cell>
          <cell r="R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_Example"/>
      <sheetName val="drg_data"/>
      <sheetName val="Prov_Rates"/>
      <sheetName val="DRG_Rates"/>
      <sheetName val="Lists"/>
      <sheetName val="prov_data"/>
      <sheetName val="IME"/>
      <sheetName val="Sheet1"/>
    </sheetNames>
    <sheetDataSet>
      <sheetData sheetId="0"/>
      <sheetData sheetId="1"/>
      <sheetData sheetId="2"/>
      <sheetData sheetId="3"/>
      <sheetData sheetId="4">
        <row r="3">
          <cell r="A3" t="str">
            <v>001</v>
          </cell>
          <cell r="D3" t="str">
            <v>1 - Minor</v>
          </cell>
          <cell r="G3" t="str">
            <v>Discharged Alive</v>
          </cell>
        </row>
        <row r="4">
          <cell r="A4" t="str">
            <v>002</v>
          </cell>
          <cell r="D4" t="str">
            <v>2 - Moderate</v>
          </cell>
          <cell r="G4" t="str">
            <v>Transferred to Short-Term Hospital</v>
          </cell>
        </row>
        <row r="5">
          <cell r="A5" t="str">
            <v>003</v>
          </cell>
          <cell r="D5" t="str">
            <v>3 - Major</v>
          </cell>
          <cell r="G5" t="str">
            <v>Dicharged to Skilled Nursing Facility</v>
          </cell>
        </row>
        <row r="6">
          <cell r="A6" t="str">
            <v>004</v>
          </cell>
          <cell r="D6" t="str">
            <v>4 - Extreme</v>
          </cell>
          <cell r="G6" t="str">
            <v>Discharged Intermediate Care Facility</v>
          </cell>
        </row>
        <row r="7">
          <cell r="A7" t="str">
            <v>005</v>
          </cell>
          <cell r="G7" t="str">
            <v>Transferred to Cancer Center or Children's Hospital</v>
          </cell>
        </row>
        <row r="8">
          <cell r="A8" t="str">
            <v>006</v>
          </cell>
          <cell r="G8" t="str">
            <v>Discharged Home Health Service</v>
          </cell>
        </row>
        <row r="9">
          <cell r="A9" t="str">
            <v>020</v>
          </cell>
          <cell r="G9" t="str">
            <v>Left Against Medical Advice</v>
          </cell>
        </row>
        <row r="10">
          <cell r="A10" t="str">
            <v>021</v>
          </cell>
          <cell r="G10" t="str">
            <v>Discharged to Home IV Care</v>
          </cell>
        </row>
        <row r="11">
          <cell r="A11" t="str">
            <v>022</v>
          </cell>
          <cell r="G11" t="str">
            <v>Admitted Following Observation (Outpatient Only)</v>
          </cell>
        </row>
        <row r="12">
          <cell r="A12" t="str">
            <v>023</v>
          </cell>
          <cell r="G12" t="str">
            <v>Other 'Discharged Alive' Status</v>
          </cell>
        </row>
        <row r="13">
          <cell r="A13" t="str">
            <v>024</v>
          </cell>
          <cell r="G13" t="str">
            <v>Other 'Discharged Alive' Status</v>
          </cell>
        </row>
        <row r="14">
          <cell r="A14" t="str">
            <v>026</v>
          </cell>
          <cell r="G14" t="str">
            <v>Other 'Discharged Alive' Status</v>
          </cell>
        </row>
        <row r="15">
          <cell r="A15" t="str">
            <v>040</v>
          </cell>
          <cell r="G15" t="str">
            <v>Other 'Discharged Alive' Status</v>
          </cell>
        </row>
        <row r="16">
          <cell r="A16" t="str">
            <v>041</v>
          </cell>
          <cell r="G16" t="str">
            <v>Other 'Discharged Alive' Status</v>
          </cell>
        </row>
        <row r="17">
          <cell r="A17" t="str">
            <v>042</v>
          </cell>
          <cell r="G17" t="str">
            <v>Other 'Discharged Alive' Status</v>
          </cell>
        </row>
        <row r="18">
          <cell r="A18" t="str">
            <v>043</v>
          </cell>
          <cell r="G18" t="str">
            <v>Other 'Discharged Alive' Status</v>
          </cell>
        </row>
        <row r="19">
          <cell r="A19" t="str">
            <v>044</v>
          </cell>
          <cell r="G19" t="str">
            <v>Other 'Discharged Alive' Status</v>
          </cell>
        </row>
        <row r="20">
          <cell r="A20" t="str">
            <v>045</v>
          </cell>
          <cell r="G20" t="str">
            <v>Other 'Discharged Alive' Status</v>
          </cell>
        </row>
        <row r="21">
          <cell r="A21" t="str">
            <v>046</v>
          </cell>
          <cell r="G21" t="str">
            <v>Other 'Discharged Alive' Status</v>
          </cell>
        </row>
        <row r="22">
          <cell r="A22" t="str">
            <v>047</v>
          </cell>
          <cell r="G22" t="str">
            <v>Died</v>
          </cell>
        </row>
        <row r="23">
          <cell r="A23" t="str">
            <v>048</v>
          </cell>
          <cell r="G23" t="str">
            <v>Discharged or Transferred to Court or Law Enforcement</v>
          </cell>
        </row>
        <row r="24">
          <cell r="A24" t="str">
            <v>049</v>
          </cell>
          <cell r="G24" t="str">
            <v>Died</v>
          </cell>
        </row>
        <row r="25">
          <cell r="A25" t="str">
            <v>050</v>
          </cell>
          <cell r="G25" t="str">
            <v>Died</v>
          </cell>
        </row>
        <row r="26">
          <cell r="A26" t="str">
            <v>051</v>
          </cell>
          <cell r="G26" t="str">
            <v>Died</v>
          </cell>
        </row>
        <row r="27">
          <cell r="A27" t="str">
            <v>052</v>
          </cell>
          <cell r="G27" t="str">
            <v>Died</v>
          </cell>
        </row>
        <row r="28">
          <cell r="A28" t="str">
            <v>053</v>
          </cell>
          <cell r="G28" t="str">
            <v>Died</v>
          </cell>
        </row>
        <row r="29">
          <cell r="A29" t="str">
            <v>054</v>
          </cell>
          <cell r="G29" t="str">
            <v>Died</v>
          </cell>
        </row>
        <row r="30">
          <cell r="A30" t="str">
            <v>055</v>
          </cell>
          <cell r="G30" t="str">
            <v>Died</v>
          </cell>
        </row>
        <row r="31">
          <cell r="A31" t="str">
            <v>056</v>
          </cell>
          <cell r="G31" t="str">
            <v>Died</v>
          </cell>
        </row>
        <row r="32">
          <cell r="A32" t="str">
            <v>057</v>
          </cell>
          <cell r="G32" t="str">
            <v>Not Yet Discharged or Transferred</v>
          </cell>
        </row>
        <row r="33">
          <cell r="A33" t="str">
            <v>058</v>
          </cell>
          <cell r="G33" t="str">
            <v>Not Yet Discharged or Transferred</v>
          </cell>
        </row>
        <row r="34">
          <cell r="A34" t="str">
            <v>070</v>
          </cell>
          <cell r="G34" t="str">
            <v>Not Yet Discharged or Transferred</v>
          </cell>
        </row>
        <row r="35">
          <cell r="A35" t="str">
            <v>073</v>
          </cell>
          <cell r="G35" t="str">
            <v>Not Yet Discharged or Transferred</v>
          </cell>
        </row>
        <row r="36">
          <cell r="A36" t="str">
            <v>080</v>
          </cell>
          <cell r="G36" t="str">
            <v>Not Yet Discharged or Transferred</v>
          </cell>
        </row>
        <row r="37">
          <cell r="A37" t="str">
            <v>082</v>
          </cell>
          <cell r="G37" t="str">
            <v>Not Yet Discharged or Transferred</v>
          </cell>
        </row>
        <row r="38">
          <cell r="A38" t="str">
            <v>089</v>
          </cell>
          <cell r="G38" t="str">
            <v>Not Yet Discharged or Transferred</v>
          </cell>
        </row>
        <row r="39">
          <cell r="A39" t="str">
            <v>090</v>
          </cell>
          <cell r="G39" t="str">
            <v>Not Yet Discharged or Transferred</v>
          </cell>
        </row>
        <row r="40">
          <cell r="A40" t="str">
            <v>091</v>
          </cell>
          <cell r="G40" t="str">
            <v>Not Yet Discharged or Transferred</v>
          </cell>
        </row>
        <row r="41">
          <cell r="A41" t="str">
            <v>092</v>
          </cell>
          <cell r="G41" t="str">
            <v>Not Yet Discharged or Transferred</v>
          </cell>
        </row>
        <row r="42">
          <cell r="A42" t="str">
            <v>093</v>
          </cell>
          <cell r="G42" t="str">
            <v>Died at Home (Hospice)</v>
          </cell>
        </row>
        <row r="43">
          <cell r="A43" t="str">
            <v>095</v>
          </cell>
          <cell r="G43" t="str">
            <v>Died in Hospital, SNF, ICF (Medicare Hospice)</v>
          </cell>
        </row>
        <row r="44">
          <cell r="A44" t="str">
            <v>097</v>
          </cell>
          <cell r="G44" t="str">
            <v>Died - Place Unknown</v>
          </cell>
        </row>
        <row r="45">
          <cell r="A45" t="str">
            <v>098</v>
          </cell>
          <cell r="G45" t="str">
            <v>Discharged/Transferred to Federal Health Care Facility</v>
          </cell>
        </row>
        <row r="46">
          <cell r="A46" t="str">
            <v>110</v>
          </cell>
          <cell r="G46" t="str">
            <v>Discharged to Home (From Hospice)</v>
          </cell>
        </row>
        <row r="47">
          <cell r="A47" t="str">
            <v>111</v>
          </cell>
          <cell r="G47" t="str">
            <v>Transferred to Medical Facility (From Hospice)</v>
          </cell>
        </row>
        <row r="48">
          <cell r="A48" t="str">
            <v>113</v>
          </cell>
          <cell r="G48" t="str">
            <v>Discharged/Transferred to Hospital-Based Swing Bed</v>
          </cell>
        </row>
        <row r="49">
          <cell r="A49" t="str">
            <v>114</v>
          </cell>
          <cell r="G49" t="str">
            <v>Discharged/Transferred to Rehabilitation IRF or DPU</v>
          </cell>
        </row>
        <row r="50">
          <cell r="A50" t="str">
            <v>115</v>
          </cell>
          <cell r="G50" t="str">
            <v>Discharged/Transferred to Long Term Care Hospital</v>
          </cell>
        </row>
        <row r="51">
          <cell r="A51" t="str">
            <v>120</v>
          </cell>
          <cell r="G51" t="str">
            <v>Discharged/Transferred to Nursing Facility (Medicaid)</v>
          </cell>
        </row>
        <row r="52">
          <cell r="A52" t="str">
            <v>121</v>
          </cell>
          <cell r="G52" t="str">
            <v>Discharged/Transferred to Psychiatric IPF or DPU</v>
          </cell>
        </row>
        <row r="53">
          <cell r="A53" t="str">
            <v>130</v>
          </cell>
          <cell r="G53" t="str">
            <v>Discharged/Transferred to Critical Access Hospital</v>
          </cell>
        </row>
        <row r="54">
          <cell r="A54" t="str">
            <v>131</v>
          </cell>
          <cell r="G54" t="str">
            <v>Other Type of Health Care Institution</v>
          </cell>
        </row>
        <row r="55">
          <cell r="A55" t="str">
            <v>132</v>
          </cell>
          <cell r="G55" t="str">
            <v>OP Services - Other Facility</v>
          </cell>
        </row>
        <row r="56">
          <cell r="A56" t="str">
            <v>133</v>
          </cell>
          <cell r="G56" t="str">
            <v>OP Services - This Facility</v>
          </cell>
        </row>
        <row r="57">
          <cell r="A57" t="str">
            <v>134</v>
          </cell>
          <cell r="G57" t="str">
            <v>Transfer, Identified through UNIHOSP Change</v>
          </cell>
        </row>
        <row r="58">
          <cell r="A58" t="str">
            <v>135</v>
          </cell>
        </row>
        <row r="59">
          <cell r="A59" t="str">
            <v>136</v>
          </cell>
        </row>
        <row r="60">
          <cell r="A60" t="str">
            <v>137</v>
          </cell>
        </row>
        <row r="61">
          <cell r="A61" t="str">
            <v>138</v>
          </cell>
        </row>
        <row r="62">
          <cell r="A62" t="str">
            <v>139</v>
          </cell>
        </row>
        <row r="63">
          <cell r="A63" t="str">
            <v>140</v>
          </cell>
        </row>
        <row r="64">
          <cell r="A64" t="str">
            <v>141</v>
          </cell>
        </row>
        <row r="65">
          <cell r="A65" t="str">
            <v>142</v>
          </cell>
        </row>
        <row r="66">
          <cell r="A66" t="str">
            <v>143</v>
          </cell>
        </row>
        <row r="67">
          <cell r="A67" t="str">
            <v>144</v>
          </cell>
        </row>
        <row r="68">
          <cell r="A68" t="str">
            <v>160</v>
          </cell>
        </row>
        <row r="69">
          <cell r="A69" t="str">
            <v>161</v>
          </cell>
        </row>
        <row r="70">
          <cell r="A70" t="str">
            <v>162</v>
          </cell>
        </row>
        <row r="71">
          <cell r="A71" t="str">
            <v>163</v>
          </cell>
        </row>
        <row r="72">
          <cell r="A72" t="str">
            <v>165</v>
          </cell>
        </row>
        <row r="73">
          <cell r="A73" t="str">
            <v>166</v>
          </cell>
        </row>
        <row r="74">
          <cell r="A74" t="str">
            <v>167</v>
          </cell>
        </row>
        <row r="75">
          <cell r="A75" t="str">
            <v>169</v>
          </cell>
        </row>
        <row r="76">
          <cell r="A76" t="str">
            <v>170</v>
          </cell>
        </row>
        <row r="77">
          <cell r="A77" t="str">
            <v>171</v>
          </cell>
        </row>
        <row r="78">
          <cell r="A78" t="str">
            <v>173</v>
          </cell>
        </row>
        <row r="79">
          <cell r="A79" t="str">
            <v>174</v>
          </cell>
        </row>
        <row r="80">
          <cell r="A80" t="str">
            <v>175</v>
          </cell>
        </row>
        <row r="81">
          <cell r="A81" t="str">
            <v>176</v>
          </cell>
        </row>
        <row r="82">
          <cell r="A82" t="str">
            <v>177</v>
          </cell>
        </row>
        <row r="83">
          <cell r="A83" t="str">
            <v>180</v>
          </cell>
        </row>
        <row r="84">
          <cell r="A84" t="str">
            <v>190</v>
          </cell>
        </row>
        <row r="85">
          <cell r="A85" t="str">
            <v>191</v>
          </cell>
        </row>
        <row r="86">
          <cell r="A86" t="str">
            <v>192</v>
          </cell>
        </row>
        <row r="87">
          <cell r="A87" t="str">
            <v>193</v>
          </cell>
        </row>
        <row r="88">
          <cell r="A88" t="str">
            <v>194</v>
          </cell>
        </row>
        <row r="89">
          <cell r="A89" t="str">
            <v>196</v>
          </cell>
        </row>
        <row r="90">
          <cell r="A90" t="str">
            <v>197</v>
          </cell>
        </row>
        <row r="91">
          <cell r="A91" t="str">
            <v>198</v>
          </cell>
        </row>
        <row r="92">
          <cell r="A92" t="str">
            <v>199</v>
          </cell>
        </row>
        <row r="93">
          <cell r="A93" t="str">
            <v>200</v>
          </cell>
        </row>
        <row r="94">
          <cell r="A94" t="str">
            <v>201</v>
          </cell>
        </row>
        <row r="95">
          <cell r="A95" t="str">
            <v>203</v>
          </cell>
        </row>
        <row r="96">
          <cell r="A96" t="str">
            <v>204</v>
          </cell>
        </row>
        <row r="97">
          <cell r="A97" t="str">
            <v>205</v>
          </cell>
        </row>
        <row r="98">
          <cell r="A98" t="str">
            <v>206</v>
          </cell>
        </row>
        <row r="99">
          <cell r="A99" t="str">
            <v>207</v>
          </cell>
        </row>
        <row r="100">
          <cell r="A100" t="str">
            <v>220</v>
          </cell>
        </row>
        <row r="101">
          <cell r="A101" t="str">
            <v>221</v>
          </cell>
        </row>
        <row r="102">
          <cell r="A102" t="str">
            <v>222</v>
          </cell>
        </row>
        <row r="103">
          <cell r="A103" t="str">
            <v>223</v>
          </cell>
        </row>
        <row r="104">
          <cell r="A104" t="str">
            <v>224</v>
          </cell>
        </row>
        <row r="105">
          <cell r="A105" t="str">
            <v>225</v>
          </cell>
        </row>
        <row r="106">
          <cell r="A106" t="str">
            <v>226</v>
          </cell>
        </row>
        <row r="107">
          <cell r="A107" t="str">
            <v>227</v>
          </cell>
        </row>
        <row r="108">
          <cell r="A108" t="str">
            <v>228</v>
          </cell>
        </row>
        <row r="109">
          <cell r="A109" t="str">
            <v>229</v>
          </cell>
        </row>
        <row r="110">
          <cell r="A110" t="str">
            <v>240</v>
          </cell>
        </row>
        <row r="111">
          <cell r="A111" t="str">
            <v>241</v>
          </cell>
        </row>
        <row r="112">
          <cell r="A112" t="str">
            <v>242</v>
          </cell>
        </row>
        <row r="113">
          <cell r="A113" t="str">
            <v>243</v>
          </cell>
        </row>
        <row r="114">
          <cell r="A114" t="str">
            <v>244</v>
          </cell>
        </row>
        <row r="115">
          <cell r="A115" t="str">
            <v>245</v>
          </cell>
        </row>
        <row r="116">
          <cell r="A116" t="str">
            <v>246</v>
          </cell>
        </row>
        <row r="117">
          <cell r="A117" t="str">
            <v>247</v>
          </cell>
        </row>
        <row r="118">
          <cell r="A118" t="str">
            <v>248</v>
          </cell>
        </row>
        <row r="119">
          <cell r="A119" t="str">
            <v>249</v>
          </cell>
        </row>
        <row r="120">
          <cell r="A120" t="str">
            <v>251</v>
          </cell>
        </row>
        <row r="121">
          <cell r="A121" t="str">
            <v>252</v>
          </cell>
        </row>
        <row r="122">
          <cell r="A122" t="str">
            <v>253</v>
          </cell>
        </row>
        <row r="123">
          <cell r="A123" t="str">
            <v>254</v>
          </cell>
        </row>
        <row r="124">
          <cell r="A124" t="str">
            <v>260</v>
          </cell>
        </row>
        <row r="125">
          <cell r="A125" t="str">
            <v>261</v>
          </cell>
        </row>
        <row r="126">
          <cell r="A126" t="str">
            <v>262</v>
          </cell>
        </row>
        <row r="127">
          <cell r="A127" t="str">
            <v>263</v>
          </cell>
        </row>
        <row r="128">
          <cell r="A128" t="str">
            <v>264</v>
          </cell>
        </row>
        <row r="129">
          <cell r="A129" t="str">
            <v>279</v>
          </cell>
        </row>
        <row r="130">
          <cell r="A130" t="str">
            <v>280</v>
          </cell>
        </row>
        <row r="131">
          <cell r="A131" t="str">
            <v>281</v>
          </cell>
        </row>
        <row r="132">
          <cell r="A132" t="str">
            <v>282</v>
          </cell>
        </row>
        <row r="133">
          <cell r="A133" t="str">
            <v>283</v>
          </cell>
        </row>
        <row r="134">
          <cell r="A134" t="str">
            <v>284</v>
          </cell>
        </row>
        <row r="135">
          <cell r="A135" t="str">
            <v>301</v>
          </cell>
        </row>
        <row r="136">
          <cell r="A136" t="str">
            <v>302</v>
          </cell>
        </row>
        <row r="137">
          <cell r="A137" t="str">
            <v>303</v>
          </cell>
        </row>
        <row r="138">
          <cell r="A138" t="str">
            <v>304</v>
          </cell>
        </row>
        <row r="139">
          <cell r="A139" t="str">
            <v>305</v>
          </cell>
        </row>
        <row r="140">
          <cell r="A140" t="str">
            <v>308</v>
          </cell>
        </row>
        <row r="141">
          <cell r="A141" t="str">
            <v>309</v>
          </cell>
        </row>
        <row r="142">
          <cell r="A142" t="str">
            <v>310</v>
          </cell>
        </row>
        <row r="143">
          <cell r="A143" t="str">
            <v>312</v>
          </cell>
        </row>
        <row r="144">
          <cell r="A144" t="str">
            <v>313</v>
          </cell>
        </row>
        <row r="145">
          <cell r="A145" t="str">
            <v>314</v>
          </cell>
        </row>
        <row r="146">
          <cell r="A146" t="str">
            <v>315</v>
          </cell>
        </row>
        <row r="147">
          <cell r="A147" t="str">
            <v>316</v>
          </cell>
        </row>
        <row r="148">
          <cell r="A148" t="str">
            <v>317</v>
          </cell>
        </row>
        <row r="149">
          <cell r="A149" t="str">
            <v>320</v>
          </cell>
        </row>
        <row r="150">
          <cell r="A150" t="str">
            <v>321</v>
          </cell>
        </row>
        <row r="151">
          <cell r="A151" t="str">
            <v>340</v>
          </cell>
        </row>
        <row r="152">
          <cell r="A152" t="str">
            <v>341</v>
          </cell>
        </row>
        <row r="153">
          <cell r="A153" t="str">
            <v>342</v>
          </cell>
        </row>
        <row r="154">
          <cell r="A154" t="str">
            <v>343</v>
          </cell>
        </row>
        <row r="155">
          <cell r="A155" t="str">
            <v>344</v>
          </cell>
        </row>
        <row r="156">
          <cell r="A156" t="str">
            <v>346</v>
          </cell>
        </row>
        <row r="157">
          <cell r="A157" t="str">
            <v>347</v>
          </cell>
        </row>
        <row r="158">
          <cell r="A158" t="str">
            <v>349</v>
          </cell>
        </row>
        <row r="159">
          <cell r="A159" t="str">
            <v>351</v>
          </cell>
        </row>
        <row r="160">
          <cell r="A160" t="str">
            <v>361</v>
          </cell>
        </row>
        <row r="161">
          <cell r="A161" t="str">
            <v>362</v>
          </cell>
        </row>
        <row r="162">
          <cell r="A162" t="str">
            <v>363</v>
          </cell>
        </row>
        <row r="163">
          <cell r="A163" t="str">
            <v>364</v>
          </cell>
        </row>
        <row r="164">
          <cell r="A164" t="str">
            <v>380</v>
          </cell>
        </row>
        <row r="165">
          <cell r="A165" t="str">
            <v>381</v>
          </cell>
        </row>
        <row r="166">
          <cell r="A166" t="str">
            <v>382</v>
          </cell>
        </row>
        <row r="167">
          <cell r="A167" t="str">
            <v>383</v>
          </cell>
        </row>
        <row r="168">
          <cell r="A168" t="str">
            <v>384</v>
          </cell>
        </row>
        <row r="169">
          <cell r="A169" t="str">
            <v>385</v>
          </cell>
        </row>
        <row r="170">
          <cell r="A170" t="str">
            <v>401</v>
          </cell>
        </row>
        <row r="171">
          <cell r="A171" t="str">
            <v>403</v>
          </cell>
        </row>
        <row r="172">
          <cell r="A172" t="str">
            <v>404</v>
          </cell>
        </row>
        <row r="173">
          <cell r="A173" t="str">
            <v>405</v>
          </cell>
        </row>
        <row r="174">
          <cell r="A174" t="str">
            <v>420</v>
          </cell>
        </row>
        <row r="175">
          <cell r="A175" t="str">
            <v>421</v>
          </cell>
        </row>
        <row r="176">
          <cell r="A176" t="str">
            <v>422</v>
          </cell>
        </row>
        <row r="177">
          <cell r="A177" t="str">
            <v>423</v>
          </cell>
        </row>
        <row r="178">
          <cell r="A178" t="str">
            <v>424</v>
          </cell>
        </row>
        <row r="179">
          <cell r="A179" t="str">
            <v>425</v>
          </cell>
        </row>
        <row r="180">
          <cell r="A180" t="str">
            <v>440</v>
          </cell>
        </row>
        <row r="181">
          <cell r="A181" t="str">
            <v>441</v>
          </cell>
        </row>
        <row r="182">
          <cell r="A182" t="str">
            <v>442</v>
          </cell>
        </row>
        <row r="183">
          <cell r="A183" t="str">
            <v>443</v>
          </cell>
        </row>
        <row r="184">
          <cell r="A184" t="str">
            <v>444</v>
          </cell>
        </row>
        <row r="185">
          <cell r="A185" t="str">
            <v>445</v>
          </cell>
        </row>
        <row r="186">
          <cell r="A186" t="str">
            <v>446</v>
          </cell>
        </row>
        <row r="187">
          <cell r="A187" t="str">
            <v>447</v>
          </cell>
        </row>
        <row r="188">
          <cell r="A188" t="str">
            <v>460</v>
          </cell>
        </row>
        <row r="189">
          <cell r="A189" t="str">
            <v>461</v>
          </cell>
        </row>
        <row r="190">
          <cell r="A190" t="str">
            <v>462</v>
          </cell>
        </row>
        <row r="191">
          <cell r="A191" t="str">
            <v>463</v>
          </cell>
        </row>
        <row r="192">
          <cell r="A192" t="str">
            <v>465</v>
          </cell>
        </row>
        <row r="193">
          <cell r="A193" t="str">
            <v>466</v>
          </cell>
        </row>
        <row r="194">
          <cell r="A194" t="str">
            <v>468</v>
          </cell>
        </row>
        <row r="195">
          <cell r="A195" t="str">
            <v>480</v>
          </cell>
        </row>
        <row r="196">
          <cell r="A196" t="str">
            <v>481</v>
          </cell>
        </row>
        <row r="197">
          <cell r="A197" t="str">
            <v>482</v>
          </cell>
        </row>
        <row r="198">
          <cell r="A198" t="str">
            <v>483</v>
          </cell>
        </row>
        <row r="199">
          <cell r="A199" t="str">
            <v>484</v>
          </cell>
        </row>
        <row r="200">
          <cell r="A200" t="str">
            <v>500</v>
          </cell>
        </row>
        <row r="201">
          <cell r="A201" t="str">
            <v>501</v>
          </cell>
        </row>
        <row r="202">
          <cell r="A202" t="str">
            <v>510</v>
          </cell>
        </row>
        <row r="203">
          <cell r="A203" t="str">
            <v>511</v>
          </cell>
        </row>
        <row r="204">
          <cell r="A204" t="str">
            <v>512</v>
          </cell>
        </row>
        <row r="205">
          <cell r="A205" t="str">
            <v>513</v>
          </cell>
        </row>
        <row r="206">
          <cell r="A206" t="str">
            <v>514</v>
          </cell>
        </row>
        <row r="207">
          <cell r="A207" t="str">
            <v>517</v>
          </cell>
        </row>
        <row r="208">
          <cell r="A208" t="str">
            <v>518</v>
          </cell>
        </row>
        <row r="209">
          <cell r="A209" t="str">
            <v>519</v>
          </cell>
        </row>
        <row r="210">
          <cell r="A210" t="str">
            <v>530</v>
          </cell>
        </row>
        <row r="211">
          <cell r="A211" t="str">
            <v>531</v>
          </cell>
        </row>
        <row r="212">
          <cell r="A212" t="str">
            <v>532</v>
          </cell>
        </row>
        <row r="213">
          <cell r="A213" t="str">
            <v>540</v>
          </cell>
        </row>
        <row r="214">
          <cell r="A214" t="str">
            <v>541</v>
          </cell>
        </row>
        <row r="215">
          <cell r="A215" t="str">
            <v>542</v>
          </cell>
        </row>
        <row r="216">
          <cell r="A216" t="str">
            <v>544</v>
          </cell>
        </row>
        <row r="217">
          <cell r="A217" t="str">
            <v>545</v>
          </cell>
        </row>
        <row r="218">
          <cell r="A218" t="str">
            <v>546</v>
          </cell>
        </row>
        <row r="219">
          <cell r="A219" t="str">
            <v>560</v>
          </cell>
        </row>
        <row r="220">
          <cell r="A220" t="str">
            <v>561</v>
          </cell>
        </row>
        <row r="221">
          <cell r="A221" t="str">
            <v>563</v>
          </cell>
        </row>
        <row r="222">
          <cell r="A222" t="str">
            <v>564</v>
          </cell>
        </row>
        <row r="223">
          <cell r="A223" t="str">
            <v>565</v>
          </cell>
        </row>
        <row r="224">
          <cell r="A224" t="str">
            <v>566</v>
          </cell>
        </row>
        <row r="225">
          <cell r="A225" t="str">
            <v>580</v>
          </cell>
        </row>
        <row r="226">
          <cell r="A226" t="str">
            <v>581</v>
          </cell>
        </row>
        <row r="227">
          <cell r="A227" t="str">
            <v>583</v>
          </cell>
        </row>
        <row r="228">
          <cell r="A228" t="str">
            <v>588</v>
          </cell>
        </row>
        <row r="229">
          <cell r="A229" t="str">
            <v>589</v>
          </cell>
        </row>
        <row r="230">
          <cell r="A230" t="str">
            <v>591</v>
          </cell>
        </row>
        <row r="231">
          <cell r="A231" t="str">
            <v>593</v>
          </cell>
        </row>
        <row r="232">
          <cell r="A232" t="str">
            <v>602</v>
          </cell>
        </row>
        <row r="233">
          <cell r="A233" t="str">
            <v>603</v>
          </cell>
        </row>
        <row r="234">
          <cell r="A234" t="str">
            <v>607</v>
          </cell>
        </row>
        <row r="235">
          <cell r="A235" t="str">
            <v>608</v>
          </cell>
        </row>
        <row r="236">
          <cell r="A236" t="str">
            <v>609</v>
          </cell>
        </row>
        <row r="237">
          <cell r="A237" t="str">
            <v>611</v>
          </cell>
        </row>
        <row r="238">
          <cell r="A238" t="str">
            <v>612</v>
          </cell>
        </row>
        <row r="239">
          <cell r="A239" t="str">
            <v>613</v>
          </cell>
        </row>
        <row r="240">
          <cell r="A240" t="str">
            <v>614</v>
          </cell>
        </row>
        <row r="241">
          <cell r="A241" t="str">
            <v>621</v>
          </cell>
        </row>
        <row r="242">
          <cell r="A242" t="str">
            <v>622</v>
          </cell>
        </row>
        <row r="243">
          <cell r="A243" t="str">
            <v>623</v>
          </cell>
        </row>
        <row r="244">
          <cell r="A244" t="str">
            <v>625</v>
          </cell>
        </row>
        <row r="245">
          <cell r="A245" t="str">
            <v>626</v>
          </cell>
        </row>
        <row r="246">
          <cell r="A246" t="str">
            <v>630</v>
          </cell>
        </row>
        <row r="247">
          <cell r="A247" t="str">
            <v>631</v>
          </cell>
        </row>
        <row r="248">
          <cell r="A248" t="str">
            <v>633</v>
          </cell>
        </row>
        <row r="249">
          <cell r="A249" t="str">
            <v>634</v>
          </cell>
        </row>
        <row r="250">
          <cell r="A250" t="str">
            <v>636</v>
          </cell>
        </row>
        <row r="251">
          <cell r="A251" t="str">
            <v>639</v>
          </cell>
        </row>
        <row r="252">
          <cell r="A252" t="str">
            <v>640</v>
          </cell>
        </row>
        <row r="253">
          <cell r="A253" t="str">
            <v>650</v>
          </cell>
        </row>
        <row r="254">
          <cell r="A254" t="str">
            <v>651</v>
          </cell>
        </row>
        <row r="255">
          <cell r="A255" t="str">
            <v>660</v>
          </cell>
        </row>
        <row r="256">
          <cell r="A256" t="str">
            <v>661</v>
          </cell>
        </row>
        <row r="257">
          <cell r="A257" t="str">
            <v>662</v>
          </cell>
        </row>
        <row r="258">
          <cell r="A258" t="str">
            <v>663</v>
          </cell>
        </row>
        <row r="259">
          <cell r="A259" t="str">
            <v>680</v>
          </cell>
        </row>
        <row r="260">
          <cell r="A260" t="str">
            <v>681</v>
          </cell>
        </row>
        <row r="261">
          <cell r="A261" t="str">
            <v>690</v>
          </cell>
        </row>
        <row r="262">
          <cell r="A262" t="str">
            <v>691</v>
          </cell>
        </row>
        <row r="263">
          <cell r="A263" t="str">
            <v>692</v>
          </cell>
        </row>
        <row r="264">
          <cell r="A264" t="str">
            <v>693</v>
          </cell>
        </row>
        <row r="265">
          <cell r="A265" t="str">
            <v>694</v>
          </cell>
        </row>
        <row r="266">
          <cell r="A266" t="str">
            <v>710</v>
          </cell>
        </row>
        <row r="267">
          <cell r="A267" t="str">
            <v>711</v>
          </cell>
        </row>
        <row r="268">
          <cell r="A268" t="str">
            <v>720</v>
          </cell>
        </row>
        <row r="269">
          <cell r="A269" t="str">
            <v>721</v>
          </cell>
        </row>
        <row r="270">
          <cell r="A270" t="str">
            <v>722</v>
          </cell>
        </row>
        <row r="271">
          <cell r="A271" t="str">
            <v>723</v>
          </cell>
        </row>
        <row r="272">
          <cell r="A272" t="str">
            <v>724</v>
          </cell>
        </row>
        <row r="273">
          <cell r="A273" t="str">
            <v>740</v>
          </cell>
        </row>
        <row r="274">
          <cell r="A274" t="str">
            <v>750</v>
          </cell>
        </row>
        <row r="275">
          <cell r="A275" t="str">
            <v>751</v>
          </cell>
        </row>
        <row r="276">
          <cell r="A276" t="str">
            <v>752</v>
          </cell>
        </row>
        <row r="277">
          <cell r="A277" t="str">
            <v>753</v>
          </cell>
        </row>
        <row r="278">
          <cell r="A278" t="str">
            <v>754</v>
          </cell>
        </row>
        <row r="279">
          <cell r="A279" t="str">
            <v>755</v>
          </cell>
        </row>
        <row r="280">
          <cell r="A280" t="str">
            <v>756</v>
          </cell>
        </row>
        <row r="281">
          <cell r="A281" t="str">
            <v>757</v>
          </cell>
        </row>
        <row r="282">
          <cell r="A282" t="str">
            <v>758</v>
          </cell>
        </row>
        <row r="283">
          <cell r="A283" t="str">
            <v>759</v>
          </cell>
        </row>
        <row r="284">
          <cell r="A284" t="str">
            <v>760</v>
          </cell>
        </row>
        <row r="285">
          <cell r="A285" t="str">
            <v>770</v>
          </cell>
        </row>
        <row r="286">
          <cell r="A286" t="str">
            <v>772</v>
          </cell>
        </row>
        <row r="287">
          <cell r="A287" t="str">
            <v>773</v>
          </cell>
        </row>
        <row r="288">
          <cell r="A288" t="str">
            <v>774</v>
          </cell>
        </row>
        <row r="289">
          <cell r="A289" t="str">
            <v>775</v>
          </cell>
        </row>
        <row r="290">
          <cell r="A290" t="str">
            <v>776</v>
          </cell>
        </row>
        <row r="291">
          <cell r="A291" t="str">
            <v>791</v>
          </cell>
        </row>
        <row r="292">
          <cell r="A292" t="str">
            <v>811</v>
          </cell>
        </row>
        <row r="293">
          <cell r="A293" t="str">
            <v>812</v>
          </cell>
        </row>
        <row r="294">
          <cell r="A294" t="str">
            <v>813</v>
          </cell>
        </row>
        <row r="295">
          <cell r="A295" t="str">
            <v>815</v>
          </cell>
        </row>
        <row r="296">
          <cell r="A296" t="str">
            <v>816</v>
          </cell>
        </row>
        <row r="297">
          <cell r="A297" t="str">
            <v>841</v>
          </cell>
        </row>
        <row r="298">
          <cell r="A298" t="str">
            <v>842</v>
          </cell>
        </row>
        <row r="299">
          <cell r="A299" t="str">
            <v>843</v>
          </cell>
        </row>
        <row r="300">
          <cell r="A300" t="str">
            <v>844</v>
          </cell>
        </row>
        <row r="301">
          <cell r="A301" t="str">
            <v>850</v>
          </cell>
        </row>
        <row r="302">
          <cell r="A302" t="str">
            <v>860</v>
          </cell>
        </row>
        <row r="303">
          <cell r="A303" t="str">
            <v>861</v>
          </cell>
        </row>
        <row r="304">
          <cell r="A304" t="str">
            <v>862</v>
          </cell>
        </row>
        <row r="305">
          <cell r="A305" t="str">
            <v>863</v>
          </cell>
        </row>
        <row r="306">
          <cell r="A306" t="str">
            <v>890</v>
          </cell>
        </row>
        <row r="307">
          <cell r="A307" t="str">
            <v>892</v>
          </cell>
        </row>
        <row r="308">
          <cell r="A308" t="str">
            <v>893</v>
          </cell>
        </row>
        <row r="309">
          <cell r="A309" t="str">
            <v>894</v>
          </cell>
        </row>
        <row r="310">
          <cell r="A310" t="str">
            <v>910</v>
          </cell>
        </row>
        <row r="311">
          <cell r="A311" t="str">
            <v>911</v>
          </cell>
        </row>
        <row r="312">
          <cell r="A312" t="str">
            <v>912</v>
          </cell>
        </row>
        <row r="313">
          <cell r="A313" t="str">
            <v>930</v>
          </cell>
        </row>
        <row r="314">
          <cell r="A314" t="str">
            <v>950</v>
          </cell>
        </row>
        <row r="315">
          <cell r="A315" t="str">
            <v>951</v>
          </cell>
        </row>
        <row r="316">
          <cell r="A316" t="str">
            <v>952</v>
          </cell>
        </row>
      </sheetData>
      <sheetData sheetId="5">
        <row r="7">
          <cell r="A7" t="str">
            <v>070001</v>
          </cell>
        </row>
      </sheetData>
      <sheetData sheetId="6">
        <row r="5">
          <cell r="A5" t="str">
            <v>070001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_Para"/>
      <sheetName val="Medicaid"/>
      <sheetName val="PEIA"/>
      <sheetName val="CHIP_Access"/>
      <sheetName val="Payment_Model"/>
      <sheetName val="DRG_table"/>
    </sheetNames>
    <sheetDataSet>
      <sheetData sheetId="0">
        <row r="5">
          <cell r="D5">
            <v>0</v>
          </cell>
        </row>
      </sheetData>
      <sheetData sheetId="1">
        <row r="3">
          <cell r="A3" t="str">
            <v>Welch Community Hospital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CI Reserve Recovery"/>
      <sheetName val="Hospital Specific Rev Neutral"/>
      <sheetName val="BH and Rehab payments"/>
      <sheetName val="DRG Revenue"/>
      <sheetName val="DRG Rate"/>
      <sheetName val="Final CMI Calculation"/>
      <sheetName val="Fiscal Impact"/>
    </sheetNames>
    <sheetDataSet>
      <sheetData sheetId="0">
        <row r="4">
          <cell r="A4" t="str">
            <v>070022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zoomScaleNormal="100" workbookViewId="0">
      <selection activeCell="C1" sqref="C1"/>
    </sheetView>
  </sheetViews>
  <sheetFormatPr defaultColWidth="9.140625" defaultRowHeight="15"/>
  <cols>
    <col min="1" max="1" width="0.5703125" style="6" customWidth="1"/>
    <col min="2" max="2" width="0.28515625" style="6" customWidth="1"/>
    <col min="3" max="3" width="9.42578125" style="6" customWidth="1"/>
    <col min="4" max="4" width="10.28515625" style="6" customWidth="1"/>
    <col min="5" max="5" width="34.28515625" style="6" customWidth="1"/>
    <col min="6" max="6" width="15.7109375" style="6" bestFit="1" customWidth="1"/>
    <col min="7" max="7" width="12.5703125" style="6" customWidth="1"/>
    <col min="8" max="8" width="14.7109375" style="6" customWidth="1"/>
    <col min="9" max="12" width="15.42578125" style="6" customWidth="1"/>
    <col min="13" max="16384" width="9.140625" style="6"/>
  </cols>
  <sheetData>
    <row r="1" spans="1:8" ht="18">
      <c r="C1" s="8" t="s">
        <v>23</v>
      </c>
    </row>
    <row r="2" spans="1:8" ht="18">
      <c r="C2" s="8" t="s">
        <v>299</v>
      </c>
    </row>
    <row r="3" spans="1:8" ht="15.75">
      <c r="C3" s="10"/>
    </row>
    <row r="5" spans="1:8" ht="45" customHeight="1">
      <c r="C5" s="14" t="s">
        <v>25</v>
      </c>
      <c r="D5" s="15" t="s">
        <v>26</v>
      </c>
      <c r="E5" s="15" t="s">
        <v>0</v>
      </c>
      <c r="F5" s="15" t="s">
        <v>276</v>
      </c>
      <c r="G5" s="15" t="s">
        <v>300</v>
      </c>
      <c r="H5" s="122" t="s">
        <v>301</v>
      </c>
    </row>
    <row r="6" spans="1:8" s="16" customFormat="1">
      <c r="C6" s="17" t="s">
        <v>27</v>
      </c>
      <c r="D6" s="18" t="s">
        <v>28</v>
      </c>
      <c r="E6" s="18" t="s">
        <v>29</v>
      </c>
      <c r="F6" s="21" t="s">
        <v>30</v>
      </c>
      <c r="G6" s="20" t="s">
        <v>31</v>
      </c>
      <c r="H6" s="126" t="s">
        <v>280</v>
      </c>
    </row>
    <row r="7" spans="1:8">
      <c r="A7" s="131" t="s">
        <v>38</v>
      </c>
      <c r="B7" s="101" t="s">
        <v>238</v>
      </c>
      <c r="C7" s="13" t="s">
        <v>37</v>
      </c>
      <c r="D7" s="22" t="s">
        <v>17</v>
      </c>
      <c r="E7" s="1" t="s">
        <v>38</v>
      </c>
      <c r="F7" s="24">
        <v>7348.42</v>
      </c>
      <c r="G7" s="120">
        <f>VLOOKUP(C7,'WI_IME Rate Modifier'!$A$7:$F$35,6,FALSE)</f>
        <v>1.3529284696462618</v>
      </c>
      <c r="H7" s="12">
        <f>ROUND(F7*G7,2)</f>
        <v>9941.89</v>
      </c>
    </row>
    <row r="8" spans="1:8">
      <c r="A8" s="131" t="s">
        <v>40</v>
      </c>
      <c r="B8" s="101" t="s">
        <v>226</v>
      </c>
      <c r="C8" s="13" t="s">
        <v>39</v>
      </c>
      <c r="D8" s="1" t="s">
        <v>5</v>
      </c>
      <c r="E8" s="1" t="s">
        <v>40</v>
      </c>
      <c r="F8" s="24">
        <v>7348.42</v>
      </c>
      <c r="G8" s="120">
        <f>VLOOKUP(C8,'WI_IME Rate Modifier'!$A$7:$F$35,6,FALSE)</f>
        <v>1.1715688000000002</v>
      </c>
      <c r="H8" s="12">
        <f t="shared" ref="H8:H33" si="0">ROUND(F8*G8,2)</f>
        <v>8609.18</v>
      </c>
    </row>
    <row r="9" spans="1:8">
      <c r="A9" s="131" t="s">
        <v>42</v>
      </c>
      <c r="B9" s="101" t="s">
        <v>246</v>
      </c>
      <c r="C9" s="13" t="s">
        <v>41</v>
      </c>
      <c r="D9" s="22" t="s">
        <v>220</v>
      </c>
      <c r="E9" s="1" t="s">
        <v>42</v>
      </c>
      <c r="F9" s="24">
        <v>7348.42</v>
      </c>
      <c r="G9" s="120">
        <f>VLOOKUP(C9,'WI_IME Rate Modifier'!$A$7:$F$35,6,FALSE)</f>
        <v>1.1715688000000002</v>
      </c>
      <c r="H9" s="12">
        <f t="shared" si="0"/>
        <v>8609.18</v>
      </c>
    </row>
    <row r="10" spans="1:8">
      <c r="A10" s="131" t="s">
        <v>44</v>
      </c>
      <c r="B10" s="123" t="s">
        <v>237</v>
      </c>
      <c r="C10" s="13" t="s">
        <v>43</v>
      </c>
      <c r="D10" s="1" t="s">
        <v>201</v>
      </c>
      <c r="E10" s="1" t="s">
        <v>44</v>
      </c>
      <c r="F10" s="24">
        <v>7348.42</v>
      </c>
      <c r="G10" s="120">
        <f>VLOOKUP(C10,'WI_IME Rate Modifier'!$A$7:$F$35,6,FALSE)</f>
        <v>1.2962718055101898</v>
      </c>
      <c r="H10" s="12">
        <f t="shared" si="0"/>
        <v>9525.5499999999993</v>
      </c>
    </row>
    <row r="11" spans="1:8">
      <c r="A11" s="133" t="s">
        <v>46</v>
      </c>
      <c r="B11" s="101" t="s">
        <v>241</v>
      </c>
      <c r="C11" s="26" t="s">
        <v>45</v>
      </c>
      <c r="D11" s="3" t="s">
        <v>20</v>
      </c>
      <c r="E11" s="3" t="s">
        <v>46</v>
      </c>
      <c r="F11" s="29">
        <v>7348.42</v>
      </c>
      <c r="G11" s="121">
        <f>VLOOKUP(C11,'WI_IME Rate Modifier'!$A$7:$F$35,6,FALSE)</f>
        <v>1.304767246577311</v>
      </c>
      <c r="H11" s="29">
        <f t="shared" si="0"/>
        <v>9587.98</v>
      </c>
    </row>
    <row r="12" spans="1:8">
      <c r="A12" s="131" t="s">
        <v>48</v>
      </c>
      <c r="B12" s="101" t="s">
        <v>231</v>
      </c>
      <c r="C12" s="13" t="s">
        <v>47</v>
      </c>
      <c r="D12" s="1" t="s">
        <v>12</v>
      </c>
      <c r="E12" s="1" t="s">
        <v>48</v>
      </c>
      <c r="F12" s="24">
        <v>7348.42</v>
      </c>
      <c r="G12" s="120">
        <f>VLOOKUP(C12,'WI_IME Rate Modifier'!$A$7:$F$35,6,FALSE)</f>
        <v>1.1741076913559556</v>
      </c>
      <c r="H12" s="12">
        <f t="shared" si="0"/>
        <v>8627.84</v>
      </c>
    </row>
    <row r="13" spans="1:8">
      <c r="A13" s="131" t="s">
        <v>50</v>
      </c>
      <c r="B13" s="101" t="s">
        <v>230</v>
      </c>
      <c r="C13" s="13" t="s">
        <v>49</v>
      </c>
      <c r="D13" s="1" t="s">
        <v>11</v>
      </c>
      <c r="E13" s="1" t="s">
        <v>50</v>
      </c>
      <c r="F13" s="24">
        <v>7348.42</v>
      </c>
      <c r="G13" s="120">
        <f>VLOOKUP(C13,'WI_IME Rate Modifier'!$A$7:$F$35,6,FALSE)</f>
        <v>1.1715688000000002</v>
      </c>
      <c r="H13" s="12">
        <f t="shared" si="0"/>
        <v>8609.18</v>
      </c>
    </row>
    <row r="14" spans="1:8">
      <c r="A14" s="131" t="s">
        <v>52</v>
      </c>
      <c r="B14" s="101" t="s">
        <v>222</v>
      </c>
      <c r="C14" s="13" t="s">
        <v>51</v>
      </c>
      <c r="D14" s="1" t="s">
        <v>2</v>
      </c>
      <c r="E14" s="1" t="s">
        <v>52</v>
      </c>
      <c r="F14" s="24">
        <v>7348.42</v>
      </c>
      <c r="G14" s="120">
        <f>VLOOKUP(C14,'WI_IME Rate Modifier'!$A$7:$F$35,6,FALSE)</f>
        <v>1.3382919286719117</v>
      </c>
      <c r="H14" s="12">
        <f t="shared" si="0"/>
        <v>9834.33</v>
      </c>
    </row>
    <row r="15" spans="1:8">
      <c r="A15" s="131" t="s">
        <v>54</v>
      </c>
      <c r="B15" s="101" t="s">
        <v>243</v>
      </c>
      <c r="C15" s="31" t="s">
        <v>53</v>
      </c>
      <c r="D15" s="4" t="s">
        <v>10</v>
      </c>
      <c r="E15" s="1" t="s">
        <v>54</v>
      </c>
      <c r="F15" s="24">
        <v>7348.42</v>
      </c>
      <c r="G15" s="120">
        <f>VLOOKUP(C15,'WI_IME Rate Modifier'!$A$7:$F$35,6,FALSE)</f>
        <v>1.1715688000000002</v>
      </c>
      <c r="H15" s="12">
        <f t="shared" si="0"/>
        <v>8609.18</v>
      </c>
    </row>
    <row r="16" spans="1:8">
      <c r="A16" s="133" t="s">
        <v>56</v>
      </c>
      <c r="B16" s="101" t="s">
        <v>236</v>
      </c>
      <c r="C16" s="26" t="s">
        <v>55</v>
      </c>
      <c r="D16" s="3" t="s">
        <v>202</v>
      </c>
      <c r="E16" s="3" t="s">
        <v>56</v>
      </c>
      <c r="F16" s="29">
        <v>7348.42</v>
      </c>
      <c r="G16" s="121">
        <f>VLOOKUP(C16,'WI_IME Rate Modifier'!$A$7:$F$35,6,FALSE)</f>
        <v>1.1800758963985327</v>
      </c>
      <c r="H16" s="29">
        <f t="shared" si="0"/>
        <v>8671.69</v>
      </c>
    </row>
    <row r="17" spans="1:8">
      <c r="C17" s="13" t="s">
        <v>57</v>
      </c>
      <c r="D17" s="22" t="s">
        <v>277</v>
      </c>
      <c r="E17" s="4" t="s">
        <v>59</v>
      </c>
      <c r="F17" s="24">
        <v>7348.42</v>
      </c>
      <c r="G17" s="120">
        <f>VLOOKUP(C17,'WI_IME Rate Modifier'!$A$7:$F$35,6,FALSE)</f>
        <v>1.321322641536637</v>
      </c>
      <c r="H17" s="12">
        <f t="shared" si="0"/>
        <v>9709.6299999999992</v>
      </c>
    </row>
    <row r="18" spans="1:8">
      <c r="A18" s="131" t="s">
        <v>61</v>
      </c>
      <c r="B18" s="101" t="s">
        <v>239</v>
      </c>
      <c r="C18" s="13" t="s">
        <v>60</v>
      </c>
      <c r="D18" s="1" t="s">
        <v>18</v>
      </c>
      <c r="E18" s="1" t="s">
        <v>61</v>
      </c>
      <c r="F18" s="24">
        <v>7348.42</v>
      </c>
      <c r="G18" s="120">
        <f>VLOOKUP(C18,'WI_IME Rate Modifier'!$A$7:$F$35,6,FALSE)</f>
        <v>1.3346293314096105</v>
      </c>
      <c r="H18" s="12">
        <f t="shared" si="0"/>
        <v>9807.42</v>
      </c>
    </row>
    <row r="19" spans="1:8">
      <c r="A19" s="131" t="s">
        <v>63</v>
      </c>
      <c r="B19" s="101" t="s">
        <v>233</v>
      </c>
      <c r="C19" s="13" t="s">
        <v>62</v>
      </c>
      <c r="D19" s="1" t="s">
        <v>14</v>
      </c>
      <c r="E19" s="1" t="s">
        <v>63</v>
      </c>
      <c r="F19" s="24">
        <v>7348.42</v>
      </c>
      <c r="G19" s="120">
        <f>VLOOKUP(C19,'WI_IME Rate Modifier'!$A$7:$F$35,6,FALSE)</f>
        <v>1.1715688000000002</v>
      </c>
      <c r="H19" s="12">
        <f t="shared" si="0"/>
        <v>8609.18</v>
      </c>
    </row>
    <row r="20" spans="1:8">
      <c r="A20" s="131" t="s">
        <v>65</v>
      </c>
      <c r="B20" s="101" t="s">
        <v>227</v>
      </c>
      <c r="C20" s="13" t="s">
        <v>64</v>
      </c>
      <c r="D20" s="1" t="s">
        <v>6</v>
      </c>
      <c r="E20" s="1" t="s">
        <v>65</v>
      </c>
      <c r="F20" s="24">
        <v>7348.42</v>
      </c>
      <c r="G20" s="120">
        <f>VLOOKUP(C20,'WI_IME Rate Modifier'!$A$7:$F$35,6,FALSE)</f>
        <v>1.2581933353076211</v>
      </c>
      <c r="H20" s="12">
        <f t="shared" si="0"/>
        <v>9245.73</v>
      </c>
    </row>
    <row r="21" spans="1:8">
      <c r="B21" s="125" t="s">
        <v>221</v>
      </c>
      <c r="C21" s="26" t="s">
        <v>66</v>
      </c>
      <c r="D21" s="119" t="s">
        <v>278</v>
      </c>
      <c r="E21" s="3" t="s">
        <v>67</v>
      </c>
      <c r="F21" s="29">
        <v>7348.42</v>
      </c>
      <c r="G21" s="121">
        <f>VLOOKUP(C21,'WI_IME Rate Modifier'!$A$7:$F$35,6,FALSE)</f>
        <v>1.1715688000000002</v>
      </c>
      <c r="H21" s="29">
        <f>ROUND(F21*G21,2)</f>
        <v>8609.18</v>
      </c>
    </row>
    <row r="22" spans="1:8">
      <c r="A22" s="131" t="s">
        <v>69</v>
      </c>
      <c r="B22" s="101" t="s">
        <v>232</v>
      </c>
      <c r="C22" s="13" t="s">
        <v>68</v>
      </c>
      <c r="D22" s="1" t="s">
        <v>13</v>
      </c>
      <c r="E22" s="1" t="s">
        <v>69</v>
      </c>
      <c r="F22" s="24">
        <v>7348.42</v>
      </c>
      <c r="G22" s="120">
        <f>VLOOKUP(C22,'WI_IME Rate Modifier'!$A$7:$F$35,6,FALSE)</f>
        <v>1.2467790942002197</v>
      </c>
      <c r="H22" s="12">
        <f t="shared" si="0"/>
        <v>9161.86</v>
      </c>
    </row>
    <row r="23" spans="1:8">
      <c r="A23" s="131" t="s">
        <v>71</v>
      </c>
      <c r="B23" s="101" t="s">
        <v>248</v>
      </c>
      <c r="C23" s="13" t="s">
        <v>70</v>
      </c>
      <c r="D23" s="1" t="s">
        <v>21</v>
      </c>
      <c r="E23" s="1" t="s">
        <v>71</v>
      </c>
      <c r="F23" s="24">
        <v>7348.42</v>
      </c>
      <c r="G23" s="120">
        <f>VLOOKUP(C23,'WI_IME Rate Modifier'!$A$7:$F$35,6,FALSE)</f>
        <v>1.1715688000000002</v>
      </c>
      <c r="H23" s="12">
        <f t="shared" si="0"/>
        <v>8609.18</v>
      </c>
    </row>
    <row r="24" spans="1:8">
      <c r="A24" s="131" t="s">
        <v>73</v>
      </c>
      <c r="B24" s="101" t="s">
        <v>249</v>
      </c>
      <c r="C24" s="13" t="s">
        <v>72</v>
      </c>
      <c r="D24" s="1" t="s">
        <v>22</v>
      </c>
      <c r="E24" s="1" t="s">
        <v>73</v>
      </c>
      <c r="F24" s="24">
        <v>7348.42</v>
      </c>
      <c r="G24" s="120">
        <f>VLOOKUP(C24,'WI_IME Rate Modifier'!$A$7:$F$35,6,FALSE)</f>
        <v>1.4993488250774489</v>
      </c>
      <c r="H24" s="12">
        <f t="shared" si="0"/>
        <v>11017.84</v>
      </c>
    </row>
    <row r="25" spans="1:8">
      <c r="A25" s="131" t="s">
        <v>75</v>
      </c>
      <c r="B25" s="101" t="s">
        <v>247</v>
      </c>
      <c r="C25" s="13" t="s">
        <v>74</v>
      </c>
      <c r="D25" s="1" t="s">
        <v>1</v>
      </c>
      <c r="E25" s="1" t="s">
        <v>75</v>
      </c>
      <c r="F25" s="24">
        <v>7348.42</v>
      </c>
      <c r="G25" s="120">
        <f>VLOOKUP(C25,'WI_IME Rate Modifier'!$A$7:$F$35,6,FALSE)</f>
        <v>1.1715688000000002</v>
      </c>
      <c r="H25" s="12">
        <f t="shared" si="0"/>
        <v>8609.18</v>
      </c>
    </row>
    <row r="26" spans="1:8">
      <c r="A26" s="133" t="s">
        <v>77</v>
      </c>
      <c r="B26" s="101" t="s">
        <v>228</v>
      </c>
      <c r="C26" s="26" t="s">
        <v>76</v>
      </c>
      <c r="D26" s="3" t="s">
        <v>8</v>
      </c>
      <c r="E26" s="3" t="s">
        <v>77</v>
      </c>
      <c r="F26" s="29">
        <v>7348.42</v>
      </c>
      <c r="G26" s="121">
        <f>VLOOKUP(C26,'WI_IME Rate Modifier'!$A$7:$F$35,6,FALSE)</f>
        <v>1.3590451173743943</v>
      </c>
      <c r="H26" s="29">
        <f t="shared" si="0"/>
        <v>9986.83</v>
      </c>
    </row>
    <row r="27" spans="1:8">
      <c r="A27" s="131" t="s">
        <v>79</v>
      </c>
      <c r="B27" s="101" t="s">
        <v>235</v>
      </c>
      <c r="C27" s="13" t="s">
        <v>78</v>
      </c>
      <c r="D27" s="1" t="s">
        <v>203</v>
      </c>
      <c r="E27" s="1" t="s">
        <v>79</v>
      </c>
      <c r="F27" s="24">
        <v>7348.42</v>
      </c>
      <c r="G27" s="120">
        <f>VLOOKUP(C27,'WI_IME Rate Modifier'!$A$7:$F$35,6,FALSE)</f>
        <v>1.2732190057852089</v>
      </c>
      <c r="H27" s="12">
        <f t="shared" si="0"/>
        <v>9356.15</v>
      </c>
    </row>
    <row r="28" spans="1:8">
      <c r="A28" s="131" t="s">
        <v>81</v>
      </c>
      <c r="B28" s="101" t="s">
        <v>240</v>
      </c>
      <c r="C28" s="13" t="s">
        <v>80</v>
      </c>
      <c r="D28" s="129" t="s">
        <v>284</v>
      </c>
      <c r="E28" s="1" t="s">
        <v>81</v>
      </c>
      <c r="F28" s="24">
        <v>7348.42</v>
      </c>
      <c r="G28" s="120">
        <f>VLOOKUP(C28,'WI_IME Rate Modifier'!$A$7:$F$35,6,FALSE)</f>
        <v>1.2725803246046563</v>
      </c>
      <c r="H28" s="12">
        <f t="shared" si="0"/>
        <v>9351.4500000000007</v>
      </c>
    </row>
    <row r="29" spans="1:8">
      <c r="A29" s="131" t="s">
        <v>83</v>
      </c>
      <c r="B29" s="101" t="s">
        <v>223</v>
      </c>
      <c r="C29" s="13" t="s">
        <v>82</v>
      </c>
      <c r="D29" s="1" t="s">
        <v>3</v>
      </c>
      <c r="E29" s="1" t="s">
        <v>83</v>
      </c>
      <c r="F29" s="24">
        <v>7348.42</v>
      </c>
      <c r="G29" s="120">
        <f>VLOOKUP(C29,'WI_IME Rate Modifier'!$A$7:$F$35,6,FALSE)</f>
        <v>1.1715688000000002</v>
      </c>
      <c r="H29" s="12">
        <f t="shared" si="0"/>
        <v>8609.18</v>
      </c>
    </row>
    <row r="30" spans="1:8">
      <c r="A30" s="131" t="s">
        <v>85</v>
      </c>
      <c r="B30" s="101" t="s">
        <v>244</v>
      </c>
      <c r="C30" s="13" t="s">
        <v>84</v>
      </c>
      <c r="D30" s="1" t="s">
        <v>7</v>
      </c>
      <c r="E30" s="1" t="s">
        <v>85</v>
      </c>
      <c r="F30" s="24">
        <v>7348.42</v>
      </c>
      <c r="G30" s="120">
        <f>VLOOKUP(C30,'WI_IME Rate Modifier'!$A$7:$F$35,6,FALSE)</f>
        <v>1.3254692298825206</v>
      </c>
      <c r="H30" s="12">
        <f t="shared" si="0"/>
        <v>9740.1</v>
      </c>
    </row>
    <row r="31" spans="1:8">
      <c r="A31" s="133" t="s">
        <v>87</v>
      </c>
      <c r="B31" s="101" t="s">
        <v>225</v>
      </c>
      <c r="C31" s="26" t="s">
        <v>86</v>
      </c>
      <c r="D31" s="3" t="s">
        <v>4</v>
      </c>
      <c r="E31" s="3" t="s">
        <v>87</v>
      </c>
      <c r="F31" s="29">
        <v>7348.42</v>
      </c>
      <c r="G31" s="121">
        <f>VLOOKUP(C31,'WI_IME Rate Modifier'!$A$7:$F$35,6,FALSE)</f>
        <v>1.3232286629877008</v>
      </c>
      <c r="H31" s="29">
        <f t="shared" si="0"/>
        <v>9723.64</v>
      </c>
    </row>
    <row r="32" spans="1:8">
      <c r="A32" s="131" t="s">
        <v>89</v>
      </c>
      <c r="B32" s="101" t="s">
        <v>234</v>
      </c>
      <c r="C32" s="13" t="s">
        <v>88</v>
      </c>
      <c r="D32" s="1" t="s">
        <v>16</v>
      </c>
      <c r="E32" s="1" t="s">
        <v>89</v>
      </c>
      <c r="F32" s="24">
        <v>7348.42</v>
      </c>
      <c r="G32" s="120">
        <f>VLOOKUP(C32,'WI_IME Rate Modifier'!$A$7:$F$35,6,FALSE)</f>
        <v>1.3094069515373354</v>
      </c>
      <c r="H32" s="12">
        <f t="shared" si="0"/>
        <v>9622.07</v>
      </c>
    </row>
    <row r="33" spans="1:9">
      <c r="A33" s="133" t="s">
        <v>91</v>
      </c>
      <c r="B33" s="101" t="s">
        <v>245</v>
      </c>
      <c r="C33" s="26" t="s">
        <v>90</v>
      </c>
      <c r="D33" s="3" t="s">
        <v>9</v>
      </c>
      <c r="E33" s="3" t="s">
        <v>91</v>
      </c>
      <c r="F33" s="29">
        <v>7348.42</v>
      </c>
      <c r="G33" s="121">
        <f>VLOOKUP(C33,'WI_IME Rate Modifier'!$A$7:$F$35,6,FALSE)</f>
        <v>1.275236766431765</v>
      </c>
      <c r="H33" s="29">
        <f t="shared" si="0"/>
        <v>9370.98</v>
      </c>
    </row>
    <row r="34" spans="1:9" s="7" customFormat="1">
      <c r="F34" s="33"/>
      <c r="G34" s="33"/>
      <c r="H34" s="33"/>
      <c r="I34" s="6"/>
    </row>
    <row r="35" spans="1:9">
      <c r="F35" s="12"/>
      <c r="G35" s="34"/>
      <c r="H35" s="12"/>
    </row>
    <row r="36" spans="1:9" ht="18.75">
      <c r="C36" s="35" t="s">
        <v>92</v>
      </c>
      <c r="F36" s="12"/>
      <c r="G36" s="34"/>
      <c r="H36" s="12"/>
    </row>
    <row r="37" spans="1:9">
      <c r="F37" s="12"/>
      <c r="G37" s="36"/>
      <c r="H37" s="29"/>
    </row>
    <row r="38" spans="1:9">
      <c r="A38" s="132" t="s">
        <v>95</v>
      </c>
      <c r="B38" s="101" t="s">
        <v>224</v>
      </c>
      <c r="C38" s="37" t="s">
        <v>93</v>
      </c>
      <c r="D38" s="38" t="s">
        <v>94</v>
      </c>
      <c r="E38" s="38" t="s">
        <v>95</v>
      </c>
      <c r="F38" s="39">
        <v>7930.7</v>
      </c>
      <c r="G38" s="121">
        <f>VLOOKUP(C38,'WI_IME Rate Modifier'!$A$7:$F$35,6,FALSE)</f>
        <v>1.4690960258916141</v>
      </c>
      <c r="H38" s="29">
        <f t="shared" ref="H38" si="1">ROUND(F38*G38,2)</f>
        <v>11650.96</v>
      </c>
    </row>
    <row r="39" spans="1:9">
      <c r="F39" s="12"/>
      <c r="G39" s="23"/>
      <c r="H39" s="12"/>
    </row>
    <row r="40" spans="1:9">
      <c r="F40" s="12"/>
      <c r="G40" s="30"/>
      <c r="H40" s="29"/>
    </row>
    <row r="41" spans="1:9">
      <c r="A41" s="132" t="s">
        <v>98</v>
      </c>
      <c r="B41" s="101" t="s">
        <v>242</v>
      </c>
      <c r="C41" s="37" t="s">
        <v>96</v>
      </c>
      <c r="D41" s="38" t="s">
        <v>97</v>
      </c>
      <c r="E41" s="38" t="s">
        <v>98</v>
      </c>
      <c r="F41" s="39">
        <v>6522.56</v>
      </c>
      <c r="G41" s="121">
        <f>VLOOKUP(C41,'WI_IME Rate Modifier'!$A$7:$F$35,6,FALSE)</f>
        <v>1.9004953974361776</v>
      </c>
      <c r="H41" s="29">
        <f t="shared" ref="H41" si="2">ROUND(F41*G41,2)</f>
        <v>12396.1</v>
      </c>
    </row>
    <row r="43" spans="1:9">
      <c r="E43" s="7"/>
      <c r="G43" s="23"/>
      <c r="H43" s="143"/>
    </row>
  </sheetData>
  <pageMargins left="0.25" right="0.25" top="0.75" bottom="0.75" header="0.3" footer="0.3"/>
  <pageSetup orientation="portrait" r:id="rId1"/>
  <headerFooter>
    <oddHeader>&amp;R&amp;P of &amp;N</oddHeader>
    <oddFooter>&amp;LMyers and Stauffer LC&amp;C&amp;F [&amp;A]&amp;R&amp;D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5"/>
  <sheetViews>
    <sheetView topLeftCell="A4" zoomScaleNormal="100" workbookViewId="0">
      <selection activeCell="G15" sqref="G15"/>
    </sheetView>
  </sheetViews>
  <sheetFormatPr defaultColWidth="9.140625" defaultRowHeight="15"/>
  <cols>
    <col min="1" max="1" width="9.5703125" style="6" customWidth="1"/>
    <col min="2" max="2" width="12.28515625" style="6" customWidth="1"/>
    <col min="3" max="3" width="38" style="6" bestFit="1" customWidth="1"/>
    <col min="4" max="4" width="10.7109375" style="6" customWidth="1"/>
    <col min="5" max="5" width="13.140625" style="6" customWidth="1"/>
    <col min="6" max="6" width="12.42578125" style="6" customWidth="1"/>
    <col min="7" max="7" width="24.42578125" style="6" customWidth="1"/>
    <col min="8" max="8" width="16.42578125" style="6" customWidth="1"/>
    <col min="9" max="9" width="9.140625" style="6"/>
    <col min="10" max="10" width="11.7109375" style="6" customWidth="1"/>
    <col min="11" max="23" width="9.140625" style="6"/>
    <col min="24" max="24" width="11.5703125" style="6" bestFit="1" customWidth="1"/>
    <col min="25" max="16384" width="9.140625" style="6"/>
  </cols>
  <sheetData>
    <row r="1" spans="1:7" ht="18">
      <c r="A1" s="8" t="s">
        <v>23</v>
      </c>
    </row>
    <row r="2" spans="1:7" ht="15.75">
      <c r="A2" s="10" t="s">
        <v>104</v>
      </c>
    </row>
    <row r="3" spans="1:7">
      <c r="G3" s="137"/>
    </row>
    <row r="4" spans="1:7">
      <c r="D4" s="137"/>
      <c r="E4" s="137"/>
      <c r="G4" s="137"/>
    </row>
    <row r="5" spans="1:7" ht="45">
      <c r="A5" s="14" t="s">
        <v>25</v>
      </c>
      <c r="B5" s="15" t="s">
        <v>26</v>
      </c>
      <c r="C5" s="15" t="s">
        <v>0</v>
      </c>
      <c r="D5" s="15" t="s">
        <v>298</v>
      </c>
      <c r="E5" s="15" t="s">
        <v>293</v>
      </c>
      <c r="F5" s="44" t="s">
        <v>294</v>
      </c>
    </row>
    <row r="6" spans="1:7">
      <c r="A6" s="117" t="s">
        <v>27</v>
      </c>
      <c r="B6" s="18" t="s">
        <v>28</v>
      </c>
      <c r="C6" s="18" t="s">
        <v>29</v>
      </c>
      <c r="D6" s="19" t="s">
        <v>30</v>
      </c>
      <c r="E6" s="93" t="s">
        <v>31</v>
      </c>
      <c r="F6" s="118" t="s">
        <v>105</v>
      </c>
    </row>
    <row r="7" spans="1:7">
      <c r="A7" s="13" t="s">
        <v>37</v>
      </c>
      <c r="B7" s="22" t="s">
        <v>17</v>
      </c>
      <c r="C7" s="1" t="s">
        <v>38</v>
      </c>
      <c r="D7" s="9">
        <f>VLOOKUP(A7,'CT Wage Index'!$A$7:$I$35,9,FALSE)</f>
        <v>1.1715688000000002</v>
      </c>
      <c r="E7" s="45">
        <f>VLOOKUP(A7,'IME 2022'!$A$7:$L$35,12,FALSE)</f>
        <v>0.15480069940942573</v>
      </c>
      <c r="F7" s="46">
        <f>D7*(1+E7)</f>
        <v>1.3529284696462618</v>
      </c>
    </row>
    <row r="8" spans="1:7">
      <c r="A8" s="13" t="s">
        <v>39</v>
      </c>
      <c r="B8" s="1" t="s">
        <v>5</v>
      </c>
      <c r="C8" s="1" t="s">
        <v>40</v>
      </c>
      <c r="D8" s="9">
        <f>VLOOKUP(A8,'CT Wage Index'!$A$7:$I$35,9,FALSE)</f>
        <v>1.1715688000000002</v>
      </c>
      <c r="E8" s="45">
        <f>VLOOKUP(A8,'IME 2022'!$A$7:$L$35,12,FALSE)</f>
        <v>0</v>
      </c>
      <c r="F8" s="46">
        <f t="shared" ref="F8:F35" si="0">D8*(1+E8)</f>
        <v>1.1715688000000002</v>
      </c>
    </row>
    <row r="9" spans="1:7">
      <c r="A9" s="13" t="s">
        <v>41</v>
      </c>
      <c r="B9" s="22" t="s">
        <v>220</v>
      </c>
      <c r="C9" s="1" t="s">
        <v>42</v>
      </c>
      <c r="D9" s="9">
        <f>VLOOKUP(A9,'CT Wage Index'!$A$7:$I$35,9,FALSE)</f>
        <v>1.1715688000000002</v>
      </c>
      <c r="E9" s="45">
        <f>VLOOKUP(A9,'IME 2022'!$A$7:$L$35,12,FALSE)</f>
        <v>0</v>
      </c>
      <c r="F9" s="46">
        <f t="shared" si="0"/>
        <v>1.1715688000000002</v>
      </c>
    </row>
    <row r="10" spans="1:7">
      <c r="A10" s="13" t="s">
        <v>43</v>
      </c>
      <c r="B10" s="1" t="s">
        <v>201</v>
      </c>
      <c r="C10" s="1" t="s">
        <v>44</v>
      </c>
      <c r="D10" s="9">
        <f>VLOOKUP(A10,'CT Wage Index'!$A$7:$I$35,9,FALSE)</f>
        <v>1.1715688000000002</v>
      </c>
      <c r="E10" s="45">
        <f>VLOOKUP(A10,'IME 2022'!$A$7:$L$35,12,FALSE)</f>
        <v>0.10644104341989097</v>
      </c>
      <c r="F10" s="46">
        <f t="shared" si="0"/>
        <v>1.2962718055101898</v>
      </c>
    </row>
    <row r="11" spans="1:7">
      <c r="A11" s="26" t="s">
        <v>45</v>
      </c>
      <c r="B11" s="3" t="s">
        <v>20</v>
      </c>
      <c r="C11" s="3" t="s">
        <v>46</v>
      </c>
      <c r="D11" s="28">
        <f>VLOOKUP(A11,'CT Wage Index'!$A$7:$I$35,9,FALSE)</f>
        <v>1.1732588000000002</v>
      </c>
      <c r="E11" s="48">
        <f>VLOOKUP(A11,'IME 2022'!$A$7:$L$35,12,FALSE)</f>
        <v>0.11208818257089631</v>
      </c>
      <c r="F11" s="47">
        <f t="shared" si="0"/>
        <v>1.304767246577311</v>
      </c>
    </row>
    <row r="12" spans="1:7">
      <c r="A12" s="13" t="s">
        <v>47</v>
      </c>
      <c r="B12" s="1" t="s">
        <v>12</v>
      </c>
      <c r="C12" s="1" t="s">
        <v>48</v>
      </c>
      <c r="D12" s="9">
        <f>VLOOKUP(A12,'CT Wage Index'!$A$7:$I$35,9,FALSE)</f>
        <v>1.1715688000000002</v>
      </c>
      <c r="E12" s="45">
        <f>VLOOKUP(A12,'IME 2022'!$A$7:$L$35,12,FALSE)</f>
        <v>2.167086863319945E-3</v>
      </c>
      <c r="F12" s="46">
        <f t="shared" si="0"/>
        <v>1.1741076913559556</v>
      </c>
    </row>
    <row r="13" spans="1:7">
      <c r="A13" s="13" t="s">
        <v>49</v>
      </c>
      <c r="B13" s="1" t="s">
        <v>11</v>
      </c>
      <c r="C13" s="1" t="s">
        <v>50</v>
      </c>
      <c r="D13" s="9">
        <f>VLOOKUP(A13,'CT Wage Index'!$A$7:$I$35,9,FALSE)</f>
        <v>1.1715688000000002</v>
      </c>
      <c r="E13" s="45">
        <f>VLOOKUP(A13,'IME 2022'!$A$7:$L$35,12,FALSE)</f>
        <v>0</v>
      </c>
      <c r="F13" s="46">
        <f t="shared" si="0"/>
        <v>1.1715688000000002</v>
      </c>
    </row>
    <row r="14" spans="1:7">
      <c r="A14" s="13" t="s">
        <v>51</v>
      </c>
      <c r="B14" s="1" t="s">
        <v>2</v>
      </c>
      <c r="C14" s="1" t="s">
        <v>52</v>
      </c>
      <c r="D14" s="9">
        <f>VLOOKUP(A14,'CT Wage Index'!$A$7:$I$35,9,FALSE)</f>
        <v>1.1732588000000002</v>
      </c>
      <c r="E14" s="45">
        <f>VLOOKUP(A14,'IME 2022'!$A$7:$L$35,12,FALSE)</f>
        <v>0.14066216990821764</v>
      </c>
      <c r="F14" s="46">
        <f t="shared" si="0"/>
        <v>1.3382919286719117</v>
      </c>
    </row>
    <row r="15" spans="1:7">
      <c r="A15" s="31" t="s">
        <v>53</v>
      </c>
      <c r="B15" s="4" t="s">
        <v>10</v>
      </c>
      <c r="C15" s="1" t="s">
        <v>54</v>
      </c>
      <c r="D15" s="9">
        <f>VLOOKUP(A15,'CT Wage Index'!$A$7:$I$35,9,FALSE)</f>
        <v>1.1715688000000002</v>
      </c>
      <c r="E15" s="45">
        <f>VLOOKUP(A15,'IME 2022'!$A$7:$L$35,12,FALSE)</f>
        <v>0</v>
      </c>
      <c r="F15" s="46">
        <f t="shared" si="0"/>
        <v>1.1715688000000002</v>
      </c>
    </row>
    <row r="16" spans="1:7">
      <c r="A16" s="26" t="s">
        <v>55</v>
      </c>
      <c r="B16" s="3" t="s">
        <v>202</v>
      </c>
      <c r="C16" s="3" t="s">
        <v>56</v>
      </c>
      <c r="D16" s="28">
        <f>VLOOKUP(A16,'CT Wage Index'!$A$7:$I$35,9,FALSE)</f>
        <v>1.1715688000000002</v>
      </c>
      <c r="E16" s="48">
        <f>VLOOKUP(A16,'IME 2022'!$A$7:$L$35,12,FALSE)</f>
        <v>7.2612862330685536E-3</v>
      </c>
      <c r="F16" s="47">
        <f t="shared" si="0"/>
        <v>1.1800758963985327</v>
      </c>
    </row>
    <row r="17" spans="1:6">
      <c r="A17" s="13" t="s">
        <v>57</v>
      </c>
      <c r="B17" s="1" t="s">
        <v>58</v>
      </c>
      <c r="C17" s="1" t="s">
        <v>59</v>
      </c>
      <c r="D17" s="9">
        <f>VLOOKUP(A17,'CT Wage Index'!$A$7:$I$35,9,FALSE)</f>
        <v>1.1715688000000002</v>
      </c>
      <c r="E17" s="45">
        <f>VLOOKUP(A17,'IME 2022'!$A$7:$L$35,12,FALSE)</f>
        <v>0.12782334382465363</v>
      </c>
      <c r="F17" s="46">
        <f t="shared" si="0"/>
        <v>1.321322641536637</v>
      </c>
    </row>
    <row r="18" spans="1:6">
      <c r="A18" s="13" t="s">
        <v>60</v>
      </c>
      <c r="B18" s="1" t="s">
        <v>18</v>
      </c>
      <c r="C18" s="1" t="s">
        <v>61</v>
      </c>
      <c r="D18" s="9">
        <f>VLOOKUP(A18,'CT Wage Index'!$A$7:$I$35,9,FALSE)</f>
        <v>1.1715688000000002</v>
      </c>
      <c r="E18" s="45">
        <f>VLOOKUP(A18,'IME 2022'!$A$7:$L$35,12,FALSE)</f>
        <v>0.13918135359153488</v>
      </c>
      <c r="F18" s="46">
        <f t="shared" si="0"/>
        <v>1.3346293314096105</v>
      </c>
    </row>
    <row r="19" spans="1:6">
      <c r="A19" s="13" t="s">
        <v>62</v>
      </c>
      <c r="B19" s="1" t="s">
        <v>14</v>
      </c>
      <c r="C19" s="1" t="s">
        <v>63</v>
      </c>
      <c r="D19" s="9">
        <f>VLOOKUP(A19,'CT Wage Index'!$A$7:$I$35,9,FALSE)</f>
        <v>1.1715688000000002</v>
      </c>
      <c r="E19" s="45">
        <f>VLOOKUP(A19,'IME 2022'!$A$7:$L$35,12,FALSE)</f>
        <v>0</v>
      </c>
      <c r="F19" s="46">
        <f t="shared" si="0"/>
        <v>1.1715688000000002</v>
      </c>
    </row>
    <row r="20" spans="1:6">
      <c r="A20" s="13" t="s">
        <v>64</v>
      </c>
      <c r="B20" s="1" t="s">
        <v>6</v>
      </c>
      <c r="C20" s="1" t="s">
        <v>65</v>
      </c>
      <c r="D20" s="9">
        <f>VLOOKUP(A20,'CT Wage Index'!$A$7:$I$35,9,FALSE)</f>
        <v>1.1732588000000002</v>
      </c>
      <c r="E20" s="45">
        <f>VLOOKUP(A20,'IME 2022'!$A$7:$L$35,12,FALSE)</f>
        <v>7.2391986582688375E-2</v>
      </c>
      <c r="F20" s="46">
        <f t="shared" si="0"/>
        <v>1.2581933353076211</v>
      </c>
    </row>
    <row r="21" spans="1:6">
      <c r="A21" s="26" t="s">
        <v>66</v>
      </c>
      <c r="B21" s="3" t="s">
        <v>15</v>
      </c>
      <c r="C21" s="3" t="s">
        <v>67</v>
      </c>
      <c r="D21" s="28">
        <f>VLOOKUP(A21,'CT Wage Index'!$A$7:$I$35,9,FALSE)</f>
        <v>1.1715688000000002</v>
      </c>
      <c r="E21" s="48">
        <f>VLOOKUP(A21,'IME 2022'!$A$7:$L$35,12,FALSE)</f>
        <v>0</v>
      </c>
      <c r="F21" s="47">
        <f t="shared" si="0"/>
        <v>1.1715688000000002</v>
      </c>
    </row>
    <row r="22" spans="1:6">
      <c r="A22" s="13" t="s">
        <v>68</v>
      </c>
      <c r="B22" s="1" t="s">
        <v>13</v>
      </c>
      <c r="C22" s="1" t="s">
        <v>69</v>
      </c>
      <c r="D22" s="9">
        <f>VLOOKUP(A22,'CT Wage Index'!$A$7:$I$35,9,FALSE)</f>
        <v>1.1715688000000002</v>
      </c>
      <c r="E22" s="45">
        <f>VLOOKUP(A22,'IME 2022'!$A$7:$L$35,12,FALSE)</f>
        <v>6.4196224925262016E-2</v>
      </c>
      <c r="F22" s="46">
        <f t="shared" si="0"/>
        <v>1.2467790942002197</v>
      </c>
    </row>
    <row r="23" spans="1:6">
      <c r="A23" s="13" t="s">
        <v>70</v>
      </c>
      <c r="B23" s="1" t="s">
        <v>21</v>
      </c>
      <c r="C23" s="1" t="s">
        <v>71</v>
      </c>
      <c r="D23" s="9">
        <f>VLOOKUP(A23,'CT Wage Index'!$A$7:$I$35,9,FALSE)</f>
        <v>1.1715688000000002</v>
      </c>
      <c r="E23" s="45">
        <f>VLOOKUP(A23,'IME 2022'!$A$7:$L$35,12,FALSE)</f>
        <v>0</v>
      </c>
      <c r="F23" s="46">
        <f t="shared" si="0"/>
        <v>1.1715688000000002</v>
      </c>
    </row>
    <row r="24" spans="1:6">
      <c r="A24" s="13" t="s">
        <v>72</v>
      </c>
      <c r="B24" s="1" t="s">
        <v>22</v>
      </c>
      <c r="C24" s="1" t="s">
        <v>73</v>
      </c>
      <c r="D24" s="9">
        <f>VLOOKUP(A24,'CT Wage Index'!$A$7:$I$35,9,FALSE)</f>
        <v>1.1715688000000002</v>
      </c>
      <c r="E24" s="45">
        <f>VLOOKUP(A24,'IME 2022'!$A$7:$L$35,12,FALSE)</f>
        <v>0.27977872496898909</v>
      </c>
      <c r="F24" s="46">
        <f t="shared" si="0"/>
        <v>1.4993488250774489</v>
      </c>
    </row>
    <row r="25" spans="1:6">
      <c r="A25" s="13" t="s">
        <v>74</v>
      </c>
      <c r="B25" s="1" t="s">
        <v>1</v>
      </c>
      <c r="C25" s="1" t="s">
        <v>75</v>
      </c>
      <c r="D25" s="9">
        <f>VLOOKUP(A25,'CT Wage Index'!$A$7:$I$35,9,FALSE)</f>
        <v>1.1715688000000002</v>
      </c>
      <c r="E25" s="45">
        <f>VLOOKUP(A25,'IME 2022'!$A$7:$L$35,12,FALSE)</f>
        <v>0</v>
      </c>
      <c r="F25" s="46">
        <f t="shared" si="0"/>
        <v>1.1715688000000002</v>
      </c>
    </row>
    <row r="26" spans="1:6">
      <c r="A26" s="26" t="s">
        <v>76</v>
      </c>
      <c r="B26" s="3" t="s">
        <v>8</v>
      </c>
      <c r="C26" s="3" t="s">
        <v>77</v>
      </c>
      <c r="D26" s="28">
        <f>VLOOKUP(A26,'CT Wage Index'!$A$7:$I$35,9,FALSE)</f>
        <v>1.1715688000000002</v>
      </c>
      <c r="E26" s="48">
        <f>VLOOKUP(A26,'IME 2022'!$A$7:$L$35,12,FALSE)</f>
        <v>0.16002160297747264</v>
      </c>
      <c r="F26" s="47">
        <f t="shared" si="0"/>
        <v>1.3590451173743943</v>
      </c>
    </row>
    <row r="27" spans="1:6">
      <c r="A27" s="13" t="s">
        <v>78</v>
      </c>
      <c r="B27" s="1" t="s">
        <v>203</v>
      </c>
      <c r="C27" s="1" t="s">
        <v>79</v>
      </c>
      <c r="D27" s="9">
        <f>VLOOKUP(A27,'CT Wage Index'!$A$7:$I$35,9,FALSE)</f>
        <v>1.1715688000000002</v>
      </c>
      <c r="E27" s="45">
        <f>VLOOKUP(A27,'IME 2022'!$A$7:$L$35,12,FALSE)</f>
        <v>8.6764179607043704E-2</v>
      </c>
      <c r="F27" s="46">
        <f t="shared" si="0"/>
        <v>1.2732190057852089</v>
      </c>
    </row>
    <row r="28" spans="1:6">
      <c r="A28" s="13" t="s">
        <v>80</v>
      </c>
      <c r="B28" s="1" t="s">
        <v>19</v>
      </c>
      <c r="C28" s="1" t="s">
        <v>81</v>
      </c>
      <c r="D28" s="9">
        <f>VLOOKUP(A28,'CT Wage Index'!$A$7:$I$35,9,FALSE)</f>
        <v>1.1732588000000002</v>
      </c>
      <c r="E28" s="45">
        <f>VLOOKUP(A28,'IME 2022'!$A$7:$L$35,12,FALSE)</f>
        <v>8.4654404130321548E-2</v>
      </c>
      <c r="F28" s="46">
        <f t="shared" si="0"/>
        <v>1.2725803246046563</v>
      </c>
    </row>
    <row r="29" spans="1:6">
      <c r="A29" s="13" t="s">
        <v>82</v>
      </c>
      <c r="B29" s="1" t="s">
        <v>3</v>
      </c>
      <c r="C29" s="1" t="s">
        <v>83</v>
      </c>
      <c r="D29" s="9">
        <f>VLOOKUP(A29,'CT Wage Index'!$A$7:$I$35,9,FALSE)</f>
        <v>1.1715688000000002</v>
      </c>
      <c r="E29" s="45">
        <f>VLOOKUP(A29,'IME 2022'!$A$7:$L$35,12,FALSE)</f>
        <v>0</v>
      </c>
      <c r="F29" s="46">
        <f t="shared" si="0"/>
        <v>1.1715688000000002</v>
      </c>
    </row>
    <row r="30" spans="1:6">
      <c r="A30" s="13" t="s">
        <v>84</v>
      </c>
      <c r="B30" s="1" t="s">
        <v>7</v>
      </c>
      <c r="C30" s="1" t="s">
        <v>85</v>
      </c>
      <c r="D30" s="9">
        <f>VLOOKUP(A30,'CT Wage Index'!$A$7:$I$35,9,FALSE)</f>
        <v>1.1715688000000002</v>
      </c>
      <c r="E30" s="45">
        <f>VLOOKUP(A30,'IME 2022'!$A$7:$L$35,12,FALSE)</f>
        <v>0.13136269067810658</v>
      </c>
      <c r="F30" s="46">
        <f t="shared" si="0"/>
        <v>1.3254692298825206</v>
      </c>
    </row>
    <row r="31" spans="1:6">
      <c r="A31" s="26" t="s">
        <v>86</v>
      </c>
      <c r="B31" s="3" t="s">
        <v>4</v>
      </c>
      <c r="C31" s="3" t="s">
        <v>87</v>
      </c>
      <c r="D31" s="28">
        <f>VLOOKUP(A31,'CT Wage Index'!$A$7:$I$35,9,FALSE)</f>
        <v>1.1732588000000002</v>
      </c>
      <c r="E31" s="48">
        <f>VLOOKUP(A31,'IME 2022'!$A$7:$L$35,12,FALSE)</f>
        <v>0.12782334382465363</v>
      </c>
      <c r="F31" s="47">
        <f t="shared" si="0"/>
        <v>1.3232286629877008</v>
      </c>
    </row>
    <row r="32" spans="1:6">
      <c r="A32" s="13" t="s">
        <v>88</v>
      </c>
      <c r="B32" s="1" t="s">
        <v>16</v>
      </c>
      <c r="C32" s="1" t="s">
        <v>89</v>
      </c>
      <c r="D32" s="9">
        <f>VLOOKUP(A32,'CT Wage Index'!$A$7:$I$35,9,FALSE)</f>
        <v>1.1732588000000002</v>
      </c>
      <c r="E32" s="45">
        <f>VLOOKUP(A32,'IME 2022'!$A$7:$L$35,12,FALSE)</f>
        <v>0.11604272777441367</v>
      </c>
      <c r="F32" s="46">
        <f t="shared" si="0"/>
        <v>1.3094069515373354</v>
      </c>
    </row>
    <row r="33" spans="1:6">
      <c r="A33" s="13" t="s">
        <v>90</v>
      </c>
      <c r="B33" s="1" t="s">
        <v>9</v>
      </c>
      <c r="C33" s="1" t="s">
        <v>91</v>
      </c>
      <c r="D33" s="9">
        <f>VLOOKUP(A33,'CT Wage Index'!$A$7:$I$35,9,FALSE)</f>
        <v>1.1715688000000002</v>
      </c>
      <c r="E33" s="45">
        <f>VLOOKUP(A33,'IME 2022'!$A$7:$L$35,12,FALSE)</f>
        <v>8.8486452039150065E-2</v>
      </c>
      <c r="F33" s="46">
        <f t="shared" si="0"/>
        <v>1.275236766431765</v>
      </c>
    </row>
    <row r="34" spans="1:6">
      <c r="A34" s="13" t="s">
        <v>96</v>
      </c>
      <c r="B34" s="1" t="s">
        <v>97</v>
      </c>
      <c r="C34" s="1" t="s">
        <v>98</v>
      </c>
      <c r="D34" s="9">
        <f>VLOOKUP(A34,'CT Wage Index'!$A$7:$I$35,9,FALSE)</f>
        <v>1.1740699999999999</v>
      </c>
      <c r="E34" s="45">
        <f>VLOOKUP(A34,'IME 2022'!$A$7:$L$35,12,FALSE)</f>
        <v>0.618724094335242</v>
      </c>
      <c r="F34" s="46">
        <f t="shared" si="0"/>
        <v>1.9004953974361776</v>
      </c>
    </row>
    <row r="35" spans="1:6">
      <c r="A35" s="26" t="s">
        <v>93</v>
      </c>
      <c r="B35" s="3" t="s">
        <v>94</v>
      </c>
      <c r="C35" s="3" t="s">
        <v>95</v>
      </c>
      <c r="D35" s="28">
        <f>VLOOKUP(A35,'CT Wage Index'!$A$7:$I$35,9,FALSE)</f>
        <v>1.1740699999999999</v>
      </c>
      <c r="E35" s="48">
        <f>VLOOKUP(A35,'IME 2022'!$A$7:$L$35,12,FALSE)</f>
        <v>0.25128486878262307</v>
      </c>
      <c r="F35" s="47">
        <f t="shared" si="0"/>
        <v>1.4690960258916141</v>
      </c>
    </row>
    <row r="36" spans="1:6">
      <c r="D36" s="9"/>
      <c r="E36" s="23"/>
      <c r="F36" s="23"/>
    </row>
    <row r="37" spans="1:6">
      <c r="A37" s="1"/>
      <c r="B37" s="1"/>
      <c r="C37" s="1"/>
    </row>
    <row r="38" spans="1:6">
      <c r="A38" s="1"/>
      <c r="B38" s="1"/>
      <c r="C38" s="1"/>
    </row>
    <row r="39" spans="1:6">
      <c r="A39" s="1"/>
      <c r="B39" s="1"/>
      <c r="C39" s="1"/>
    </row>
    <row r="40" spans="1:6" s="1" customFormat="1"/>
    <row r="41" spans="1:6" s="1" customFormat="1"/>
    <row r="42" spans="1:6" s="1" customFormat="1"/>
    <row r="43" spans="1:6" s="1" customFormat="1"/>
    <row r="44" spans="1:6" s="1" customFormat="1"/>
    <row r="45" spans="1:6" s="1" customFormat="1"/>
    <row r="69" spans="9:11">
      <c r="I69" s="40"/>
      <c r="J69" s="40"/>
    </row>
    <row r="70" spans="9:11">
      <c r="K70" s="34"/>
    </row>
    <row r="85" spans="2:3">
      <c r="B85" s="40"/>
      <c r="C85" s="40"/>
    </row>
  </sheetData>
  <pageMargins left="0.745" right="0.495" top="0.75" bottom="0.75" header="0.3" footer="0.3"/>
  <pageSetup scale="96" orientation="portrait" r:id="rId1"/>
  <headerFooter>
    <oddHeader>&amp;R&amp;P of &amp;N</oddHeader>
    <oddFooter>&amp;C&amp;8&amp;Z&amp;F  (&amp;A)</oddFooter>
  </headerFooter>
  <rowBreaks count="2" manualBreakCount="2">
    <brk id="41" max="16383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9"/>
  <sheetViews>
    <sheetView zoomScaleNormal="100" workbookViewId="0">
      <selection activeCell="F30" sqref="F30"/>
    </sheetView>
  </sheetViews>
  <sheetFormatPr defaultColWidth="9.140625" defaultRowHeight="15"/>
  <cols>
    <col min="1" max="1" width="10" style="6" customWidth="1"/>
    <col min="2" max="2" width="10.5703125" style="6" customWidth="1"/>
    <col min="3" max="3" width="38" style="6" bestFit="1" customWidth="1"/>
    <col min="4" max="4" width="19.140625" style="6" bestFit="1" customWidth="1"/>
    <col min="5" max="5" width="11.140625" style="6" customWidth="1"/>
    <col min="6" max="6" width="37.7109375" style="6" bestFit="1" customWidth="1"/>
    <col min="7" max="7" width="9.42578125" style="6" customWidth="1"/>
    <col min="8" max="8" width="12.42578125" style="6" customWidth="1"/>
    <col min="9" max="9" width="15.7109375" style="6" customWidth="1"/>
    <col min="10" max="16384" width="9.140625" style="6"/>
  </cols>
  <sheetData>
    <row r="1" spans="1:9" ht="18.75" thickBot="1">
      <c r="A1" s="8" t="s">
        <v>23</v>
      </c>
      <c r="G1" s="137"/>
    </row>
    <row r="2" spans="1:9" ht="16.5" thickBot="1">
      <c r="A2" s="10" t="s">
        <v>297</v>
      </c>
      <c r="E2" s="6" t="s">
        <v>24</v>
      </c>
      <c r="G2" s="5" t="s">
        <v>296</v>
      </c>
      <c r="H2" s="5"/>
      <c r="I2" s="115">
        <v>0.67600000000000005</v>
      </c>
    </row>
    <row r="3" spans="1:9" ht="15.75">
      <c r="A3" s="10"/>
      <c r="F3" s="6" t="s">
        <v>24</v>
      </c>
      <c r="I3" s="11"/>
    </row>
    <row r="4" spans="1:9">
      <c r="G4" s="144">
        <v>2022</v>
      </c>
      <c r="H4" s="145"/>
      <c r="I4" s="146"/>
    </row>
    <row r="5" spans="1:9" ht="43.9" customHeight="1">
      <c r="A5" s="67" t="s">
        <v>25</v>
      </c>
      <c r="B5" s="68" t="s">
        <v>26</v>
      </c>
      <c r="C5" s="68" t="s">
        <v>106</v>
      </c>
      <c r="D5" s="68" t="s">
        <v>118</v>
      </c>
      <c r="E5" s="69" t="s">
        <v>204</v>
      </c>
      <c r="F5" s="69" t="s">
        <v>119</v>
      </c>
      <c r="G5" s="69" t="s">
        <v>120</v>
      </c>
      <c r="H5" s="69" t="s">
        <v>205</v>
      </c>
      <c r="I5" s="70" t="s">
        <v>295</v>
      </c>
    </row>
    <row r="6" spans="1:9" s="2" customFormat="1">
      <c r="A6" s="71" t="s">
        <v>27</v>
      </c>
      <c r="B6" s="72" t="s">
        <v>28</v>
      </c>
      <c r="C6" s="72" t="s">
        <v>29</v>
      </c>
      <c r="D6" s="72" t="s">
        <v>30</v>
      </c>
      <c r="E6" s="73" t="s">
        <v>31</v>
      </c>
      <c r="F6" s="73" t="s">
        <v>32</v>
      </c>
      <c r="G6" s="73" t="s">
        <v>103</v>
      </c>
      <c r="H6" s="73" t="s">
        <v>36</v>
      </c>
      <c r="I6" s="74" t="s">
        <v>122</v>
      </c>
    </row>
    <row r="7" spans="1:9">
      <c r="A7" s="75" t="s">
        <v>37</v>
      </c>
      <c r="B7" s="1">
        <v>4041620</v>
      </c>
      <c r="C7" s="1" t="s">
        <v>38</v>
      </c>
      <c r="D7" s="1" t="s">
        <v>124</v>
      </c>
      <c r="E7" s="41" t="s">
        <v>131</v>
      </c>
      <c r="F7" s="1" t="s">
        <v>208</v>
      </c>
      <c r="G7" s="94">
        <v>1.2538</v>
      </c>
      <c r="H7" s="25">
        <f>I$2</f>
        <v>0.67600000000000005</v>
      </c>
      <c r="I7" s="78">
        <f t="shared" ref="I7:I35" si="0">(H7*G7)+(1-H7)</f>
        <v>1.1715688000000002</v>
      </c>
    </row>
    <row r="8" spans="1:9">
      <c r="A8" s="75" t="s">
        <v>39</v>
      </c>
      <c r="B8" s="1">
        <v>4041638</v>
      </c>
      <c r="C8" s="1" t="s">
        <v>40</v>
      </c>
      <c r="D8" s="1" t="s">
        <v>125</v>
      </c>
      <c r="E8" s="41" t="s">
        <v>209</v>
      </c>
      <c r="F8" s="79" t="s">
        <v>210</v>
      </c>
      <c r="G8" s="94">
        <v>1.2538</v>
      </c>
      <c r="H8" s="25">
        <f t="shared" ref="H8:H35" si="1">I$2</f>
        <v>0.67600000000000005</v>
      </c>
      <c r="I8" s="78">
        <f t="shared" si="0"/>
        <v>1.1715688000000002</v>
      </c>
    </row>
    <row r="9" spans="1:9">
      <c r="A9" s="75" t="s">
        <v>41</v>
      </c>
      <c r="B9" s="22">
        <v>8074563</v>
      </c>
      <c r="C9" s="1" t="s">
        <v>42</v>
      </c>
      <c r="D9" s="1" t="s">
        <v>126</v>
      </c>
      <c r="E9" s="80" t="s">
        <v>211</v>
      </c>
      <c r="F9" s="1" t="s">
        <v>212</v>
      </c>
      <c r="G9" s="94">
        <v>1.2538</v>
      </c>
      <c r="H9" s="25">
        <f t="shared" si="1"/>
        <v>0.67600000000000005</v>
      </c>
      <c r="I9" s="78">
        <f t="shared" si="0"/>
        <v>1.1715688000000002</v>
      </c>
    </row>
    <row r="10" spans="1:9">
      <c r="A10" s="81" t="s">
        <v>43</v>
      </c>
      <c r="B10" s="3">
        <v>8069222</v>
      </c>
      <c r="C10" s="3" t="s">
        <v>44</v>
      </c>
      <c r="D10" s="3" t="s">
        <v>123</v>
      </c>
      <c r="E10" s="82" t="s">
        <v>206</v>
      </c>
      <c r="F10" s="3" t="s">
        <v>207</v>
      </c>
      <c r="G10" s="116">
        <v>1.2538</v>
      </c>
      <c r="H10" s="27">
        <f t="shared" si="1"/>
        <v>0.67600000000000005</v>
      </c>
      <c r="I10" s="83">
        <f t="shared" si="0"/>
        <v>1.1715688000000002</v>
      </c>
    </row>
    <row r="11" spans="1:9">
      <c r="A11" s="75" t="s">
        <v>45</v>
      </c>
      <c r="B11" s="1">
        <v>4041661</v>
      </c>
      <c r="C11" s="1" t="s">
        <v>46</v>
      </c>
      <c r="D11" s="1" t="s">
        <v>127</v>
      </c>
      <c r="E11" s="41" t="s">
        <v>213</v>
      </c>
      <c r="F11" s="1" t="s">
        <v>214</v>
      </c>
      <c r="G11" s="94">
        <v>1.2563</v>
      </c>
      <c r="H11" s="25">
        <f t="shared" si="1"/>
        <v>0.67600000000000005</v>
      </c>
      <c r="I11" s="78">
        <f t="shared" si="0"/>
        <v>1.1732588000000002</v>
      </c>
    </row>
    <row r="12" spans="1:9">
      <c r="A12" s="75" t="s">
        <v>47</v>
      </c>
      <c r="B12" s="1">
        <v>4041679</v>
      </c>
      <c r="C12" s="1" t="s">
        <v>48</v>
      </c>
      <c r="D12" s="1" t="s">
        <v>128</v>
      </c>
      <c r="E12" s="41" t="s">
        <v>215</v>
      </c>
      <c r="F12" s="1" t="s">
        <v>216</v>
      </c>
      <c r="G12" s="94">
        <v>1.2538</v>
      </c>
      <c r="H12" s="25">
        <f t="shared" si="1"/>
        <v>0.67600000000000005</v>
      </c>
      <c r="I12" s="78">
        <f t="shared" si="0"/>
        <v>1.1715688000000002</v>
      </c>
    </row>
    <row r="13" spans="1:9">
      <c r="A13" s="75" t="s">
        <v>49</v>
      </c>
      <c r="B13" s="1">
        <v>4041687</v>
      </c>
      <c r="C13" s="1" t="s">
        <v>50</v>
      </c>
      <c r="D13" s="1" t="s">
        <v>129</v>
      </c>
      <c r="E13" s="41" t="s">
        <v>131</v>
      </c>
      <c r="F13" s="1" t="s">
        <v>208</v>
      </c>
      <c r="G13" s="94">
        <v>1.2538</v>
      </c>
      <c r="H13" s="25">
        <f t="shared" si="1"/>
        <v>0.67600000000000005</v>
      </c>
      <c r="I13" s="78">
        <f t="shared" si="0"/>
        <v>1.1715688000000002</v>
      </c>
    </row>
    <row r="14" spans="1:9">
      <c r="A14" s="75" t="s">
        <v>51</v>
      </c>
      <c r="B14" s="1">
        <v>4041703</v>
      </c>
      <c r="C14" s="1" t="s">
        <v>52</v>
      </c>
      <c r="D14" s="1" t="s">
        <v>127</v>
      </c>
      <c r="E14" s="41" t="s">
        <v>213</v>
      </c>
      <c r="F14" s="1" t="s">
        <v>214</v>
      </c>
      <c r="G14" s="94">
        <v>1.2563</v>
      </c>
      <c r="H14" s="25">
        <f t="shared" si="1"/>
        <v>0.67600000000000005</v>
      </c>
      <c r="I14" s="77">
        <f t="shared" si="0"/>
        <v>1.1732588000000002</v>
      </c>
    </row>
    <row r="15" spans="1:9">
      <c r="A15" s="81" t="s">
        <v>53</v>
      </c>
      <c r="B15" s="3">
        <v>4041711</v>
      </c>
      <c r="C15" s="3" t="s">
        <v>54</v>
      </c>
      <c r="D15" s="3" t="s">
        <v>126</v>
      </c>
      <c r="E15" s="84" t="s">
        <v>211</v>
      </c>
      <c r="F15" s="3" t="s">
        <v>212</v>
      </c>
      <c r="G15" s="116">
        <v>1.2538</v>
      </c>
      <c r="H15" s="27">
        <f t="shared" si="1"/>
        <v>0.67600000000000005</v>
      </c>
      <c r="I15" s="83">
        <f t="shared" si="0"/>
        <v>1.1715688000000002</v>
      </c>
    </row>
    <row r="16" spans="1:9">
      <c r="A16" s="75" t="s">
        <v>55</v>
      </c>
      <c r="B16" s="1">
        <v>8069217</v>
      </c>
      <c r="C16" s="1" t="s">
        <v>56</v>
      </c>
      <c r="D16" s="1" t="s">
        <v>129</v>
      </c>
      <c r="E16" s="41" t="s">
        <v>131</v>
      </c>
      <c r="F16" s="1" t="s">
        <v>208</v>
      </c>
      <c r="G16" s="94">
        <v>1.2538</v>
      </c>
      <c r="H16" s="25">
        <f t="shared" si="1"/>
        <v>0.67600000000000005</v>
      </c>
      <c r="I16" s="78">
        <f t="shared" si="0"/>
        <v>1.1715688000000002</v>
      </c>
    </row>
    <row r="17" spans="1:9">
      <c r="A17" s="75" t="s">
        <v>57</v>
      </c>
      <c r="B17" s="1">
        <v>4041752</v>
      </c>
      <c r="C17" s="1" t="s">
        <v>59</v>
      </c>
      <c r="D17" s="1" t="s">
        <v>126</v>
      </c>
      <c r="E17" s="80" t="s">
        <v>211</v>
      </c>
      <c r="F17" s="1" t="s">
        <v>212</v>
      </c>
      <c r="G17" s="94">
        <v>1.2538</v>
      </c>
      <c r="H17" s="25">
        <f t="shared" si="1"/>
        <v>0.67600000000000005</v>
      </c>
      <c r="I17" s="78">
        <f t="shared" si="0"/>
        <v>1.1715688000000002</v>
      </c>
    </row>
    <row r="18" spans="1:9">
      <c r="A18" s="75" t="s">
        <v>60</v>
      </c>
      <c r="B18" s="1">
        <v>4041760</v>
      </c>
      <c r="C18" s="1" t="s">
        <v>61</v>
      </c>
      <c r="D18" s="1" t="s">
        <v>123</v>
      </c>
      <c r="E18" s="76" t="s">
        <v>206</v>
      </c>
      <c r="F18" s="1" t="s">
        <v>207</v>
      </c>
      <c r="G18" s="94">
        <v>1.2538</v>
      </c>
      <c r="H18" s="25">
        <f t="shared" si="1"/>
        <v>0.67600000000000005</v>
      </c>
      <c r="I18" s="78">
        <f t="shared" si="0"/>
        <v>1.1715688000000002</v>
      </c>
    </row>
    <row r="19" spans="1:9">
      <c r="A19" s="75" t="s">
        <v>62</v>
      </c>
      <c r="B19" s="1">
        <v>4041778</v>
      </c>
      <c r="C19" s="1" t="s">
        <v>63</v>
      </c>
      <c r="D19" s="1" t="s">
        <v>123</v>
      </c>
      <c r="E19" s="76" t="s">
        <v>206</v>
      </c>
      <c r="F19" s="1" t="s">
        <v>207</v>
      </c>
      <c r="G19" s="94">
        <v>1.2538</v>
      </c>
      <c r="H19" s="25">
        <f t="shared" si="1"/>
        <v>0.67600000000000005</v>
      </c>
      <c r="I19" s="78">
        <f t="shared" si="0"/>
        <v>1.1715688000000002</v>
      </c>
    </row>
    <row r="20" spans="1:9">
      <c r="A20" s="81" t="s">
        <v>64</v>
      </c>
      <c r="B20" s="3">
        <v>4041786</v>
      </c>
      <c r="C20" s="3" t="s">
        <v>65</v>
      </c>
      <c r="D20" s="3" t="s">
        <v>127</v>
      </c>
      <c r="E20" s="49" t="s">
        <v>213</v>
      </c>
      <c r="F20" s="3" t="s">
        <v>214</v>
      </c>
      <c r="G20" s="116">
        <v>1.2563</v>
      </c>
      <c r="H20" s="27">
        <f t="shared" si="1"/>
        <v>0.67600000000000005</v>
      </c>
      <c r="I20" s="83">
        <f t="shared" si="0"/>
        <v>1.1732588000000002</v>
      </c>
    </row>
    <row r="21" spans="1:9">
      <c r="A21" s="75" t="s">
        <v>66</v>
      </c>
      <c r="B21" s="1">
        <v>8087732</v>
      </c>
      <c r="C21" s="1" t="s">
        <v>67</v>
      </c>
      <c r="D21" s="1" t="s">
        <v>123</v>
      </c>
      <c r="E21" s="76" t="s">
        <v>206</v>
      </c>
      <c r="F21" s="1" t="s">
        <v>207</v>
      </c>
      <c r="G21" s="94">
        <v>1.2538</v>
      </c>
      <c r="H21" s="25">
        <f t="shared" si="1"/>
        <v>0.67600000000000005</v>
      </c>
      <c r="I21" s="78">
        <f t="shared" si="0"/>
        <v>1.1715688000000002</v>
      </c>
    </row>
    <row r="22" spans="1:9">
      <c r="A22" s="75" t="s">
        <v>68</v>
      </c>
      <c r="B22" s="1">
        <v>4041810</v>
      </c>
      <c r="C22" s="1" t="s">
        <v>69</v>
      </c>
      <c r="D22" s="1" t="s">
        <v>130</v>
      </c>
      <c r="E22" s="41" t="s">
        <v>131</v>
      </c>
      <c r="F22" s="1" t="s">
        <v>208</v>
      </c>
      <c r="G22" s="94">
        <v>1.2538</v>
      </c>
      <c r="H22" s="25">
        <f t="shared" si="1"/>
        <v>0.67600000000000005</v>
      </c>
      <c r="I22" s="78">
        <f t="shared" si="0"/>
        <v>1.1715688000000002</v>
      </c>
    </row>
    <row r="23" spans="1:9">
      <c r="A23" s="75" t="s">
        <v>70</v>
      </c>
      <c r="B23" s="1">
        <v>4041828</v>
      </c>
      <c r="C23" s="1" t="s">
        <v>71</v>
      </c>
      <c r="D23" s="1" t="s">
        <v>125</v>
      </c>
      <c r="E23" s="41" t="s">
        <v>209</v>
      </c>
      <c r="F23" s="79" t="s">
        <v>210</v>
      </c>
      <c r="G23" s="94">
        <v>1.2538</v>
      </c>
      <c r="H23" s="25">
        <f t="shared" si="1"/>
        <v>0.67600000000000005</v>
      </c>
      <c r="I23" s="78">
        <f t="shared" si="0"/>
        <v>1.1715688000000002</v>
      </c>
    </row>
    <row r="24" spans="1:9">
      <c r="A24" s="75" t="s">
        <v>72</v>
      </c>
      <c r="B24" s="1">
        <v>4041836</v>
      </c>
      <c r="C24" s="1" t="s">
        <v>73</v>
      </c>
      <c r="D24" s="1" t="s">
        <v>123</v>
      </c>
      <c r="E24" s="76" t="s">
        <v>206</v>
      </c>
      <c r="F24" s="1" t="s">
        <v>207</v>
      </c>
      <c r="G24" s="94">
        <v>1.2538</v>
      </c>
      <c r="H24" s="25">
        <f t="shared" si="1"/>
        <v>0.67600000000000005</v>
      </c>
      <c r="I24" s="78">
        <f t="shared" si="0"/>
        <v>1.1715688000000002</v>
      </c>
    </row>
    <row r="25" spans="1:9">
      <c r="A25" s="81" t="s">
        <v>74</v>
      </c>
      <c r="B25" s="3">
        <v>4041851</v>
      </c>
      <c r="C25" s="3" t="s">
        <v>75</v>
      </c>
      <c r="D25" s="3" t="s">
        <v>128</v>
      </c>
      <c r="E25" s="49" t="s">
        <v>215</v>
      </c>
      <c r="F25" s="3" t="s">
        <v>216</v>
      </c>
      <c r="G25" s="116">
        <v>1.2538</v>
      </c>
      <c r="H25" s="27">
        <f t="shared" si="1"/>
        <v>0.67600000000000005</v>
      </c>
      <c r="I25" s="83">
        <f t="shared" si="0"/>
        <v>1.1715688000000002</v>
      </c>
    </row>
    <row r="26" spans="1:9">
      <c r="A26" s="75" t="s">
        <v>76</v>
      </c>
      <c r="B26" s="1">
        <v>4041869</v>
      </c>
      <c r="C26" s="1" t="s">
        <v>77</v>
      </c>
      <c r="D26" s="1" t="s">
        <v>124</v>
      </c>
      <c r="E26" s="41" t="s">
        <v>131</v>
      </c>
      <c r="F26" s="1" t="s">
        <v>208</v>
      </c>
      <c r="G26" s="94">
        <v>1.2538</v>
      </c>
      <c r="H26" s="25">
        <f t="shared" si="1"/>
        <v>0.67600000000000005</v>
      </c>
      <c r="I26" s="78">
        <f t="shared" si="0"/>
        <v>1.1715688000000002</v>
      </c>
    </row>
    <row r="27" spans="1:9">
      <c r="A27" s="75" t="s">
        <v>78</v>
      </c>
      <c r="B27" s="1">
        <v>8069211</v>
      </c>
      <c r="C27" s="1" t="s">
        <v>79</v>
      </c>
      <c r="D27" s="1" t="s">
        <v>124</v>
      </c>
      <c r="E27" s="41" t="s">
        <v>131</v>
      </c>
      <c r="F27" s="1" t="s">
        <v>208</v>
      </c>
      <c r="G27" s="94">
        <v>1.2538</v>
      </c>
      <c r="H27" s="25">
        <f t="shared" si="1"/>
        <v>0.67600000000000005</v>
      </c>
      <c r="I27" s="78">
        <f t="shared" si="0"/>
        <v>1.1715688000000002</v>
      </c>
    </row>
    <row r="28" spans="1:9">
      <c r="A28" s="75" t="s">
        <v>80</v>
      </c>
      <c r="B28" s="1">
        <v>4041893</v>
      </c>
      <c r="C28" s="1" t="s">
        <v>81</v>
      </c>
      <c r="D28" s="1" t="s">
        <v>127</v>
      </c>
      <c r="E28" s="41" t="s">
        <v>213</v>
      </c>
      <c r="F28" s="1" t="s">
        <v>214</v>
      </c>
      <c r="G28" s="94">
        <v>1.2563</v>
      </c>
      <c r="H28" s="25">
        <f t="shared" si="1"/>
        <v>0.67600000000000005</v>
      </c>
      <c r="I28" s="78">
        <f t="shared" si="0"/>
        <v>1.1732588000000002</v>
      </c>
    </row>
    <row r="29" spans="1:9">
      <c r="A29" s="75" t="s">
        <v>82</v>
      </c>
      <c r="B29" s="1">
        <v>4041901</v>
      </c>
      <c r="C29" s="1" t="s">
        <v>83</v>
      </c>
      <c r="D29" s="1" t="s">
        <v>124</v>
      </c>
      <c r="E29" s="41" t="s">
        <v>131</v>
      </c>
      <c r="F29" s="1" t="s">
        <v>208</v>
      </c>
      <c r="G29" s="94">
        <v>1.2538</v>
      </c>
      <c r="H29" s="25">
        <f t="shared" si="1"/>
        <v>0.67600000000000005</v>
      </c>
      <c r="I29" s="78">
        <f t="shared" si="0"/>
        <v>1.1715688000000002</v>
      </c>
    </row>
    <row r="30" spans="1:9">
      <c r="A30" s="81" t="s">
        <v>84</v>
      </c>
      <c r="B30" s="3">
        <v>4041927</v>
      </c>
      <c r="C30" s="3" t="s">
        <v>85</v>
      </c>
      <c r="D30" s="3" t="s">
        <v>123</v>
      </c>
      <c r="E30" s="82" t="s">
        <v>206</v>
      </c>
      <c r="F30" s="3" t="s">
        <v>207</v>
      </c>
      <c r="G30" s="116">
        <v>1.2538</v>
      </c>
      <c r="H30" s="27">
        <f t="shared" si="1"/>
        <v>0.67600000000000005</v>
      </c>
      <c r="I30" s="83">
        <f t="shared" si="0"/>
        <v>1.1715688000000002</v>
      </c>
    </row>
    <row r="31" spans="1:9">
      <c r="A31" s="75" t="s">
        <v>86</v>
      </c>
      <c r="B31" s="1">
        <v>4041935</v>
      </c>
      <c r="C31" s="1" t="s">
        <v>87</v>
      </c>
      <c r="D31" s="1" t="s">
        <v>127</v>
      </c>
      <c r="E31" s="41" t="s">
        <v>213</v>
      </c>
      <c r="F31" s="1" t="s">
        <v>214</v>
      </c>
      <c r="G31" s="94">
        <v>1.2563</v>
      </c>
      <c r="H31" s="25">
        <f t="shared" si="1"/>
        <v>0.67600000000000005</v>
      </c>
      <c r="I31" s="78">
        <f t="shared" si="0"/>
        <v>1.1732588000000002</v>
      </c>
    </row>
    <row r="32" spans="1:9">
      <c r="A32" s="75" t="s">
        <v>88</v>
      </c>
      <c r="B32" s="1">
        <v>4041943</v>
      </c>
      <c r="C32" s="1" t="s">
        <v>89</v>
      </c>
      <c r="D32" s="1" t="s">
        <v>127</v>
      </c>
      <c r="E32" s="41" t="s">
        <v>213</v>
      </c>
      <c r="F32" s="1" t="s">
        <v>214</v>
      </c>
      <c r="G32" s="94">
        <v>1.2563</v>
      </c>
      <c r="H32" s="25">
        <f t="shared" si="1"/>
        <v>0.67600000000000005</v>
      </c>
      <c r="I32" s="78">
        <f t="shared" si="0"/>
        <v>1.1732588000000002</v>
      </c>
    </row>
    <row r="33" spans="1:9">
      <c r="A33" s="75" t="s">
        <v>90</v>
      </c>
      <c r="B33" s="1">
        <v>4041950</v>
      </c>
      <c r="C33" s="1" t="s">
        <v>91</v>
      </c>
      <c r="D33" s="1" t="s">
        <v>124</v>
      </c>
      <c r="E33" s="76" t="s">
        <v>131</v>
      </c>
      <c r="F33" s="1" t="s">
        <v>208</v>
      </c>
      <c r="G33" s="94">
        <v>1.2538</v>
      </c>
      <c r="H33" s="25">
        <f t="shared" si="1"/>
        <v>0.67600000000000005</v>
      </c>
      <c r="I33" s="78">
        <f t="shared" si="0"/>
        <v>1.1715688000000002</v>
      </c>
    </row>
    <row r="34" spans="1:9">
      <c r="A34" s="75" t="s">
        <v>96</v>
      </c>
      <c r="B34" s="1">
        <v>4041968</v>
      </c>
      <c r="C34" s="1" t="s">
        <v>98</v>
      </c>
      <c r="D34" s="1" t="s">
        <v>124</v>
      </c>
      <c r="E34" s="41" t="s">
        <v>131</v>
      </c>
      <c r="F34" s="1" t="s">
        <v>208</v>
      </c>
      <c r="G34" s="94">
        <v>1.2575000000000001</v>
      </c>
      <c r="H34" s="25">
        <f>I$2</f>
        <v>0.67600000000000005</v>
      </c>
      <c r="I34" s="78">
        <f t="shared" si="0"/>
        <v>1.1740699999999999</v>
      </c>
    </row>
    <row r="35" spans="1:9">
      <c r="A35" s="81" t="s">
        <v>93</v>
      </c>
      <c r="B35" s="3">
        <v>4159960</v>
      </c>
      <c r="C35" s="3" t="s">
        <v>95</v>
      </c>
      <c r="D35" s="3" t="s">
        <v>124</v>
      </c>
      <c r="E35" s="49" t="s">
        <v>131</v>
      </c>
      <c r="F35" s="3" t="s">
        <v>208</v>
      </c>
      <c r="G35" s="116">
        <v>1.2575000000000001</v>
      </c>
      <c r="H35" s="27">
        <f t="shared" si="1"/>
        <v>0.67600000000000005</v>
      </c>
      <c r="I35" s="83">
        <f t="shared" si="0"/>
        <v>1.1740699999999999</v>
      </c>
    </row>
    <row r="36" spans="1:9">
      <c r="C36" s="4"/>
      <c r="G36" s="95"/>
      <c r="H36" s="95"/>
      <c r="I36" s="95"/>
    </row>
    <row r="37" spans="1:9">
      <c r="A37" s="147"/>
      <c r="B37" s="147"/>
      <c r="C37" s="147"/>
      <c r="D37" s="147"/>
      <c r="E37" s="147"/>
      <c r="F37" s="147"/>
      <c r="G37" s="5"/>
      <c r="H37" s="5"/>
      <c r="I37" s="5"/>
    </row>
    <row r="38" spans="1:9">
      <c r="A38" s="4"/>
      <c r="B38" s="5"/>
      <c r="C38" s="5"/>
      <c r="D38" s="5"/>
      <c r="E38" s="5"/>
      <c r="F38" s="5"/>
    </row>
    <row r="39" spans="1:9">
      <c r="A39" s="42"/>
      <c r="B39" s="5"/>
      <c r="C39" s="5"/>
      <c r="D39" s="5"/>
      <c r="E39" s="5"/>
      <c r="F39" s="5"/>
    </row>
  </sheetData>
  <autoFilter ref="A5:I35" xr:uid="{00000000-0009-0000-0000-000002000000}"/>
  <mergeCells count="2">
    <mergeCell ref="G4:I4"/>
    <mergeCell ref="A37:F37"/>
  </mergeCells>
  <pageMargins left="0.2" right="0.2" top="0.75" bottom="0.75" header="0.3" footer="0.3"/>
  <pageSetup scale="82" orientation="landscape" r:id="rId1"/>
  <headerFooter>
    <oddFooter>&amp;L&amp;Z&amp;F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32A69-2506-42AF-942C-029FE399D80D}">
  <sheetPr>
    <pageSetUpPr fitToPage="1"/>
  </sheetPr>
  <dimension ref="A1:N92"/>
  <sheetViews>
    <sheetView workbookViewId="0">
      <pane ySplit="6" topLeftCell="A7" activePane="bottomLeft" state="frozen"/>
      <selection activeCell="F30" sqref="F30"/>
      <selection pane="bottomLeft" activeCell="F30" sqref="F30"/>
    </sheetView>
  </sheetViews>
  <sheetFormatPr defaultColWidth="9.140625" defaultRowHeight="15"/>
  <cols>
    <col min="1" max="1" width="9.5703125" style="6" customWidth="1"/>
    <col min="2" max="2" width="12.28515625" style="6" customWidth="1"/>
    <col min="3" max="3" width="38" style="6" bestFit="1" customWidth="1"/>
    <col min="4" max="4" width="9.140625" style="6"/>
    <col min="5" max="5" width="10.140625" style="6" bestFit="1" customWidth="1"/>
    <col min="6" max="9" width="9.140625" style="6"/>
    <col min="10" max="10" width="10.7109375" style="6" customWidth="1"/>
    <col min="11" max="11" width="10.7109375" style="6" bestFit="1" customWidth="1"/>
    <col min="12" max="12" width="10.7109375" style="6" customWidth="1"/>
    <col min="13" max="13" width="14.42578125" style="6" hidden="1" customWidth="1"/>
    <col min="14" max="14" width="0" style="6" hidden="1" customWidth="1"/>
    <col min="15" max="16384" width="9.140625" style="6"/>
  </cols>
  <sheetData>
    <row r="1" spans="1:14" ht="18">
      <c r="A1" s="8" t="s">
        <v>23</v>
      </c>
    </row>
    <row r="2" spans="1:14" ht="15.75">
      <c r="A2" s="10" t="s">
        <v>291</v>
      </c>
      <c r="L2" s="137"/>
    </row>
    <row r="4" spans="1:14">
      <c r="A4" s="7" t="s">
        <v>217</v>
      </c>
      <c r="D4" s="40"/>
      <c r="G4" s="43"/>
    </row>
    <row r="5" spans="1:14" ht="39">
      <c r="A5" s="14" t="s">
        <v>25</v>
      </c>
      <c r="B5" s="15" t="s">
        <v>26</v>
      </c>
      <c r="C5" s="15" t="s">
        <v>0</v>
      </c>
      <c r="D5" s="50" t="s">
        <v>107</v>
      </c>
      <c r="E5" s="50" t="s">
        <v>108</v>
      </c>
      <c r="F5" s="50" t="s">
        <v>109</v>
      </c>
      <c r="G5" s="51" t="s">
        <v>110</v>
      </c>
      <c r="H5" s="50" t="s">
        <v>111</v>
      </c>
      <c r="I5" s="50" t="s">
        <v>112</v>
      </c>
      <c r="J5" s="50" t="s">
        <v>113</v>
      </c>
      <c r="K5" s="52" t="s">
        <v>114</v>
      </c>
      <c r="L5" s="53" t="s">
        <v>115</v>
      </c>
      <c r="M5" s="135" t="s">
        <v>292</v>
      </c>
    </row>
    <row r="6" spans="1:14" ht="45">
      <c r="A6" s="13"/>
      <c r="B6" s="54" t="s">
        <v>27</v>
      </c>
      <c r="C6" s="54" t="s">
        <v>28</v>
      </c>
      <c r="D6" s="54" t="s">
        <v>29</v>
      </c>
      <c r="E6" s="54" t="s">
        <v>30</v>
      </c>
      <c r="F6" s="54" t="s">
        <v>31</v>
      </c>
      <c r="G6" s="55" t="s">
        <v>32</v>
      </c>
      <c r="H6" s="54" t="s">
        <v>33</v>
      </c>
      <c r="I6" s="54" t="s">
        <v>99</v>
      </c>
      <c r="J6" s="54" t="s">
        <v>116</v>
      </c>
      <c r="K6" s="54" t="s">
        <v>101</v>
      </c>
      <c r="L6" s="85" t="s">
        <v>117</v>
      </c>
      <c r="M6" s="135" t="s">
        <v>117</v>
      </c>
    </row>
    <row r="7" spans="1:14">
      <c r="A7" s="13" t="s">
        <v>37</v>
      </c>
      <c r="B7" s="22" t="s">
        <v>17</v>
      </c>
      <c r="C7" s="4" t="s">
        <v>38</v>
      </c>
      <c r="D7" s="56">
        <v>43739</v>
      </c>
      <c r="E7" s="56">
        <v>44104</v>
      </c>
      <c r="F7" s="57">
        <v>414</v>
      </c>
      <c r="G7" s="58">
        <v>78</v>
      </c>
      <c r="H7" s="57"/>
      <c r="I7" s="57"/>
      <c r="J7" s="57">
        <f t="shared" ref="J7:J35" si="0">SUM(F7:H7)-I7</f>
        <v>492</v>
      </c>
      <c r="K7" s="59">
        <v>151.24</v>
      </c>
      <c r="L7" s="60">
        <f t="shared" ref="L7:L16" si="1">1.35*((1+IF(ISNA(K7),0,K7)/J7)^0.405-1)</f>
        <v>0.15480069940942573</v>
      </c>
      <c r="M7" s="60">
        <v>0.14452779119861212</v>
      </c>
      <c r="N7" s="130">
        <f t="shared" ref="N7:N34" si="2">L7-M7</f>
        <v>1.0272908210813614E-2</v>
      </c>
    </row>
    <row r="8" spans="1:14">
      <c r="A8" s="13" t="s">
        <v>39</v>
      </c>
      <c r="B8" s="1" t="s">
        <v>5</v>
      </c>
      <c r="C8" s="4" t="s">
        <v>40</v>
      </c>
      <c r="D8" s="56"/>
      <c r="E8" s="56"/>
      <c r="F8" s="57"/>
      <c r="G8" s="58"/>
      <c r="H8" s="57"/>
      <c r="I8" s="57"/>
      <c r="J8" s="57"/>
      <c r="K8" s="59"/>
      <c r="L8" s="60">
        <v>0</v>
      </c>
      <c r="M8" s="60">
        <v>0</v>
      </c>
      <c r="N8" s="130">
        <f t="shared" si="2"/>
        <v>0</v>
      </c>
    </row>
    <row r="9" spans="1:14" s="5" customFormat="1">
      <c r="A9" s="31" t="s">
        <v>41</v>
      </c>
      <c r="B9" s="129" t="s">
        <v>220</v>
      </c>
      <c r="C9" s="4" t="s">
        <v>42</v>
      </c>
      <c r="D9" s="56"/>
      <c r="E9" s="56"/>
      <c r="F9" s="57"/>
      <c r="G9" s="58"/>
      <c r="H9" s="57"/>
      <c r="I9" s="57"/>
      <c r="J9" s="57"/>
      <c r="K9" s="59"/>
      <c r="L9" s="60">
        <v>0</v>
      </c>
      <c r="M9" s="60">
        <v>0</v>
      </c>
      <c r="N9" s="130">
        <f t="shared" si="2"/>
        <v>0</v>
      </c>
    </row>
    <row r="10" spans="1:14">
      <c r="A10" s="13" t="s">
        <v>43</v>
      </c>
      <c r="B10" s="1" t="s">
        <v>201</v>
      </c>
      <c r="C10" s="4" t="s">
        <v>44</v>
      </c>
      <c r="D10" s="56">
        <v>43831</v>
      </c>
      <c r="E10" s="56">
        <v>44196</v>
      </c>
      <c r="F10" s="57">
        <v>208</v>
      </c>
      <c r="G10" s="58">
        <v>30</v>
      </c>
      <c r="H10" s="57"/>
      <c r="I10" s="57"/>
      <c r="J10" s="57">
        <f t="shared" si="0"/>
        <v>238</v>
      </c>
      <c r="K10" s="59">
        <v>49.05</v>
      </c>
      <c r="L10" s="60">
        <f t="shared" si="1"/>
        <v>0.10644104341989097</v>
      </c>
      <c r="M10" s="60">
        <v>9.5939069110179506E-2</v>
      </c>
      <c r="N10" s="130">
        <f t="shared" si="2"/>
        <v>1.0501974309711462E-2</v>
      </c>
    </row>
    <row r="11" spans="1:14">
      <c r="A11" s="26" t="s">
        <v>45</v>
      </c>
      <c r="B11" s="3" t="s">
        <v>20</v>
      </c>
      <c r="C11" s="136" t="s">
        <v>46</v>
      </c>
      <c r="D11" s="61">
        <v>43739</v>
      </c>
      <c r="E11" s="61">
        <v>44104</v>
      </c>
      <c r="F11" s="62">
        <v>288</v>
      </c>
      <c r="G11" s="63">
        <v>17</v>
      </c>
      <c r="H11" s="62"/>
      <c r="I11" s="62"/>
      <c r="J11" s="62">
        <f t="shared" si="0"/>
        <v>305</v>
      </c>
      <c r="K11" s="64">
        <v>66.39</v>
      </c>
      <c r="L11" s="65">
        <f t="shared" si="1"/>
        <v>0.11208818257089631</v>
      </c>
      <c r="M11" s="60">
        <v>0.11208818257089631</v>
      </c>
      <c r="N11" s="130">
        <f t="shared" si="2"/>
        <v>0</v>
      </c>
    </row>
    <row r="12" spans="1:14">
      <c r="A12" s="13" t="s">
        <v>47</v>
      </c>
      <c r="B12" s="1" t="s">
        <v>12</v>
      </c>
      <c r="C12" s="4" t="s">
        <v>48</v>
      </c>
      <c r="D12" s="56">
        <v>43739</v>
      </c>
      <c r="E12" s="56">
        <v>44104</v>
      </c>
      <c r="F12" s="57">
        <v>236</v>
      </c>
      <c r="G12" s="58">
        <v>16</v>
      </c>
      <c r="H12" s="57"/>
      <c r="I12" s="57"/>
      <c r="J12" s="57">
        <f t="shared" si="0"/>
        <v>252</v>
      </c>
      <c r="K12" s="59">
        <v>1</v>
      </c>
      <c r="L12" s="60">
        <f t="shared" si="1"/>
        <v>2.167086863319945E-3</v>
      </c>
      <c r="M12" s="60">
        <v>2.167086863319945E-3</v>
      </c>
      <c r="N12" s="130">
        <f t="shared" si="2"/>
        <v>0</v>
      </c>
    </row>
    <row r="13" spans="1:14">
      <c r="A13" s="13" t="s">
        <v>49</v>
      </c>
      <c r="B13" s="1" t="s">
        <v>11</v>
      </c>
      <c r="C13" s="4" t="s">
        <v>50</v>
      </c>
      <c r="D13" s="56"/>
      <c r="E13" s="56"/>
      <c r="F13" s="57"/>
      <c r="G13" s="58"/>
      <c r="H13" s="57"/>
      <c r="I13" s="57"/>
      <c r="J13" s="57"/>
      <c r="K13" s="59"/>
      <c r="L13" s="60">
        <v>0</v>
      </c>
      <c r="M13" s="60">
        <v>0</v>
      </c>
      <c r="N13" s="130">
        <f t="shared" si="2"/>
        <v>0</v>
      </c>
    </row>
    <row r="14" spans="1:14">
      <c r="A14" s="13" t="s">
        <v>51</v>
      </c>
      <c r="B14" s="1" t="s">
        <v>2</v>
      </c>
      <c r="C14" s="4" t="s">
        <v>52</v>
      </c>
      <c r="D14" s="56">
        <v>43739</v>
      </c>
      <c r="E14" s="56">
        <v>44104</v>
      </c>
      <c r="F14" s="57">
        <v>387</v>
      </c>
      <c r="G14" s="58">
        <v>39</v>
      </c>
      <c r="H14" s="57"/>
      <c r="I14" s="57"/>
      <c r="J14" s="57">
        <f t="shared" si="0"/>
        <v>426</v>
      </c>
      <c r="K14" s="59">
        <v>118.12</v>
      </c>
      <c r="L14" s="60">
        <f t="shared" si="1"/>
        <v>0.14066216990821764</v>
      </c>
      <c r="M14" s="60">
        <v>0.15197439815460081</v>
      </c>
      <c r="N14" s="130">
        <f t="shared" si="2"/>
        <v>-1.1312228246383171E-2</v>
      </c>
    </row>
    <row r="15" spans="1:14">
      <c r="A15" s="31" t="s">
        <v>53</v>
      </c>
      <c r="B15" s="4" t="s">
        <v>10</v>
      </c>
      <c r="C15" s="4" t="s">
        <v>54</v>
      </c>
      <c r="D15" s="56"/>
      <c r="E15" s="56"/>
      <c r="F15" s="57"/>
      <c r="G15" s="58"/>
      <c r="H15" s="57"/>
      <c r="I15" s="57"/>
      <c r="J15" s="57"/>
      <c r="K15" s="59"/>
      <c r="L15" s="60">
        <v>0</v>
      </c>
      <c r="M15" s="60">
        <v>0</v>
      </c>
      <c r="N15" s="130">
        <f t="shared" si="2"/>
        <v>0</v>
      </c>
    </row>
    <row r="16" spans="1:14">
      <c r="A16" s="26" t="s">
        <v>55</v>
      </c>
      <c r="B16" s="3" t="s">
        <v>202</v>
      </c>
      <c r="C16" s="136" t="s">
        <v>56</v>
      </c>
      <c r="D16" s="61">
        <v>43831</v>
      </c>
      <c r="E16" s="61">
        <v>44196</v>
      </c>
      <c r="F16" s="62">
        <v>102</v>
      </c>
      <c r="G16" s="63"/>
      <c r="H16" s="62"/>
      <c r="I16" s="62"/>
      <c r="J16" s="62">
        <f t="shared" si="0"/>
        <v>102</v>
      </c>
      <c r="K16" s="64">
        <v>1.36</v>
      </c>
      <c r="L16" s="65">
        <f t="shared" si="1"/>
        <v>7.2612862330685536E-3</v>
      </c>
      <c r="M16" s="60">
        <v>7.0485330903747537E-3</v>
      </c>
      <c r="N16" s="130">
        <f t="shared" si="2"/>
        <v>2.1275314269379991E-4</v>
      </c>
    </row>
    <row r="17" spans="1:14">
      <c r="A17" s="13" t="s">
        <v>57</v>
      </c>
      <c r="B17" s="1" t="s">
        <v>58</v>
      </c>
      <c r="C17" s="4" t="s">
        <v>59</v>
      </c>
      <c r="D17" s="56">
        <v>43739</v>
      </c>
      <c r="E17" s="56">
        <v>44104</v>
      </c>
      <c r="F17" s="57"/>
      <c r="G17" s="57"/>
      <c r="H17" s="57"/>
      <c r="I17" s="57"/>
      <c r="J17" s="57">
        <f t="shared" si="0"/>
        <v>0</v>
      </c>
      <c r="K17" s="59"/>
      <c r="L17" s="60">
        <f>L31</f>
        <v>0.12782334382465363</v>
      </c>
      <c r="M17" s="60">
        <v>0.12788499606561476</v>
      </c>
      <c r="N17" s="130">
        <f t="shared" si="2"/>
        <v>-6.1652240961135307E-5</v>
      </c>
    </row>
    <row r="18" spans="1:14">
      <c r="A18" s="13" t="s">
        <v>60</v>
      </c>
      <c r="B18" s="1" t="s">
        <v>18</v>
      </c>
      <c r="C18" s="4" t="s">
        <v>61</v>
      </c>
      <c r="D18" s="56">
        <v>43739</v>
      </c>
      <c r="E18" s="56">
        <v>44104</v>
      </c>
      <c r="F18" s="57">
        <v>152</v>
      </c>
      <c r="G18" s="58">
        <v>12</v>
      </c>
      <c r="H18" s="57"/>
      <c r="I18" s="57"/>
      <c r="J18" s="57">
        <f t="shared" si="0"/>
        <v>164</v>
      </c>
      <c r="K18" s="59">
        <v>44.96</v>
      </c>
      <c r="L18" s="60">
        <f t="shared" ref="L18:L35" si="3">1.35*((1+IF(ISNA(K18),0,K18)/J18)^0.405-1)</f>
        <v>0.13918135359153488</v>
      </c>
      <c r="M18" s="60">
        <v>0.13945471712914409</v>
      </c>
      <c r="N18" s="130">
        <f t="shared" si="2"/>
        <v>-2.7336353760920584E-4</v>
      </c>
    </row>
    <row r="19" spans="1:14">
      <c r="A19" s="13" t="s">
        <v>62</v>
      </c>
      <c r="B19" s="1" t="s">
        <v>14</v>
      </c>
      <c r="C19" s="4" t="s">
        <v>63</v>
      </c>
      <c r="D19" s="56"/>
      <c r="E19" s="56"/>
      <c r="F19" s="57"/>
      <c r="G19" s="58"/>
      <c r="H19" s="57"/>
      <c r="I19" s="57"/>
      <c r="J19" s="57"/>
      <c r="K19" s="59"/>
      <c r="L19" s="60">
        <v>0</v>
      </c>
      <c r="M19" s="60">
        <v>0</v>
      </c>
      <c r="N19" s="130">
        <f t="shared" si="2"/>
        <v>0</v>
      </c>
    </row>
    <row r="20" spans="1:14">
      <c r="A20" s="13" t="s">
        <v>64</v>
      </c>
      <c r="B20" s="1" t="s">
        <v>6</v>
      </c>
      <c r="C20" s="4" t="s">
        <v>65</v>
      </c>
      <c r="D20" s="56">
        <v>43739</v>
      </c>
      <c r="E20" s="56">
        <v>44104</v>
      </c>
      <c r="F20" s="57">
        <v>184</v>
      </c>
      <c r="G20" s="58"/>
      <c r="H20" s="57"/>
      <c r="I20" s="57"/>
      <c r="J20" s="57">
        <f t="shared" si="0"/>
        <v>184</v>
      </c>
      <c r="K20" s="59">
        <v>25.33</v>
      </c>
      <c r="L20" s="60">
        <f t="shared" si="3"/>
        <v>7.2391986582688375E-2</v>
      </c>
      <c r="M20" s="60">
        <v>6.7407839304854569E-2</v>
      </c>
      <c r="N20" s="130">
        <f t="shared" si="2"/>
        <v>4.9841472778338058E-3</v>
      </c>
    </row>
    <row r="21" spans="1:14">
      <c r="A21" s="26" t="s">
        <v>66</v>
      </c>
      <c r="B21" s="3" t="s">
        <v>15</v>
      </c>
      <c r="C21" s="136" t="s">
        <v>67</v>
      </c>
      <c r="D21" s="61"/>
      <c r="E21" s="61"/>
      <c r="F21" s="62"/>
      <c r="G21" s="63"/>
      <c r="H21" s="62"/>
      <c r="I21" s="62"/>
      <c r="J21" s="62"/>
      <c r="K21" s="64"/>
      <c r="L21" s="65">
        <v>0</v>
      </c>
      <c r="M21" s="60">
        <v>0</v>
      </c>
      <c r="N21" s="130">
        <f t="shared" si="2"/>
        <v>0</v>
      </c>
    </row>
    <row r="22" spans="1:14">
      <c r="A22" s="13" t="s">
        <v>68</v>
      </c>
      <c r="B22" s="1" t="s">
        <v>13</v>
      </c>
      <c r="C22" s="4" t="s">
        <v>69</v>
      </c>
      <c r="D22" s="56">
        <v>43739</v>
      </c>
      <c r="E22" s="56">
        <v>44104</v>
      </c>
      <c r="F22" s="57">
        <v>187</v>
      </c>
      <c r="G22" s="58">
        <v>20</v>
      </c>
      <c r="H22" s="57"/>
      <c r="I22" s="57"/>
      <c r="J22" s="57">
        <f t="shared" si="0"/>
        <v>207</v>
      </c>
      <c r="K22" s="59">
        <v>25.16</v>
      </c>
      <c r="L22" s="60">
        <f t="shared" si="3"/>
        <v>6.4196224925262016E-2</v>
      </c>
      <c r="M22" s="60">
        <v>6.45168875339871E-2</v>
      </c>
      <c r="N22" s="130">
        <f t="shared" si="2"/>
        <v>-3.2066260872508356E-4</v>
      </c>
    </row>
    <row r="23" spans="1:14">
      <c r="A23" s="13" t="s">
        <v>70</v>
      </c>
      <c r="B23" s="1" t="s">
        <v>21</v>
      </c>
      <c r="C23" s="4" t="s">
        <v>71</v>
      </c>
      <c r="D23" s="56"/>
      <c r="E23" s="56"/>
      <c r="F23" s="57"/>
      <c r="G23" s="58"/>
      <c r="H23" s="57"/>
      <c r="I23" s="57"/>
      <c r="J23" s="57"/>
      <c r="K23" s="59"/>
      <c r="L23" s="60">
        <v>0</v>
      </c>
      <c r="M23" s="60">
        <v>0</v>
      </c>
      <c r="N23" s="130">
        <f t="shared" si="2"/>
        <v>0</v>
      </c>
    </row>
    <row r="24" spans="1:14">
      <c r="A24" s="13" t="s">
        <v>72</v>
      </c>
      <c r="B24" s="1" t="s">
        <v>22</v>
      </c>
      <c r="C24" s="4" t="s">
        <v>73</v>
      </c>
      <c r="D24" s="56">
        <v>43739</v>
      </c>
      <c r="E24" s="56">
        <v>44104</v>
      </c>
      <c r="F24" s="57">
        <v>1306</v>
      </c>
      <c r="G24" s="58">
        <v>118</v>
      </c>
      <c r="H24" s="57">
        <v>24</v>
      </c>
      <c r="I24" s="57"/>
      <c r="J24" s="57">
        <f t="shared" si="0"/>
        <v>1448</v>
      </c>
      <c r="K24" s="59">
        <v>857.32</v>
      </c>
      <c r="L24" s="60">
        <f t="shared" si="3"/>
        <v>0.27977872496898909</v>
      </c>
      <c r="M24" s="60">
        <v>0.27681675667675559</v>
      </c>
      <c r="N24" s="130">
        <f t="shared" si="2"/>
        <v>2.9619682922334967E-3</v>
      </c>
    </row>
    <row r="25" spans="1:14">
      <c r="A25" s="13" t="s">
        <v>74</v>
      </c>
      <c r="B25" s="1" t="s">
        <v>1</v>
      </c>
      <c r="C25" s="4" t="s">
        <v>75</v>
      </c>
      <c r="D25" s="56"/>
      <c r="E25" s="56"/>
      <c r="F25" s="57"/>
      <c r="G25" s="58"/>
      <c r="H25" s="57"/>
      <c r="I25" s="57"/>
      <c r="J25" s="57"/>
      <c r="K25" s="59"/>
      <c r="L25" s="60">
        <v>0</v>
      </c>
      <c r="M25" s="60">
        <v>0</v>
      </c>
      <c r="N25" s="130">
        <f t="shared" si="2"/>
        <v>0</v>
      </c>
    </row>
    <row r="26" spans="1:14">
      <c r="A26" s="26" t="s">
        <v>76</v>
      </c>
      <c r="B26" s="3" t="s">
        <v>8</v>
      </c>
      <c r="C26" s="136" t="s">
        <v>77</v>
      </c>
      <c r="D26" s="61">
        <v>43739</v>
      </c>
      <c r="E26" s="61">
        <v>44104</v>
      </c>
      <c r="F26" s="62">
        <v>692</v>
      </c>
      <c r="G26" s="63">
        <v>105</v>
      </c>
      <c r="H26" s="62">
        <v>26</v>
      </c>
      <c r="I26" s="62"/>
      <c r="J26" s="62">
        <f t="shared" si="0"/>
        <v>823</v>
      </c>
      <c r="K26" s="64">
        <v>262.23</v>
      </c>
      <c r="L26" s="65">
        <f t="shared" si="3"/>
        <v>0.16002160297747264</v>
      </c>
      <c r="M26" s="60">
        <v>0.15809547164847731</v>
      </c>
      <c r="N26" s="130">
        <f t="shared" si="2"/>
        <v>1.9261313289953286E-3</v>
      </c>
    </row>
    <row r="27" spans="1:14">
      <c r="A27" s="13" t="s">
        <v>78</v>
      </c>
      <c r="B27" s="1" t="s">
        <v>203</v>
      </c>
      <c r="C27" s="4" t="s">
        <v>79</v>
      </c>
      <c r="D27" s="56">
        <v>43831</v>
      </c>
      <c r="E27" s="56">
        <v>44196</v>
      </c>
      <c r="F27" s="57">
        <v>140</v>
      </c>
      <c r="G27" s="58">
        <v>31</v>
      </c>
      <c r="H27" s="57"/>
      <c r="I27" s="57"/>
      <c r="J27" s="57">
        <f t="shared" si="0"/>
        <v>171</v>
      </c>
      <c r="K27" s="59">
        <v>28.43</v>
      </c>
      <c r="L27" s="60">
        <f t="shared" si="3"/>
        <v>8.6764179607043704E-2</v>
      </c>
      <c r="M27" s="60">
        <v>9.0259247574948132E-2</v>
      </c>
      <c r="N27" s="130">
        <f t="shared" si="2"/>
        <v>-3.4950679679044278E-3</v>
      </c>
    </row>
    <row r="28" spans="1:14">
      <c r="A28" s="13" t="s">
        <v>80</v>
      </c>
      <c r="B28" s="1" t="s">
        <v>19</v>
      </c>
      <c r="C28" s="4" t="s">
        <v>81</v>
      </c>
      <c r="D28" s="56">
        <v>43739</v>
      </c>
      <c r="E28" s="56">
        <v>44104</v>
      </c>
      <c r="F28" s="57">
        <v>198</v>
      </c>
      <c r="G28" s="58">
        <v>92</v>
      </c>
      <c r="H28" s="57">
        <v>10</v>
      </c>
      <c r="I28" s="57"/>
      <c r="J28" s="57">
        <f t="shared" si="0"/>
        <v>300</v>
      </c>
      <c r="K28" s="59">
        <v>48.61</v>
      </c>
      <c r="L28" s="60">
        <f t="shared" si="3"/>
        <v>8.4654404130321548E-2</v>
      </c>
      <c r="M28" s="60">
        <v>8.5821377348567374E-2</v>
      </c>
      <c r="N28" s="130">
        <f t="shared" si="2"/>
        <v>-1.1669732182458259E-3</v>
      </c>
    </row>
    <row r="29" spans="1:14">
      <c r="A29" s="13" t="s">
        <v>82</v>
      </c>
      <c r="B29" s="1" t="s">
        <v>3</v>
      </c>
      <c r="C29" s="4" t="s">
        <v>83</v>
      </c>
      <c r="D29" s="56"/>
      <c r="E29" s="56"/>
      <c r="F29" s="57"/>
      <c r="G29" s="58"/>
      <c r="H29" s="57"/>
      <c r="I29" s="57"/>
      <c r="J29" s="57"/>
      <c r="K29" s="59"/>
      <c r="L29" s="60">
        <v>0</v>
      </c>
      <c r="M29" s="60">
        <v>0</v>
      </c>
      <c r="N29" s="130">
        <f t="shared" si="2"/>
        <v>0</v>
      </c>
    </row>
    <row r="30" spans="1:14">
      <c r="A30" s="13" t="s">
        <v>84</v>
      </c>
      <c r="B30" s="1" t="s">
        <v>7</v>
      </c>
      <c r="C30" s="4" t="s">
        <v>85</v>
      </c>
      <c r="D30" s="56">
        <v>43739</v>
      </c>
      <c r="E30" s="56">
        <v>44104</v>
      </c>
      <c r="F30" s="57">
        <v>101</v>
      </c>
      <c r="G30" s="58">
        <v>16</v>
      </c>
      <c r="H30" s="57"/>
      <c r="I30" s="57"/>
      <c r="J30" s="57">
        <f t="shared" si="0"/>
        <v>117</v>
      </c>
      <c r="K30" s="59">
        <v>30.15</v>
      </c>
      <c r="L30" s="60">
        <f t="shared" si="3"/>
        <v>0.13136269067810658</v>
      </c>
      <c r="M30" s="60">
        <v>0.13400936044896022</v>
      </c>
      <c r="N30" s="130">
        <f t="shared" si="2"/>
        <v>-2.6466697708536491E-3</v>
      </c>
    </row>
    <row r="31" spans="1:14">
      <c r="A31" s="26" t="s">
        <v>86</v>
      </c>
      <c r="B31" s="3" t="s">
        <v>4</v>
      </c>
      <c r="C31" s="136" t="s">
        <v>87</v>
      </c>
      <c r="D31" s="61">
        <v>43739</v>
      </c>
      <c r="E31" s="61">
        <v>44104</v>
      </c>
      <c r="F31" s="62">
        <v>349</v>
      </c>
      <c r="G31" s="63">
        <v>22</v>
      </c>
      <c r="H31" s="62">
        <v>14</v>
      </c>
      <c r="I31" s="62"/>
      <c r="J31" s="62">
        <f t="shared" si="0"/>
        <v>385</v>
      </c>
      <c r="K31" s="64">
        <v>96.36</v>
      </c>
      <c r="L31" s="65">
        <f t="shared" si="3"/>
        <v>0.12782334382465363</v>
      </c>
      <c r="M31" s="60">
        <v>0.12788499606561476</v>
      </c>
      <c r="N31" s="130">
        <f t="shared" si="2"/>
        <v>-6.1652240961135307E-5</v>
      </c>
    </row>
    <row r="32" spans="1:14">
      <c r="A32" s="13" t="s">
        <v>88</v>
      </c>
      <c r="B32" s="1" t="s">
        <v>16</v>
      </c>
      <c r="C32" s="4" t="s">
        <v>89</v>
      </c>
      <c r="D32" s="56">
        <v>43739</v>
      </c>
      <c r="E32" s="56">
        <v>44104</v>
      </c>
      <c r="F32" s="57">
        <v>236</v>
      </c>
      <c r="G32" s="58">
        <v>20</v>
      </c>
      <c r="H32" s="57"/>
      <c r="I32" s="57"/>
      <c r="J32" s="57">
        <f t="shared" si="0"/>
        <v>256</v>
      </c>
      <c r="K32" s="59">
        <v>57.81</v>
      </c>
      <c r="L32" s="60">
        <f t="shared" si="3"/>
        <v>0.11604272777441367</v>
      </c>
      <c r="M32" s="60">
        <v>0.12228354360131041</v>
      </c>
      <c r="N32" s="130">
        <f t="shared" si="2"/>
        <v>-6.2408158268967423E-3</v>
      </c>
    </row>
    <row r="33" spans="1:14">
      <c r="A33" s="13" t="s">
        <v>90</v>
      </c>
      <c r="B33" s="1" t="s">
        <v>9</v>
      </c>
      <c r="C33" s="4" t="s">
        <v>91</v>
      </c>
      <c r="D33" s="56">
        <v>43739</v>
      </c>
      <c r="E33" s="56">
        <v>44104</v>
      </c>
      <c r="F33" s="57">
        <v>246</v>
      </c>
      <c r="G33" s="58">
        <v>32</v>
      </c>
      <c r="H33" s="57"/>
      <c r="I33" s="57"/>
      <c r="J33" s="57">
        <f t="shared" si="0"/>
        <v>278</v>
      </c>
      <c r="K33" s="59">
        <v>47.18</v>
      </c>
      <c r="L33" s="60">
        <f t="shared" si="3"/>
        <v>8.8486452039150065E-2</v>
      </c>
      <c r="M33" s="60">
        <v>8.6621429699653085E-2</v>
      </c>
      <c r="N33" s="130">
        <f t="shared" si="2"/>
        <v>1.86502233949698E-3</v>
      </c>
    </row>
    <row r="34" spans="1:14">
      <c r="A34" s="13" t="s">
        <v>96</v>
      </c>
      <c r="B34" s="1" t="s">
        <v>97</v>
      </c>
      <c r="C34" s="4" t="s">
        <v>98</v>
      </c>
      <c r="D34" s="56">
        <v>43647</v>
      </c>
      <c r="E34" s="56">
        <v>44012</v>
      </c>
      <c r="F34" s="57">
        <v>138</v>
      </c>
      <c r="G34" s="58">
        <v>18</v>
      </c>
      <c r="H34" s="57"/>
      <c r="I34" s="57"/>
      <c r="J34" s="57">
        <f t="shared" si="0"/>
        <v>156</v>
      </c>
      <c r="K34" s="59">
        <v>240</v>
      </c>
      <c r="L34" s="60">
        <f t="shared" si="3"/>
        <v>0.618724094335242</v>
      </c>
      <c r="M34" s="60">
        <v>0.59528405324325107</v>
      </c>
      <c r="N34" s="130">
        <f t="shared" si="2"/>
        <v>2.3440041091990937E-2</v>
      </c>
    </row>
    <row r="35" spans="1:14">
      <c r="A35" s="26" t="s">
        <v>93</v>
      </c>
      <c r="B35" s="3" t="s">
        <v>94</v>
      </c>
      <c r="C35" s="136" t="s">
        <v>95</v>
      </c>
      <c r="D35" s="61">
        <v>43739</v>
      </c>
      <c r="E35" s="61">
        <v>44104</v>
      </c>
      <c r="F35" s="62">
        <v>187</v>
      </c>
      <c r="G35" s="63"/>
      <c r="H35" s="62"/>
      <c r="I35" s="62"/>
      <c r="J35" s="62">
        <f t="shared" si="0"/>
        <v>187</v>
      </c>
      <c r="K35" s="64">
        <v>98.03</v>
      </c>
      <c r="L35" s="65">
        <f t="shared" si="3"/>
        <v>0.25128486878262307</v>
      </c>
      <c r="M35" s="60">
        <v>0.24631344674596478</v>
      </c>
      <c r="N35" s="130">
        <f>L35-M35</f>
        <v>4.9714220366582906E-3</v>
      </c>
    </row>
    <row r="36" spans="1:14">
      <c r="C36" s="5"/>
      <c r="L36" s="130"/>
      <c r="M36" s="60"/>
    </row>
    <row r="37" spans="1:14">
      <c r="C37" s="5"/>
      <c r="D37" s="7"/>
      <c r="E37" s="7"/>
      <c r="L37" s="66"/>
      <c r="M37" s="60"/>
    </row>
    <row r="38" spans="1:14">
      <c r="M38" s="60"/>
    </row>
    <row r="39" spans="1:14">
      <c r="M39" s="60"/>
    </row>
    <row r="92" spans="2:3">
      <c r="B92" s="40"/>
      <c r="C92" s="40"/>
    </row>
  </sheetData>
  <pageMargins left="0.7" right="0.7" top="0.75" bottom="0.75" header="0.3" footer="0.3"/>
  <pageSetup scale="82" orientation="landscape" r:id="rId1"/>
  <headerFooter>
    <oddFooter>&amp;L&amp;Z&amp;F 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F34"/>
  <sheetViews>
    <sheetView zoomScaleNormal="100" workbookViewId="0">
      <selection activeCell="F30" sqref="F30"/>
    </sheetView>
  </sheetViews>
  <sheetFormatPr defaultColWidth="8.7109375" defaultRowHeight="12.75"/>
  <cols>
    <col min="1" max="2" width="0.28515625" style="104" customWidth="1"/>
    <col min="3" max="3" width="45.28515625" style="104" bestFit="1" customWidth="1"/>
    <col min="4" max="4" width="14.42578125" style="104" bestFit="1" customWidth="1"/>
    <col min="5" max="6" width="14.7109375" style="104" customWidth="1"/>
    <col min="7" max="7" width="13" style="104" hidden="1" customWidth="1"/>
    <col min="8" max="8" width="13.42578125" style="104" hidden="1" customWidth="1"/>
    <col min="9" max="9" width="12.85546875" style="104" hidden="1" customWidth="1"/>
    <col min="10" max="16384" width="8.7109375" style="104"/>
  </cols>
  <sheetData>
    <row r="1" spans="1:9" ht="15">
      <c r="C1" s="102" t="s">
        <v>287</v>
      </c>
    </row>
    <row r="2" spans="1:9" ht="15">
      <c r="C2" s="102"/>
      <c r="F2" s="137"/>
    </row>
    <row r="4" spans="1:9" ht="63.75">
      <c r="C4" s="111" t="s">
        <v>0</v>
      </c>
      <c r="D4" s="112" t="s">
        <v>288</v>
      </c>
      <c r="E4" s="112" t="s">
        <v>289</v>
      </c>
      <c r="F4" s="112" t="s">
        <v>290</v>
      </c>
      <c r="G4" s="112" t="s">
        <v>281</v>
      </c>
      <c r="H4" s="112" t="s">
        <v>282</v>
      </c>
      <c r="I4" s="112" t="s">
        <v>283</v>
      </c>
    </row>
    <row r="5" spans="1:9" ht="16.5" customHeight="1">
      <c r="A5" s="131" t="s">
        <v>52</v>
      </c>
      <c r="B5" s="101" t="s">
        <v>221</v>
      </c>
      <c r="C5" s="105" t="s">
        <v>250</v>
      </c>
      <c r="D5" s="114">
        <v>1114.27</v>
      </c>
      <c r="E5" s="114">
        <f>ROUND(D5*0.85,2)</f>
        <v>947.13</v>
      </c>
      <c r="F5" s="114">
        <v>1453.85</v>
      </c>
      <c r="G5" s="114">
        <v>1092.42</v>
      </c>
      <c r="H5" s="114">
        <f>ROUND(G5*0.85,2)</f>
        <v>928.56</v>
      </c>
      <c r="I5" s="114">
        <v>1425.35</v>
      </c>
    </row>
    <row r="6" spans="1:9" ht="16.5" customHeight="1">
      <c r="A6" s="131" t="s">
        <v>83</v>
      </c>
      <c r="B6" s="101" t="s">
        <v>223</v>
      </c>
      <c r="C6" s="105" t="s">
        <v>251</v>
      </c>
      <c r="D6" s="114">
        <v>1034.68</v>
      </c>
      <c r="E6" s="114">
        <f t="shared" ref="E6:E33" si="0">ROUND(D6*0.85,2)</f>
        <v>879.48</v>
      </c>
      <c r="F6" s="114">
        <v>1453.85</v>
      </c>
      <c r="G6" s="114">
        <v>1014.39</v>
      </c>
      <c r="H6" s="114">
        <f t="shared" ref="H6:H10" si="1">ROUND(G6*0.85,2)</f>
        <v>862.23</v>
      </c>
      <c r="I6" s="114">
        <v>1425.35</v>
      </c>
    </row>
    <row r="7" spans="1:9" ht="16.5" customHeight="1">
      <c r="A7" s="133" t="s">
        <v>87</v>
      </c>
      <c r="B7" s="101" t="s">
        <v>225</v>
      </c>
      <c r="C7" s="105" t="s">
        <v>252</v>
      </c>
      <c r="D7" s="114">
        <v>1034.68</v>
      </c>
      <c r="E7" s="114">
        <f t="shared" si="0"/>
        <v>879.48</v>
      </c>
      <c r="F7" s="114">
        <v>1453.85</v>
      </c>
      <c r="G7" s="114">
        <v>1014.39</v>
      </c>
      <c r="H7" s="114">
        <f t="shared" si="1"/>
        <v>862.23</v>
      </c>
      <c r="I7" s="114">
        <v>1425.35</v>
      </c>
    </row>
    <row r="8" spans="1:9" ht="16.5" customHeight="1">
      <c r="A8" s="131" t="s">
        <v>40</v>
      </c>
      <c r="B8" s="101" t="s">
        <v>226</v>
      </c>
      <c r="C8" s="105" t="s">
        <v>253</v>
      </c>
      <c r="D8" s="114">
        <v>1114.27</v>
      </c>
      <c r="E8" s="114">
        <f t="shared" si="0"/>
        <v>947.13</v>
      </c>
      <c r="F8" s="114">
        <v>1453.85</v>
      </c>
      <c r="G8" s="114">
        <v>1092.42</v>
      </c>
      <c r="H8" s="114">
        <f t="shared" si="1"/>
        <v>928.56</v>
      </c>
      <c r="I8" s="114">
        <v>1425.35</v>
      </c>
    </row>
    <row r="9" spans="1:9" ht="16.5" customHeight="1">
      <c r="A9" s="131" t="s">
        <v>85</v>
      </c>
      <c r="B9" s="101" t="s">
        <v>244</v>
      </c>
      <c r="C9" s="107" t="s">
        <v>254</v>
      </c>
      <c r="D9" s="114">
        <v>1034.68</v>
      </c>
      <c r="E9" s="114">
        <f t="shared" si="0"/>
        <v>879.48</v>
      </c>
      <c r="F9" s="114">
        <v>1453.85</v>
      </c>
      <c r="G9" s="114">
        <v>1014.39</v>
      </c>
      <c r="H9" s="114">
        <f t="shared" si="1"/>
        <v>862.23</v>
      </c>
      <c r="I9" s="114">
        <v>1425.35</v>
      </c>
    </row>
    <row r="10" spans="1:9" ht="16.5" customHeight="1">
      <c r="A10" s="133" t="s">
        <v>77</v>
      </c>
      <c r="B10" s="101" t="s">
        <v>228</v>
      </c>
      <c r="C10" s="105" t="s">
        <v>255</v>
      </c>
      <c r="D10" s="114">
        <v>1114.27</v>
      </c>
      <c r="E10" s="114">
        <f t="shared" si="0"/>
        <v>947.13</v>
      </c>
      <c r="F10" s="114">
        <v>1453.85</v>
      </c>
      <c r="G10" s="114">
        <v>1092.42</v>
      </c>
      <c r="H10" s="114">
        <f t="shared" si="1"/>
        <v>928.56</v>
      </c>
      <c r="I10" s="114">
        <v>1425.35</v>
      </c>
    </row>
    <row r="11" spans="1:9" ht="16.5" customHeight="1">
      <c r="A11" s="132" t="s">
        <v>98</v>
      </c>
      <c r="B11" s="101" t="s">
        <v>242</v>
      </c>
      <c r="C11" s="107" t="s">
        <v>146</v>
      </c>
      <c r="D11" s="113">
        <v>1125</v>
      </c>
      <c r="E11" s="114">
        <f>ROUND(D11*0.85,2)</f>
        <v>956.25</v>
      </c>
      <c r="F11" s="114">
        <v>1370</v>
      </c>
      <c r="G11" s="113">
        <v>1125</v>
      </c>
      <c r="H11" s="114">
        <f>ROUND(G11*0.85,2)</f>
        <v>956.25</v>
      </c>
      <c r="I11" s="114">
        <v>1370</v>
      </c>
    </row>
    <row r="12" spans="1:9" ht="16.5" customHeight="1">
      <c r="A12" s="131" t="s">
        <v>50</v>
      </c>
      <c r="B12" s="101" t="s">
        <v>230</v>
      </c>
      <c r="C12" s="105" t="s">
        <v>256</v>
      </c>
      <c r="D12" s="114">
        <v>1034.68</v>
      </c>
      <c r="E12" s="114">
        <f t="shared" si="0"/>
        <v>879.48</v>
      </c>
      <c r="F12" s="114">
        <v>1453.85</v>
      </c>
      <c r="G12" s="114">
        <v>1014.39</v>
      </c>
      <c r="H12" s="114">
        <f t="shared" ref="H12:H33" si="2">ROUND(G12*0.85,2)</f>
        <v>862.23</v>
      </c>
      <c r="I12" s="114">
        <v>1425.35</v>
      </c>
    </row>
    <row r="13" spans="1:9" ht="16.5" customHeight="1">
      <c r="A13" s="131" t="s">
        <v>48</v>
      </c>
      <c r="B13" s="101" t="s">
        <v>231</v>
      </c>
      <c r="C13" s="105" t="s">
        <v>257</v>
      </c>
      <c r="D13" s="114">
        <v>1034.68</v>
      </c>
      <c r="E13" s="114">
        <f t="shared" si="0"/>
        <v>879.48</v>
      </c>
      <c r="F13" s="114">
        <v>1453.85</v>
      </c>
      <c r="G13" s="114">
        <v>1014.39</v>
      </c>
      <c r="H13" s="114">
        <f t="shared" si="2"/>
        <v>862.23</v>
      </c>
      <c r="I13" s="114">
        <v>1425.35</v>
      </c>
    </row>
    <row r="14" spans="1:9" ht="16.5" customHeight="1">
      <c r="A14" s="131" t="s">
        <v>79</v>
      </c>
      <c r="B14" s="101" t="s">
        <v>235</v>
      </c>
      <c r="C14" s="105" t="s">
        <v>258</v>
      </c>
      <c r="D14" s="114">
        <v>1034.68</v>
      </c>
      <c r="E14" s="114">
        <f t="shared" si="0"/>
        <v>879.48</v>
      </c>
      <c r="F14" s="114">
        <v>1453.85</v>
      </c>
      <c r="G14" s="114">
        <v>1014.39</v>
      </c>
      <c r="H14" s="114">
        <f t="shared" si="2"/>
        <v>862.23</v>
      </c>
      <c r="I14" s="114">
        <v>1425.35</v>
      </c>
    </row>
    <row r="15" spans="1:9" ht="16.5" customHeight="1">
      <c r="A15" s="131" t="s">
        <v>69</v>
      </c>
      <c r="B15" s="101" t="s">
        <v>232</v>
      </c>
      <c r="C15" s="105" t="s">
        <v>259</v>
      </c>
      <c r="D15" s="114">
        <v>1193.8599999999999</v>
      </c>
      <c r="E15" s="114">
        <f t="shared" si="0"/>
        <v>1014.78</v>
      </c>
      <c r="F15" s="114">
        <v>1453.85</v>
      </c>
      <c r="G15" s="114">
        <v>1170.45</v>
      </c>
      <c r="H15" s="114">
        <f t="shared" si="2"/>
        <v>994.88</v>
      </c>
      <c r="I15" s="114">
        <v>1425.35</v>
      </c>
    </row>
    <row r="16" spans="1:9" ht="16.5" customHeight="1">
      <c r="A16" s="131" t="s">
        <v>63</v>
      </c>
      <c r="B16" s="101" t="s">
        <v>233</v>
      </c>
      <c r="C16" s="105" t="s">
        <v>260</v>
      </c>
      <c r="D16" s="114">
        <v>1034.68</v>
      </c>
      <c r="E16" s="114">
        <f t="shared" si="0"/>
        <v>879.48</v>
      </c>
      <c r="F16" s="114">
        <v>1453.85</v>
      </c>
      <c r="G16" s="114">
        <v>1014.39</v>
      </c>
      <c r="H16" s="114">
        <f t="shared" si="2"/>
        <v>862.23</v>
      </c>
      <c r="I16" s="114">
        <v>1425.35</v>
      </c>
    </row>
    <row r="17" spans="1:58" ht="16.5" customHeight="1">
      <c r="A17" s="131" t="s">
        <v>89</v>
      </c>
      <c r="B17" s="101" t="s">
        <v>234</v>
      </c>
      <c r="C17" s="105" t="s">
        <v>261</v>
      </c>
      <c r="D17" s="114">
        <v>1193.8599999999999</v>
      </c>
      <c r="E17" s="114">
        <f t="shared" si="0"/>
        <v>1014.78</v>
      </c>
      <c r="F17" s="114">
        <v>1453.85</v>
      </c>
      <c r="G17" s="114">
        <v>1170.45</v>
      </c>
      <c r="H17" s="114">
        <f t="shared" si="2"/>
        <v>994.88</v>
      </c>
      <c r="I17" s="114">
        <v>1425.35</v>
      </c>
    </row>
    <row r="18" spans="1:58" ht="16.5" customHeight="1">
      <c r="A18" s="131" t="s">
        <v>42</v>
      </c>
      <c r="B18" s="101" t="s">
        <v>246</v>
      </c>
      <c r="C18" s="107" t="s">
        <v>170</v>
      </c>
      <c r="D18" s="114">
        <v>1034.68</v>
      </c>
      <c r="E18" s="114">
        <f t="shared" si="0"/>
        <v>879.48</v>
      </c>
      <c r="F18" s="114">
        <v>1453.85</v>
      </c>
      <c r="G18" s="114">
        <v>1014.39</v>
      </c>
      <c r="H18" s="114">
        <f t="shared" si="2"/>
        <v>862.23</v>
      </c>
      <c r="I18" s="114">
        <v>1425.35</v>
      </c>
    </row>
    <row r="19" spans="1:58" ht="16.5" customHeight="1">
      <c r="A19" s="131" t="s">
        <v>38</v>
      </c>
      <c r="B19" s="101" t="s">
        <v>238</v>
      </c>
      <c r="C19" s="105" t="s">
        <v>262</v>
      </c>
      <c r="D19" s="114">
        <v>1034.68</v>
      </c>
      <c r="E19" s="114">
        <f t="shared" si="0"/>
        <v>879.48</v>
      </c>
      <c r="F19" s="114">
        <v>1453.85</v>
      </c>
      <c r="G19" s="114">
        <v>1014.39</v>
      </c>
      <c r="H19" s="114">
        <f t="shared" si="2"/>
        <v>862.23</v>
      </c>
      <c r="I19" s="114">
        <v>1425.35</v>
      </c>
    </row>
    <row r="20" spans="1:58" ht="16.5" customHeight="1">
      <c r="A20" s="131" t="s">
        <v>61</v>
      </c>
      <c r="B20" s="101" t="s">
        <v>239</v>
      </c>
      <c r="C20" s="105" t="s">
        <v>263</v>
      </c>
      <c r="D20" s="114">
        <v>1034.68</v>
      </c>
      <c r="E20" s="114">
        <f t="shared" si="0"/>
        <v>879.48</v>
      </c>
      <c r="F20" s="114">
        <v>1453.85</v>
      </c>
      <c r="G20" s="114">
        <v>1014.39</v>
      </c>
      <c r="H20" s="114">
        <f t="shared" si="2"/>
        <v>862.23</v>
      </c>
      <c r="I20" s="114">
        <v>1425.35</v>
      </c>
    </row>
    <row r="21" spans="1:58" ht="16.5" customHeight="1">
      <c r="A21" s="131" t="s">
        <v>81</v>
      </c>
      <c r="B21" s="101" t="s">
        <v>240</v>
      </c>
      <c r="C21" s="105" t="s">
        <v>264</v>
      </c>
      <c r="D21" s="114">
        <v>1034.68</v>
      </c>
      <c r="E21" s="114">
        <f t="shared" si="0"/>
        <v>879.48</v>
      </c>
      <c r="F21" s="114">
        <v>1453.85</v>
      </c>
      <c r="G21" s="114">
        <v>1014.39</v>
      </c>
      <c r="H21" s="114">
        <f t="shared" si="2"/>
        <v>862.23</v>
      </c>
      <c r="I21" s="114">
        <v>1425.35</v>
      </c>
    </row>
    <row r="22" spans="1:58" ht="16.5" customHeight="1">
      <c r="A22" s="133" t="s">
        <v>46</v>
      </c>
      <c r="B22" s="101" t="s">
        <v>241</v>
      </c>
      <c r="C22" s="105" t="s">
        <v>265</v>
      </c>
      <c r="D22" s="114">
        <v>1193.8599999999999</v>
      </c>
      <c r="E22" s="114">
        <f t="shared" si="0"/>
        <v>1014.78</v>
      </c>
      <c r="F22" s="114">
        <v>1453.85</v>
      </c>
      <c r="G22" s="114">
        <v>1170.45</v>
      </c>
      <c r="H22" s="114">
        <f t="shared" si="2"/>
        <v>994.88</v>
      </c>
      <c r="I22" s="114">
        <v>1425.35</v>
      </c>
    </row>
    <row r="23" spans="1:58" ht="16.5" customHeight="1">
      <c r="A23" s="131" t="s">
        <v>54</v>
      </c>
      <c r="B23" s="101" t="s">
        <v>243</v>
      </c>
      <c r="C23" s="105" t="s">
        <v>266</v>
      </c>
      <c r="D23" s="114">
        <v>1193.8599999999999</v>
      </c>
      <c r="E23" s="114">
        <f t="shared" si="0"/>
        <v>1014.78</v>
      </c>
      <c r="F23" s="114">
        <v>1453.85</v>
      </c>
      <c r="G23" s="114">
        <v>1170.45</v>
      </c>
      <c r="H23" s="114">
        <f t="shared" si="2"/>
        <v>994.88</v>
      </c>
      <c r="I23" s="114">
        <v>1425.35</v>
      </c>
    </row>
    <row r="24" spans="1:58" ht="16.5" customHeight="1">
      <c r="A24" s="133" t="s">
        <v>91</v>
      </c>
      <c r="B24" s="101" t="s">
        <v>245</v>
      </c>
      <c r="C24" s="105" t="s">
        <v>267</v>
      </c>
      <c r="D24" s="114">
        <v>1034.68</v>
      </c>
      <c r="E24" s="114">
        <f t="shared" si="0"/>
        <v>879.48</v>
      </c>
      <c r="F24" s="114">
        <v>1453.85</v>
      </c>
      <c r="G24" s="114">
        <v>1014.39</v>
      </c>
      <c r="H24" s="114">
        <f t="shared" si="2"/>
        <v>862.23</v>
      </c>
      <c r="I24" s="114">
        <v>1425.35</v>
      </c>
    </row>
    <row r="25" spans="1:58" ht="16.5" customHeight="1">
      <c r="A25" s="131" t="s">
        <v>75</v>
      </c>
      <c r="B25" s="101" t="s">
        <v>247</v>
      </c>
      <c r="C25" s="105" t="s">
        <v>268</v>
      </c>
      <c r="D25" s="114">
        <v>1034.68</v>
      </c>
      <c r="E25" s="114">
        <f t="shared" si="0"/>
        <v>879.48</v>
      </c>
      <c r="F25" s="114">
        <v>1453.85</v>
      </c>
      <c r="G25" s="114">
        <v>1014.39</v>
      </c>
      <c r="H25" s="114">
        <f t="shared" si="2"/>
        <v>862.23</v>
      </c>
      <c r="I25" s="114">
        <v>1425.35</v>
      </c>
    </row>
    <row r="26" spans="1:58" ht="16.5" customHeight="1">
      <c r="A26" s="131" t="s">
        <v>44</v>
      </c>
      <c r="B26" s="123" t="s">
        <v>237</v>
      </c>
      <c r="C26" s="105" t="s">
        <v>269</v>
      </c>
      <c r="D26" s="114">
        <v>1034.68</v>
      </c>
      <c r="E26" s="114">
        <f t="shared" si="0"/>
        <v>879.48</v>
      </c>
      <c r="F26" s="114">
        <v>1453.85</v>
      </c>
      <c r="G26" s="114">
        <v>1014.39</v>
      </c>
      <c r="H26" s="114">
        <f t="shared" si="2"/>
        <v>862.23</v>
      </c>
      <c r="I26" s="114">
        <v>1425.35</v>
      </c>
    </row>
    <row r="27" spans="1:58" s="108" customFormat="1" ht="16.5" customHeight="1">
      <c r="A27" s="131" t="s">
        <v>73</v>
      </c>
      <c r="B27" s="101" t="s">
        <v>249</v>
      </c>
      <c r="C27" s="107" t="s">
        <v>275</v>
      </c>
      <c r="D27" s="114">
        <v>1114.27</v>
      </c>
      <c r="E27" s="114">
        <f t="shared" si="0"/>
        <v>947.13</v>
      </c>
      <c r="F27" s="114">
        <v>1453.85</v>
      </c>
      <c r="G27" s="114">
        <v>1092.42</v>
      </c>
      <c r="H27" s="114">
        <f t="shared" si="2"/>
        <v>928.56</v>
      </c>
      <c r="I27" s="114">
        <v>1425.35</v>
      </c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</row>
    <row r="28" spans="1:58" ht="16.5" customHeight="1">
      <c r="A28" s="132" t="s">
        <v>95</v>
      </c>
      <c r="B28" s="101" t="s">
        <v>224</v>
      </c>
      <c r="C28" s="109" t="s">
        <v>270</v>
      </c>
      <c r="D28" s="113">
        <v>975</v>
      </c>
      <c r="E28" s="114">
        <f t="shared" si="0"/>
        <v>828.75</v>
      </c>
      <c r="F28" s="114">
        <v>1370</v>
      </c>
      <c r="G28" s="113">
        <v>975</v>
      </c>
      <c r="H28" s="114">
        <f t="shared" si="2"/>
        <v>828.75</v>
      </c>
      <c r="I28" s="114">
        <v>1370</v>
      </c>
    </row>
    <row r="29" spans="1:58" ht="16.5" customHeight="1">
      <c r="A29" s="131" t="s">
        <v>65</v>
      </c>
      <c r="B29" s="101" t="s">
        <v>227</v>
      </c>
      <c r="C29" s="106" t="s">
        <v>160</v>
      </c>
      <c r="D29" s="114">
        <v>1034.68</v>
      </c>
      <c r="E29" s="114">
        <f t="shared" si="0"/>
        <v>879.48</v>
      </c>
      <c r="F29" s="114">
        <v>1453.85</v>
      </c>
      <c r="G29" s="114">
        <v>1014.39</v>
      </c>
      <c r="H29" s="114">
        <f t="shared" si="2"/>
        <v>862.23</v>
      </c>
      <c r="I29" s="114">
        <v>1425.35</v>
      </c>
    </row>
    <row r="30" spans="1:58" ht="16.149999999999999" customHeight="1">
      <c r="C30" s="110" t="s">
        <v>271</v>
      </c>
      <c r="D30" s="114">
        <v>1034.68</v>
      </c>
      <c r="E30" s="114">
        <f t="shared" si="0"/>
        <v>879.48</v>
      </c>
      <c r="F30" s="114">
        <v>1453.85</v>
      </c>
      <c r="G30" s="114">
        <v>1014.39</v>
      </c>
      <c r="H30" s="114">
        <f t="shared" si="2"/>
        <v>862.23</v>
      </c>
      <c r="I30" s="114">
        <v>1425.35</v>
      </c>
    </row>
    <row r="31" spans="1:58" ht="16.149999999999999" customHeight="1">
      <c r="C31" s="110" t="s">
        <v>272</v>
      </c>
      <c r="D31" s="114">
        <v>1034.68</v>
      </c>
      <c r="E31" s="114">
        <f t="shared" si="0"/>
        <v>879.48</v>
      </c>
      <c r="F31" s="114">
        <v>1453.85</v>
      </c>
      <c r="G31" s="114">
        <v>1014.39</v>
      </c>
      <c r="H31" s="114">
        <f t="shared" si="2"/>
        <v>862.23</v>
      </c>
      <c r="I31" s="114">
        <v>1425.35</v>
      </c>
    </row>
    <row r="32" spans="1:58" ht="16.149999999999999" customHeight="1">
      <c r="A32" s="133" t="s">
        <v>56</v>
      </c>
      <c r="B32" s="101" t="s">
        <v>236</v>
      </c>
      <c r="C32" s="106" t="s">
        <v>273</v>
      </c>
      <c r="D32" s="114">
        <v>1034.68</v>
      </c>
      <c r="E32" s="114">
        <f t="shared" si="0"/>
        <v>879.48</v>
      </c>
      <c r="F32" s="114">
        <v>1453.85</v>
      </c>
      <c r="G32" s="114">
        <v>1014.39</v>
      </c>
      <c r="H32" s="114">
        <f t="shared" si="2"/>
        <v>862.23</v>
      </c>
      <c r="I32" s="114">
        <v>1425.35</v>
      </c>
    </row>
    <row r="33" spans="1:9" ht="16.149999999999999" customHeight="1">
      <c r="A33" s="131" t="s">
        <v>71</v>
      </c>
      <c r="B33" s="101" t="s">
        <v>248</v>
      </c>
      <c r="C33" s="106" t="s">
        <v>274</v>
      </c>
      <c r="D33" s="114">
        <v>1034.68</v>
      </c>
      <c r="E33" s="114">
        <f t="shared" si="0"/>
        <v>879.48</v>
      </c>
      <c r="F33" s="114">
        <v>1453.85</v>
      </c>
      <c r="G33" s="114">
        <v>1014.39</v>
      </c>
      <c r="H33" s="114">
        <f t="shared" si="2"/>
        <v>862.23</v>
      </c>
      <c r="I33" s="114">
        <v>1425.35</v>
      </c>
    </row>
    <row r="34" spans="1:9" ht="15">
      <c r="B34" s="101" t="s">
        <v>229</v>
      </c>
      <c r="C34" s="124" t="s">
        <v>279</v>
      </c>
      <c r="D34" s="113">
        <v>1050</v>
      </c>
      <c r="E34" s="113">
        <f>D34*0.85</f>
        <v>892.5</v>
      </c>
      <c r="F34" s="113">
        <v>1370</v>
      </c>
      <c r="G34" s="113">
        <v>1050</v>
      </c>
      <c r="H34" s="113">
        <f>G34*0.85</f>
        <v>892.5</v>
      </c>
      <c r="I34" s="113">
        <v>1370</v>
      </c>
    </row>
  </sheetData>
  <autoFilter ref="B4:BF34" xr:uid="{596248B7-B07A-4519-B75C-AEE288A442C2}"/>
  <pageMargins left="0.45" right="0.45" top="0.75" bottom="0.75" header="0.3" footer="0.3"/>
  <pageSetup orientation="portrait" r:id="rId1"/>
  <headerFooter>
    <oddFooter>&amp;L&amp;8&amp;Z&amp;F  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38182-1BCD-45C9-934C-1C970236FFC7}">
  <sheetPr>
    <pageSetUpPr fitToPage="1"/>
  </sheetPr>
  <dimension ref="A1:U47"/>
  <sheetViews>
    <sheetView zoomScaleNormal="100" workbookViewId="0">
      <pane ySplit="6" topLeftCell="A7" activePane="bottomLeft" state="frozen"/>
      <selection activeCell="F30" sqref="F30"/>
      <selection pane="bottomLeft" activeCell="F30" sqref="F30"/>
    </sheetView>
  </sheetViews>
  <sheetFormatPr defaultColWidth="9.140625" defaultRowHeight="15"/>
  <cols>
    <col min="1" max="1" width="6" style="6" hidden="1" customWidth="1"/>
    <col min="2" max="2" width="9.140625" style="6" hidden="1" customWidth="1"/>
    <col min="3" max="3" width="14.28515625" style="6" hidden="1" customWidth="1"/>
    <col min="4" max="4" width="1" style="6" hidden="1" customWidth="1"/>
    <col min="5" max="5" width="22.28515625" style="6" customWidth="1"/>
    <col min="6" max="6" width="9.42578125" style="6" hidden="1" customWidth="1"/>
    <col min="7" max="7" width="9.7109375" style="6" hidden="1" customWidth="1"/>
    <col min="8" max="8" width="10.7109375" style="6" hidden="1" customWidth="1"/>
    <col min="9" max="9" width="14.28515625" style="6" customWidth="1" collapsed="1"/>
    <col min="10" max="11" width="12.5703125" style="6" customWidth="1"/>
    <col min="12" max="12" width="13.5703125" style="6" customWidth="1"/>
    <col min="13" max="13" width="11.5703125" style="6" customWidth="1"/>
    <col min="14" max="14" width="10.42578125" style="6" customWidth="1"/>
    <col min="15" max="15" width="12.28515625" style="6" customWidth="1"/>
    <col min="16" max="16" width="13.85546875" style="6" customWidth="1"/>
    <col min="17" max="17" width="15.140625" style="6" customWidth="1"/>
    <col min="18" max="18" width="14.85546875" style="6" customWidth="1"/>
    <col min="19" max="19" width="10" style="6" bestFit="1" customWidth="1"/>
    <col min="20" max="21" width="9.140625" style="6" customWidth="1"/>
    <col min="22" max="16384" width="9.140625" style="6"/>
  </cols>
  <sheetData>
    <row r="1" spans="1:21" ht="21">
      <c r="E1" s="92" t="s">
        <v>200</v>
      </c>
    </row>
    <row r="2" spans="1:21">
      <c r="E2" s="6" t="s">
        <v>199</v>
      </c>
      <c r="S2" s="137"/>
    </row>
    <row r="3" spans="1:21">
      <c r="E3" s="7" t="s">
        <v>285</v>
      </c>
      <c r="I3" s="6" t="s">
        <v>198</v>
      </c>
      <c r="J3" s="6" t="s">
        <v>197</v>
      </c>
      <c r="K3" s="6" t="s">
        <v>197</v>
      </c>
      <c r="L3" s="6" t="s">
        <v>197</v>
      </c>
      <c r="M3" s="6" t="s">
        <v>197</v>
      </c>
      <c r="N3" s="6" t="s">
        <v>197</v>
      </c>
      <c r="O3" s="6" t="s">
        <v>197</v>
      </c>
      <c r="P3" s="6" t="s">
        <v>197</v>
      </c>
      <c r="Q3" s="6" t="s">
        <v>197</v>
      </c>
    </row>
    <row r="4" spans="1:21">
      <c r="I4" s="6" t="s">
        <v>196</v>
      </c>
      <c r="J4" s="6" t="s">
        <v>195</v>
      </c>
      <c r="K4" s="6" t="s">
        <v>194</v>
      </c>
      <c r="L4" s="6" t="s">
        <v>193</v>
      </c>
      <c r="M4" s="6" t="s">
        <v>192</v>
      </c>
      <c r="N4" s="6" t="s">
        <v>191</v>
      </c>
      <c r="O4" s="6" t="s">
        <v>190</v>
      </c>
      <c r="P4" s="6" t="s">
        <v>189</v>
      </c>
      <c r="Q4" s="6" t="s">
        <v>188</v>
      </c>
    </row>
    <row r="5" spans="1:21" ht="75">
      <c r="A5" s="96" t="s">
        <v>187</v>
      </c>
      <c r="B5" s="97" t="s">
        <v>186</v>
      </c>
      <c r="C5" s="97"/>
      <c r="D5" s="97"/>
      <c r="E5" s="97" t="s">
        <v>185</v>
      </c>
      <c r="F5" s="97" t="s">
        <v>25</v>
      </c>
      <c r="G5" s="97" t="s">
        <v>107</v>
      </c>
      <c r="H5" s="97" t="s">
        <v>108</v>
      </c>
      <c r="I5" s="97" t="s">
        <v>184</v>
      </c>
      <c r="J5" s="97" t="s">
        <v>183</v>
      </c>
      <c r="K5" s="97" t="s">
        <v>182</v>
      </c>
      <c r="L5" s="97" t="s">
        <v>181</v>
      </c>
      <c r="M5" s="97" t="s">
        <v>180</v>
      </c>
      <c r="N5" s="97" t="s">
        <v>179</v>
      </c>
      <c r="O5" s="97" t="s">
        <v>178</v>
      </c>
      <c r="P5" s="97" t="s">
        <v>177</v>
      </c>
      <c r="Q5" s="97" t="s">
        <v>176</v>
      </c>
      <c r="R5" s="97" t="s">
        <v>175</v>
      </c>
      <c r="S5" s="98" t="s">
        <v>174</v>
      </c>
      <c r="T5" s="138" t="s">
        <v>286</v>
      </c>
      <c r="U5" s="139"/>
    </row>
    <row r="6" spans="1:21" s="19" customFormat="1">
      <c r="A6" s="19" t="s">
        <v>27</v>
      </c>
      <c r="B6" s="19" t="s">
        <v>28</v>
      </c>
      <c r="E6" s="19" t="s">
        <v>29</v>
      </c>
      <c r="F6" s="19" t="s">
        <v>30</v>
      </c>
      <c r="G6" s="19" t="s">
        <v>31</v>
      </c>
      <c r="H6" s="19" t="s">
        <v>32</v>
      </c>
      <c r="I6" s="19" t="s">
        <v>33</v>
      </c>
      <c r="J6" s="19" t="s">
        <v>99</v>
      </c>
      <c r="K6" s="19" t="s">
        <v>100</v>
      </c>
      <c r="L6" s="93" t="s">
        <v>101</v>
      </c>
      <c r="M6" s="19" t="s">
        <v>34</v>
      </c>
      <c r="N6" s="19" t="s">
        <v>173</v>
      </c>
      <c r="O6" s="19" t="s">
        <v>35</v>
      </c>
      <c r="P6" s="19" t="s">
        <v>121</v>
      </c>
      <c r="Q6" s="19" t="s">
        <v>102</v>
      </c>
      <c r="R6" s="91" t="s">
        <v>218</v>
      </c>
      <c r="S6" s="134" t="s">
        <v>219</v>
      </c>
      <c r="T6" s="140" t="s">
        <v>219</v>
      </c>
      <c r="U6" s="140"/>
    </row>
    <row r="7" spans="1:21">
      <c r="A7" s="90" t="s">
        <v>145</v>
      </c>
      <c r="B7" s="90" t="s">
        <v>144</v>
      </c>
      <c r="C7" s="131" t="s">
        <v>38</v>
      </c>
      <c r="D7" s="131" t="s">
        <v>75</v>
      </c>
      <c r="E7" s="100" t="s">
        <v>172</v>
      </c>
      <c r="F7" s="90" t="s">
        <v>37</v>
      </c>
      <c r="G7" s="89">
        <v>43739</v>
      </c>
      <c r="H7" s="89">
        <v>44104</v>
      </c>
      <c r="I7" s="88">
        <v>100187027</v>
      </c>
      <c r="J7" s="88">
        <v>103103547</v>
      </c>
      <c r="K7" s="88">
        <v>26323865</v>
      </c>
      <c r="L7" s="88"/>
      <c r="M7" s="88"/>
      <c r="N7" s="88"/>
      <c r="O7" s="88"/>
      <c r="P7" s="88"/>
      <c r="Q7" s="88">
        <v>195151579</v>
      </c>
      <c r="R7" s="88">
        <f>SUM(J7:P7)+Q7</f>
        <v>324578991</v>
      </c>
      <c r="S7" s="87">
        <f t="shared" ref="S7:S35" si="0">IF(R7&gt;0,I7/R7,0)</f>
        <v>0.30866762722791258</v>
      </c>
      <c r="T7" s="139">
        <v>0.29679393533160492</v>
      </c>
      <c r="U7" s="141">
        <f>S7-T7</f>
        <v>1.1873691896307659E-2</v>
      </c>
    </row>
    <row r="8" spans="1:21">
      <c r="A8" s="90" t="s">
        <v>145</v>
      </c>
      <c r="B8" s="90" t="s">
        <v>144</v>
      </c>
      <c r="C8" s="131" t="s">
        <v>40</v>
      </c>
      <c r="D8" s="131" t="s">
        <v>52</v>
      </c>
      <c r="E8" s="100" t="s">
        <v>171</v>
      </c>
      <c r="F8" s="90" t="s">
        <v>39</v>
      </c>
      <c r="G8" s="89">
        <v>43739</v>
      </c>
      <c r="H8" s="89">
        <v>44104</v>
      </c>
      <c r="I8" s="88">
        <v>11426245</v>
      </c>
      <c r="J8" s="88">
        <v>7690324</v>
      </c>
      <c r="K8" s="88">
        <v>1319528</v>
      </c>
      <c r="L8" s="88"/>
      <c r="M8" s="88"/>
      <c r="N8" s="88"/>
      <c r="O8" s="88"/>
      <c r="P8" s="88"/>
      <c r="Q8" s="88">
        <v>14124062</v>
      </c>
      <c r="R8" s="88">
        <f t="shared" ref="R8:R34" si="1">SUM(J8:P8)+Q8</f>
        <v>23133914</v>
      </c>
      <c r="S8" s="87">
        <f t="shared" si="0"/>
        <v>0.49391750137914403</v>
      </c>
      <c r="T8" s="139">
        <v>0.50295861871467318</v>
      </c>
      <c r="U8" s="141">
        <f t="shared" ref="U8:U35" si="2">S8-T8</f>
        <v>-9.0411173355291474E-3</v>
      </c>
    </row>
    <row r="9" spans="1:21" s="5" customFormat="1">
      <c r="A9" s="100" t="s">
        <v>145</v>
      </c>
      <c r="B9" s="100" t="s">
        <v>144</v>
      </c>
      <c r="C9" s="131" t="s">
        <v>42</v>
      </c>
      <c r="D9" s="131" t="s">
        <v>83</v>
      </c>
      <c r="E9" s="100" t="s">
        <v>170</v>
      </c>
      <c r="F9" s="100" t="s">
        <v>41</v>
      </c>
      <c r="G9" s="89">
        <v>43739</v>
      </c>
      <c r="H9" s="89">
        <v>44104</v>
      </c>
      <c r="I9" s="99">
        <v>9876814</v>
      </c>
      <c r="J9" s="99">
        <v>6295527</v>
      </c>
      <c r="K9" s="99">
        <v>1163628</v>
      </c>
      <c r="L9" s="99"/>
      <c r="M9" s="99"/>
      <c r="N9" s="99"/>
      <c r="O9" s="99"/>
      <c r="P9" s="99"/>
      <c r="Q9" s="99">
        <v>11813155</v>
      </c>
      <c r="R9" s="99">
        <f t="shared" si="1"/>
        <v>19272310</v>
      </c>
      <c r="S9" s="128">
        <f t="shared" si="0"/>
        <v>0.51248729394660009</v>
      </c>
      <c r="T9" s="142">
        <v>0.46935430177163201</v>
      </c>
      <c r="U9" s="141">
        <f t="shared" si="2"/>
        <v>4.3132992174968077E-2</v>
      </c>
    </row>
    <row r="10" spans="1:21" s="5" customFormat="1">
      <c r="A10" s="100" t="s">
        <v>145</v>
      </c>
      <c r="B10" s="100" t="s">
        <v>144</v>
      </c>
      <c r="C10" s="131" t="s">
        <v>44</v>
      </c>
      <c r="D10" s="132" t="s">
        <v>95</v>
      </c>
      <c r="E10" s="100" t="s">
        <v>169</v>
      </c>
      <c r="F10" s="100" t="s">
        <v>43</v>
      </c>
      <c r="G10" s="127">
        <v>43831</v>
      </c>
      <c r="H10" s="127">
        <v>44196</v>
      </c>
      <c r="I10" s="99">
        <v>43052498</v>
      </c>
      <c r="J10" s="99">
        <v>47700941</v>
      </c>
      <c r="K10" s="99">
        <v>10357859</v>
      </c>
      <c r="L10" s="99"/>
      <c r="M10" s="99"/>
      <c r="N10" s="99"/>
      <c r="O10" s="99"/>
      <c r="P10" s="99"/>
      <c r="Q10" s="99">
        <v>94122628</v>
      </c>
      <c r="R10" s="99">
        <f t="shared" si="1"/>
        <v>152181428</v>
      </c>
      <c r="S10" s="128">
        <f t="shared" si="0"/>
        <v>0.28290244457424857</v>
      </c>
      <c r="T10" s="142">
        <v>0.241405744183358</v>
      </c>
      <c r="U10" s="141">
        <f t="shared" si="2"/>
        <v>4.1496700390890567E-2</v>
      </c>
    </row>
    <row r="11" spans="1:21" s="5" customFormat="1">
      <c r="A11" s="100" t="s">
        <v>145</v>
      </c>
      <c r="B11" s="100" t="s">
        <v>144</v>
      </c>
      <c r="C11" s="133" t="s">
        <v>46</v>
      </c>
      <c r="D11" s="133" t="s">
        <v>91</v>
      </c>
      <c r="E11" s="100" t="s">
        <v>168</v>
      </c>
      <c r="F11" s="100" t="s">
        <v>45</v>
      </c>
      <c r="G11" s="89">
        <v>43739</v>
      </c>
      <c r="H11" s="89">
        <v>44104</v>
      </c>
      <c r="I11" s="99">
        <v>86280430</v>
      </c>
      <c r="J11" s="99">
        <v>38545113</v>
      </c>
      <c r="K11" s="99">
        <v>10365058</v>
      </c>
      <c r="L11" s="99"/>
      <c r="M11" s="99"/>
      <c r="N11" s="99"/>
      <c r="O11" s="99"/>
      <c r="P11" s="99"/>
      <c r="Q11" s="99">
        <v>238660025</v>
      </c>
      <c r="R11" s="99">
        <f t="shared" si="1"/>
        <v>287570196</v>
      </c>
      <c r="S11" s="128">
        <f t="shared" si="0"/>
        <v>0.3000325875216916</v>
      </c>
      <c r="T11" s="142">
        <v>0.29725201994021255</v>
      </c>
      <c r="U11" s="141">
        <f t="shared" si="2"/>
        <v>2.7805675814790431E-3</v>
      </c>
    </row>
    <row r="12" spans="1:21" s="5" customFormat="1">
      <c r="A12" s="100" t="s">
        <v>145</v>
      </c>
      <c r="B12" s="100" t="s">
        <v>144</v>
      </c>
      <c r="C12" s="131" t="s">
        <v>48</v>
      </c>
      <c r="D12" s="133" t="s">
        <v>87</v>
      </c>
      <c r="E12" s="100" t="s">
        <v>167</v>
      </c>
      <c r="F12" s="100" t="s">
        <v>47</v>
      </c>
      <c r="G12" s="89">
        <v>43739</v>
      </c>
      <c r="H12" s="89">
        <v>44104</v>
      </c>
      <c r="I12" s="99">
        <v>53132839</v>
      </c>
      <c r="J12" s="99">
        <v>21368315</v>
      </c>
      <c r="K12" s="99">
        <v>3261456</v>
      </c>
      <c r="L12" s="99">
        <v>2281892</v>
      </c>
      <c r="M12" s="99"/>
      <c r="N12" s="99"/>
      <c r="O12" s="99"/>
      <c r="P12" s="99"/>
      <c r="Q12" s="99">
        <v>78023711</v>
      </c>
      <c r="R12" s="99">
        <f t="shared" si="1"/>
        <v>104935374</v>
      </c>
      <c r="S12" s="128">
        <f t="shared" si="0"/>
        <v>0.50633868232079682</v>
      </c>
      <c r="T12" s="142">
        <v>0.4662067812109954</v>
      </c>
      <c r="U12" s="141">
        <f t="shared" si="2"/>
        <v>4.0131901109801416E-2</v>
      </c>
    </row>
    <row r="13" spans="1:21" s="5" customFormat="1">
      <c r="A13" s="100" t="s">
        <v>145</v>
      </c>
      <c r="B13" s="100" t="s">
        <v>144</v>
      </c>
      <c r="C13" s="131" t="s">
        <v>50</v>
      </c>
      <c r="D13" s="131" t="s">
        <v>40</v>
      </c>
      <c r="E13" s="100" t="s">
        <v>166</v>
      </c>
      <c r="F13" s="100" t="s">
        <v>49</v>
      </c>
      <c r="G13" s="89">
        <v>43739</v>
      </c>
      <c r="H13" s="89">
        <v>44104</v>
      </c>
      <c r="I13" s="99">
        <v>5463376</v>
      </c>
      <c r="J13" s="99">
        <v>3342040</v>
      </c>
      <c r="K13" s="99">
        <v>600473</v>
      </c>
      <c r="L13" s="99"/>
      <c r="M13" s="99"/>
      <c r="N13" s="99"/>
      <c r="O13" s="99"/>
      <c r="P13" s="99"/>
      <c r="Q13" s="99">
        <v>5557949</v>
      </c>
      <c r="R13" s="99">
        <f t="shared" si="1"/>
        <v>9500462</v>
      </c>
      <c r="S13" s="128">
        <f t="shared" si="0"/>
        <v>0.57506424424412206</v>
      </c>
      <c r="T13" s="142">
        <v>0.52718638066492796</v>
      </c>
      <c r="U13" s="141">
        <f t="shared" si="2"/>
        <v>4.7877863579194102E-2</v>
      </c>
    </row>
    <row r="14" spans="1:21" s="5" customFormat="1">
      <c r="A14" s="100" t="s">
        <v>145</v>
      </c>
      <c r="B14" s="100" t="s">
        <v>144</v>
      </c>
      <c r="C14" s="131" t="s">
        <v>52</v>
      </c>
      <c r="D14" s="132" t="s">
        <v>98</v>
      </c>
      <c r="E14" s="100" t="s">
        <v>165</v>
      </c>
      <c r="F14" s="100" t="s">
        <v>51</v>
      </c>
      <c r="G14" s="89">
        <v>43739</v>
      </c>
      <c r="H14" s="89">
        <v>44104</v>
      </c>
      <c r="I14" s="99">
        <v>89395739</v>
      </c>
      <c r="J14" s="99">
        <v>94867365</v>
      </c>
      <c r="K14" s="99">
        <v>12713990</v>
      </c>
      <c r="L14" s="99"/>
      <c r="M14" s="99">
        <v>8025979</v>
      </c>
      <c r="N14" s="99"/>
      <c r="O14" s="99"/>
      <c r="P14" s="99"/>
      <c r="Q14" s="99">
        <v>158232590</v>
      </c>
      <c r="R14" s="99">
        <f t="shared" si="1"/>
        <v>273839924</v>
      </c>
      <c r="S14" s="128">
        <f t="shared" si="0"/>
        <v>0.32645254093774873</v>
      </c>
      <c r="T14" s="142">
        <v>0.29913249234343087</v>
      </c>
      <c r="U14" s="141">
        <f t="shared" si="2"/>
        <v>2.7320048594317858E-2</v>
      </c>
    </row>
    <row r="15" spans="1:21" s="5" customFormat="1">
      <c r="A15" s="100" t="s">
        <v>145</v>
      </c>
      <c r="B15" s="100" t="s">
        <v>144</v>
      </c>
      <c r="C15" s="131" t="s">
        <v>54</v>
      </c>
      <c r="D15" s="131" t="s">
        <v>65</v>
      </c>
      <c r="E15" s="100" t="s">
        <v>164</v>
      </c>
      <c r="F15" s="100" t="s">
        <v>53</v>
      </c>
      <c r="G15" s="89">
        <v>43739</v>
      </c>
      <c r="H15" s="89">
        <v>44104</v>
      </c>
      <c r="I15" s="99">
        <v>21445997</v>
      </c>
      <c r="J15" s="99">
        <v>21528846</v>
      </c>
      <c r="K15" s="99">
        <v>2419643</v>
      </c>
      <c r="L15" s="99"/>
      <c r="M15" s="99"/>
      <c r="N15" s="99"/>
      <c r="O15" s="99"/>
      <c r="P15" s="99"/>
      <c r="Q15" s="99">
        <v>24463585</v>
      </c>
      <c r="R15" s="99">
        <f t="shared" si="1"/>
        <v>48412074</v>
      </c>
      <c r="S15" s="128">
        <f t="shared" si="0"/>
        <v>0.44298860238873466</v>
      </c>
      <c r="T15" s="142">
        <v>0.42365967146360439</v>
      </c>
      <c r="U15" s="141">
        <f t="shared" si="2"/>
        <v>1.9328930925130272E-2</v>
      </c>
    </row>
    <row r="16" spans="1:21" s="5" customFormat="1">
      <c r="A16" s="100" t="s">
        <v>145</v>
      </c>
      <c r="B16" s="100" t="s">
        <v>144</v>
      </c>
      <c r="C16" s="133" t="s">
        <v>56</v>
      </c>
      <c r="D16" s="131" t="s">
        <v>85</v>
      </c>
      <c r="E16" s="100" t="s">
        <v>163</v>
      </c>
      <c r="F16" s="100" t="s">
        <v>55</v>
      </c>
      <c r="G16" s="127">
        <v>43831</v>
      </c>
      <c r="H16" s="127">
        <v>44196</v>
      </c>
      <c r="I16" s="99">
        <v>5648730</v>
      </c>
      <c r="J16" s="99">
        <v>2618464</v>
      </c>
      <c r="K16" s="99">
        <v>571897</v>
      </c>
      <c r="L16" s="99"/>
      <c r="M16" s="99"/>
      <c r="N16" s="99"/>
      <c r="O16" s="99"/>
      <c r="P16" s="99"/>
      <c r="Q16" s="99">
        <v>3139408</v>
      </c>
      <c r="R16" s="99">
        <f t="shared" si="1"/>
        <v>6329769</v>
      </c>
      <c r="S16" s="128">
        <f t="shared" si="0"/>
        <v>0.89240697409336733</v>
      </c>
      <c r="T16" s="142">
        <v>0.38265625953020782</v>
      </c>
      <c r="U16" s="141">
        <f t="shared" si="2"/>
        <v>0.50975071456315946</v>
      </c>
    </row>
    <row r="17" spans="1:21" s="5" customFormat="1">
      <c r="A17" s="100" t="s">
        <v>145</v>
      </c>
      <c r="B17" s="100" t="s">
        <v>144</v>
      </c>
      <c r="C17" s="131" t="s">
        <v>61</v>
      </c>
      <c r="D17" s="133" t="s">
        <v>77</v>
      </c>
      <c r="E17" s="100" t="s">
        <v>162</v>
      </c>
      <c r="F17" s="100" t="s">
        <v>60</v>
      </c>
      <c r="G17" s="89">
        <v>43739</v>
      </c>
      <c r="H17" s="89">
        <v>44104</v>
      </c>
      <c r="I17" s="99">
        <v>33585351</v>
      </c>
      <c r="J17" s="99">
        <v>35453802</v>
      </c>
      <c r="K17" s="99">
        <v>9176748</v>
      </c>
      <c r="L17" s="99">
        <v>930258</v>
      </c>
      <c r="M17" s="99"/>
      <c r="N17" s="99"/>
      <c r="O17" s="99"/>
      <c r="P17" s="99"/>
      <c r="Q17" s="99">
        <v>65979516</v>
      </c>
      <c r="R17" s="99">
        <f t="shared" si="1"/>
        <v>111540324</v>
      </c>
      <c r="S17" s="128">
        <f t="shared" si="0"/>
        <v>0.30110501561749092</v>
      </c>
      <c r="T17" s="142">
        <v>0.30488136391458309</v>
      </c>
      <c r="U17" s="141">
        <f t="shared" si="2"/>
        <v>-3.7763482970921691E-3</v>
      </c>
    </row>
    <row r="18" spans="1:21" s="5" customFormat="1">
      <c r="A18" s="100" t="s">
        <v>145</v>
      </c>
      <c r="B18" s="100" t="s">
        <v>144</v>
      </c>
      <c r="C18" s="131" t="s">
        <v>63</v>
      </c>
      <c r="D18" s="131" t="s">
        <v>54</v>
      </c>
      <c r="E18" s="100" t="s">
        <v>161</v>
      </c>
      <c r="F18" s="100" t="s">
        <v>62</v>
      </c>
      <c r="G18" s="89">
        <v>43739</v>
      </c>
      <c r="H18" s="89">
        <v>44104</v>
      </c>
      <c r="I18" s="99">
        <v>46002266</v>
      </c>
      <c r="J18" s="99">
        <v>56001624</v>
      </c>
      <c r="K18" s="99"/>
      <c r="L18" s="99"/>
      <c r="M18" s="99"/>
      <c r="N18" s="99"/>
      <c r="O18" s="99"/>
      <c r="P18" s="99"/>
      <c r="Q18" s="99">
        <v>69992359</v>
      </c>
      <c r="R18" s="99">
        <f t="shared" si="1"/>
        <v>125993983</v>
      </c>
      <c r="S18" s="128">
        <f t="shared" si="0"/>
        <v>0.3651147848861957</v>
      </c>
      <c r="T18" s="142">
        <v>0.38337579061591465</v>
      </c>
      <c r="U18" s="141">
        <f t="shared" si="2"/>
        <v>-1.8261005729718949E-2</v>
      </c>
    </row>
    <row r="19" spans="1:21" s="5" customFormat="1">
      <c r="A19" s="100" t="s">
        <v>145</v>
      </c>
      <c r="B19" s="100" t="s">
        <v>144</v>
      </c>
      <c r="C19" s="131" t="s">
        <v>65</v>
      </c>
      <c r="D19" s="131" t="s">
        <v>50</v>
      </c>
      <c r="E19" s="100" t="s">
        <v>160</v>
      </c>
      <c r="F19" s="100" t="s">
        <v>64</v>
      </c>
      <c r="G19" s="89">
        <v>43739</v>
      </c>
      <c r="H19" s="89">
        <v>44104</v>
      </c>
      <c r="I19" s="99">
        <v>60707600</v>
      </c>
      <c r="J19" s="99">
        <v>50329192</v>
      </c>
      <c r="K19" s="99">
        <v>6581932</v>
      </c>
      <c r="L19" s="99"/>
      <c r="M19" s="99"/>
      <c r="N19" s="99"/>
      <c r="O19" s="99"/>
      <c r="P19" s="99"/>
      <c r="Q19" s="99">
        <v>116819447</v>
      </c>
      <c r="R19" s="99">
        <f t="shared" si="1"/>
        <v>173730571</v>
      </c>
      <c r="S19" s="128">
        <f t="shared" si="0"/>
        <v>0.34943533340485022</v>
      </c>
      <c r="T19" s="142">
        <v>0.30358537159202054</v>
      </c>
      <c r="U19" s="141">
        <f t="shared" si="2"/>
        <v>4.5849961812829687E-2</v>
      </c>
    </row>
    <row r="20" spans="1:21" s="5" customFormat="1">
      <c r="A20" s="100" t="s">
        <v>145</v>
      </c>
      <c r="B20" s="100" t="s">
        <v>144</v>
      </c>
      <c r="C20" s="131"/>
      <c r="D20" s="131" t="s">
        <v>48</v>
      </c>
      <c r="E20" s="100" t="s">
        <v>159</v>
      </c>
      <c r="F20" s="100" t="s">
        <v>66</v>
      </c>
      <c r="G20" s="89">
        <v>43739</v>
      </c>
      <c r="H20" s="89">
        <v>44104</v>
      </c>
      <c r="I20" s="99">
        <f>I14</f>
        <v>89395739</v>
      </c>
      <c r="J20" s="99">
        <f t="shared" ref="J20:M20" si="3">J14</f>
        <v>94867365</v>
      </c>
      <c r="K20" s="99">
        <f t="shared" si="3"/>
        <v>12713990</v>
      </c>
      <c r="L20" s="99"/>
      <c r="M20" s="99">
        <f t="shared" si="3"/>
        <v>8025979</v>
      </c>
      <c r="N20" s="99"/>
      <c r="O20" s="99"/>
      <c r="P20" s="99"/>
      <c r="Q20" s="99">
        <f t="shared" ref="Q20" si="4">Q14</f>
        <v>158232590</v>
      </c>
      <c r="R20" s="99">
        <f t="shared" si="1"/>
        <v>273839924</v>
      </c>
      <c r="S20" s="128">
        <f t="shared" si="0"/>
        <v>0.32645254093774873</v>
      </c>
      <c r="T20" s="142">
        <v>0.47153833723800631</v>
      </c>
      <c r="U20" s="141">
        <f t="shared" si="2"/>
        <v>-0.14508579630025759</v>
      </c>
    </row>
    <row r="21" spans="1:21" s="5" customFormat="1">
      <c r="A21" s="100" t="s">
        <v>145</v>
      </c>
      <c r="B21" s="100" t="s">
        <v>144</v>
      </c>
      <c r="C21" s="131" t="s">
        <v>69</v>
      </c>
      <c r="D21" s="131" t="s">
        <v>79</v>
      </c>
      <c r="E21" s="100" t="s">
        <v>158</v>
      </c>
      <c r="F21" s="100" t="s">
        <v>68</v>
      </c>
      <c r="G21" s="89">
        <v>43739</v>
      </c>
      <c r="H21" s="89">
        <v>44104</v>
      </c>
      <c r="I21" s="99">
        <v>51106026</v>
      </c>
      <c r="J21" s="99">
        <v>54536645</v>
      </c>
      <c r="K21" s="99">
        <v>16173979</v>
      </c>
      <c r="L21" s="99"/>
      <c r="M21" s="99"/>
      <c r="N21" s="99"/>
      <c r="O21" s="99"/>
      <c r="P21" s="99"/>
      <c r="Q21" s="99">
        <v>82806495</v>
      </c>
      <c r="R21" s="99">
        <f t="shared" si="1"/>
        <v>153517119</v>
      </c>
      <c r="S21" s="128">
        <f t="shared" si="0"/>
        <v>0.33290115351891147</v>
      </c>
      <c r="T21" s="142">
        <v>0.30417576171453953</v>
      </c>
      <c r="U21" s="141">
        <f t="shared" si="2"/>
        <v>2.8725391804371947E-2</v>
      </c>
    </row>
    <row r="22" spans="1:21" s="5" customFormat="1">
      <c r="A22" s="100" t="s">
        <v>145</v>
      </c>
      <c r="B22" s="100" t="s">
        <v>144</v>
      </c>
      <c r="C22" s="131" t="s">
        <v>71</v>
      </c>
      <c r="D22" s="131" t="s">
        <v>63</v>
      </c>
      <c r="E22" s="100" t="s">
        <v>157</v>
      </c>
      <c r="F22" s="100" t="s">
        <v>70</v>
      </c>
      <c r="G22" s="89">
        <v>43739</v>
      </c>
      <c r="H22" s="89">
        <v>44104</v>
      </c>
      <c r="I22" s="99">
        <v>9974413</v>
      </c>
      <c r="J22" s="99">
        <v>7355366</v>
      </c>
      <c r="K22" s="99"/>
      <c r="L22" s="99"/>
      <c r="M22" s="99"/>
      <c r="N22" s="99"/>
      <c r="O22" s="99"/>
      <c r="P22" s="99"/>
      <c r="Q22" s="99">
        <v>12554334</v>
      </c>
      <c r="R22" s="99">
        <f t="shared" si="1"/>
        <v>19909700</v>
      </c>
      <c r="S22" s="128">
        <f t="shared" si="0"/>
        <v>0.50098258637749438</v>
      </c>
      <c r="T22" s="142">
        <v>0.52738590346831726</v>
      </c>
      <c r="U22" s="141">
        <f t="shared" si="2"/>
        <v>-2.6403317090822886E-2</v>
      </c>
    </row>
    <row r="23" spans="1:21" s="5" customFormat="1">
      <c r="A23" s="100" t="s">
        <v>145</v>
      </c>
      <c r="B23" s="100" t="s">
        <v>144</v>
      </c>
      <c r="C23" s="131" t="s">
        <v>73</v>
      </c>
      <c r="D23" s="131" t="s">
        <v>69</v>
      </c>
      <c r="E23" s="100" t="s">
        <v>156</v>
      </c>
      <c r="F23" s="100" t="s">
        <v>72</v>
      </c>
      <c r="G23" s="89">
        <v>43739</v>
      </c>
      <c r="H23" s="89">
        <v>44104</v>
      </c>
      <c r="I23" s="99">
        <v>411731111</v>
      </c>
      <c r="J23" s="99">
        <v>348560623</v>
      </c>
      <c r="K23" s="99">
        <v>101392880</v>
      </c>
      <c r="L23" s="99">
        <v>19786615</v>
      </c>
      <c r="M23" s="99">
        <v>35534754</v>
      </c>
      <c r="N23" s="99">
        <v>289790</v>
      </c>
      <c r="O23" s="99">
        <v>10278437</v>
      </c>
      <c r="P23" s="99">
        <v>21758711</v>
      </c>
      <c r="Q23" s="99">
        <v>655147054</v>
      </c>
      <c r="R23" s="99">
        <f t="shared" si="1"/>
        <v>1192748864</v>
      </c>
      <c r="S23" s="128">
        <f t="shared" si="0"/>
        <v>0.34519513992175976</v>
      </c>
      <c r="T23" s="142">
        <v>0.29112739629367829</v>
      </c>
      <c r="U23" s="141">
        <f t="shared" si="2"/>
        <v>5.4067743628081477E-2</v>
      </c>
    </row>
    <row r="24" spans="1:21" s="5" customFormat="1">
      <c r="A24" s="100" t="s">
        <v>145</v>
      </c>
      <c r="B24" s="100" t="s">
        <v>144</v>
      </c>
      <c r="C24" s="131" t="s">
        <v>75</v>
      </c>
      <c r="D24" s="131" t="s">
        <v>89</v>
      </c>
      <c r="E24" s="100" t="s">
        <v>155</v>
      </c>
      <c r="F24" s="100" t="s">
        <v>74</v>
      </c>
      <c r="G24" s="89">
        <v>43739</v>
      </c>
      <c r="H24" s="89">
        <v>44104</v>
      </c>
      <c r="I24" s="99">
        <v>53906914</v>
      </c>
      <c r="J24" s="99">
        <v>61797162</v>
      </c>
      <c r="K24" s="99">
        <v>5187148</v>
      </c>
      <c r="L24" s="99"/>
      <c r="M24" s="99"/>
      <c r="N24" s="99"/>
      <c r="O24" s="99"/>
      <c r="P24" s="99"/>
      <c r="Q24" s="99">
        <v>78537704</v>
      </c>
      <c r="R24" s="99">
        <f t="shared" si="1"/>
        <v>145522014</v>
      </c>
      <c r="S24" s="128">
        <f t="shared" si="0"/>
        <v>0.37043820737665162</v>
      </c>
      <c r="T24" s="142">
        <v>0.43025326261489705</v>
      </c>
      <c r="U24" s="141">
        <f t="shared" si="2"/>
        <v>-5.9815055238245429E-2</v>
      </c>
    </row>
    <row r="25" spans="1:21" s="5" customFormat="1">
      <c r="A25" s="100" t="s">
        <v>145</v>
      </c>
      <c r="B25" s="100" t="s">
        <v>144</v>
      </c>
      <c r="C25" s="133" t="s">
        <v>77</v>
      </c>
      <c r="D25" s="133" t="s">
        <v>56</v>
      </c>
      <c r="E25" s="100" t="s">
        <v>154</v>
      </c>
      <c r="F25" s="100" t="s">
        <v>76</v>
      </c>
      <c r="G25" s="89">
        <v>43739</v>
      </c>
      <c r="H25" s="89">
        <v>44104</v>
      </c>
      <c r="I25" s="99">
        <v>200956718</v>
      </c>
      <c r="J25" s="99">
        <v>232934892</v>
      </c>
      <c r="K25" s="99">
        <v>48696453</v>
      </c>
      <c r="L25" s="99"/>
      <c r="M25" s="99"/>
      <c r="N25" s="99"/>
      <c r="O25" s="99"/>
      <c r="P25" s="99"/>
      <c r="Q25" s="99">
        <v>371421084</v>
      </c>
      <c r="R25" s="99">
        <f t="shared" si="1"/>
        <v>653052429</v>
      </c>
      <c r="S25" s="128">
        <f t="shared" si="0"/>
        <v>0.30771911882744102</v>
      </c>
      <c r="T25" s="142">
        <v>0.30287162405180201</v>
      </c>
      <c r="U25" s="141">
        <f t="shared" si="2"/>
        <v>4.8474947756390052E-3</v>
      </c>
    </row>
    <row r="26" spans="1:21" s="5" customFormat="1">
      <c r="A26" s="100" t="s">
        <v>145</v>
      </c>
      <c r="B26" s="100" t="s">
        <v>144</v>
      </c>
      <c r="C26" s="131" t="s">
        <v>79</v>
      </c>
      <c r="D26" s="131" t="s">
        <v>38</v>
      </c>
      <c r="E26" s="100" t="s">
        <v>153</v>
      </c>
      <c r="F26" s="100" t="s">
        <v>78</v>
      </c>
      <c r="G26" s="127">
        <v>43831</v>
      </c>
      <c r="H26" s="127">
        <v>44196</v>
      </c>
      <c r="I26" s="99">
        <v>19025523</v>
      </c>
      <c r="J26" s="99">
        <v>15930416</v>
      </c>
      <c r="K26" s="99">
        <v>7238159</v>
      </c>
      <c r="L26" s="99"/>
      <c r="M26" s="99"/>
      <c r="N26" s="99"/>
      <c r="O26" s="99"/>
      <c r="P26" s="99"/>
      <c r="Q26" s="99">
        <v>33755384</v>
      </c>
      <c r="R26" s="99">
        <f t="shared" si="1"/>
        <v>56923959</v>
      </c>
      <c r="S26" s="128">
        <f t="shared" si="0"/>
        <v>0.33422698164756953</v>
      </c>
      <c r="T26" s="142">
        <v>0.31445530306908825</v>
      </c>
      <c r="U26" s="141">
        <f t="shared" si="2"/>
        <v>1.9771678578481278E-2</v>
      </c>
    </row>
    <row r="27" spans="1:21" s="5" customFormat="1">
      <c r="A27" s="100" t="s">
        <v>145</v>
      </c>
      <c r="B27" s="100" t="s">
        <v>144</v>
      </c>
      <c r="C27" s="131" t="s">
        <v>81</v>
      </c>
      <c r="D27" s="131" t="s">
        <v>61</v>
      </c>
      <c r="E27" s="100" t="s">
        <v>152</v>
      </c>
      <c r="F27" s="100" t="s">
        <v>80</v>
      </c>
      <c r="G27" s="89">
        <v>43739</v>
      </c>
      <c r="H27" s="89">
        <v>44104</v>
      </c>
      <c r="I27" s="99">
        <v>59989081</v>
      </c>
      <c r="J27" s="99">
        <v>66750793</v>
      </c>
      <c r="K27" s="99">
        <v>14851108</v>
      </c>
      <c r="L27" s="99"/>
      <c r="M27" s="99"/>
      <c r="N27" s="99"/>
      <c r="O27" s="99"/>
      <c r="P27" s="99"/>
      <c r="Q27" s="99">
        <v>110915493</v>
      </c>
      <c r="R27" s="99">
        <f t="shared" si="1"/>
        <v>192517394</v>
      </c>
      <c r="S27" s="128">
        <f t="shared" si="0"/>
        <v>0.31160343360974435</v>
      </c>
      <c r="T27" s="142">
        <v>0.29593129013272879</v>
      </c>
      <c r="U27" s="141">
        <f t="shared" si="2"/>
        <v>1.5672143477015565E-2</v>
      </c>
    </row>
    <row r="28" spans="1:21" s="5" customFormat="1">
      <c r="A28" s="100" t="s">
        <v>145</v>
      </c>
      <c r="B28" s="100" t="s">
        <v>144</v>
      </c>
      <c r="C28" s="131" t="s">
        <v>83</v>
      </c>
      <c r="D28" s="131" t="s">
        <v>81</v>
      </c>
      <c r="E28" s="100" t="s">
        <v>151</v>
      </c>
      <c r="F28" s="100" t="s">
        <v>82</v>
      </c>
      <c r="G28" s="89">
        <v>43739</v>
      </c>
      <c r="H28" s="89">
        <v>44104</v>
      </c>
      <c r="I28" s="99">
        <v>13673856</v>
      </c>
      <c r="J28" s="99">
        <v>12781813</v>
      </c>
      <c r="K28" s="99">
        <v>3266881</v>
      </c>
      <c r="L28" s="99"/>
      <c r="M28" s="99"/>
      <c r="N28" s="99"/>
      <c r="O28" s="99"/>
      <c r="P28" s="99"/>
      <c r="Q28" s="99">
        <v>23368631</v>
      </c>
      <c r="R28" s="99">
        <f t="shared" si="1"/>
        <v>39417325</v>
      </c>
      <c r="S28" s="128">
        <f t="shared" si="0"/>
        <v>0.34689964374802196</v>
      </c>
      <c r="T28" s="142">
        <v>0.40365714331249802</v>
      </c>
      <c r="U28" s="141">
        <f t="shared" si="2"/>
        <v>-5.6757499564476066E-2</v>
      </c>
    </row>
    <row r="29" spans="1:21" s="5" customFormat="1">
      <c r="A29" s="100" t="s">
        <v>145</v>
      </c>
      <c r="B29" s="100" t="s">
        <v>144</v>
      </c>
      <c r="C29" s="131" t="s">
        <v>85</v>
      </c>
      <c r="D29" s="131" t="s">
        <v>42</v>
      </c>
      <c r="E29" s="100" t="s">
        <v>150</v>
      </c>
      <c r="F29" s="100" t="s">
        <v>84</v>
      </c>
      <c r="G29" s="89">
        <v>43739</v>
      </c>
      <c r="H29" s="89">
        <v>44104</v>
      </c>
      <c r="I29" s="99">
        <v>21471599</v>
      </c>
      <c r="J29" s="99">
        <v>19018671</v>
      </c>
      <c r="K29" s="99">
        <v>3946054</v>
      </c>
      <c r="L29" s="99"/>
      <c r="M29" s="99"/>
      <c r="N29" s="99"/>
      <c r="O29" s="99"/>
      <c r="P29" s="99"/>
      <c r="Q29" s="99">
        <v>53824029</v>
      </c>
      <c r="R29" s="99">
        <f t="shared" si="1"/>
        <v>76788754</v>
      </c>
      <c r="S29" s="128">
        <f t="shared" si="0"/>
        <v>0.27961905723851177</v>
      </c>
      <c r="T29" s="142">
        <v>0.31404935955636554</v>
      </c>
      <c r="U29" s="141">
        <f t="shared" si="2"/>
        <v>-3.4430302317853767E-2</v>
      </c>
    </row>
    <row r="30" spans="1:21" s="5" customFormat="1">
      <c r="A30" s="100" t="s">
        <v>145</v>
      </c>
      <c r="B30" s="100" t="s">
        <v>144</v>
      </c>
      <c r="C30" s="133" t="s">
        <v>87</v>
      </c>
      <c r="D30" s="133" t="s">
        <v>46</v>
      </c>
      <c r="E30" s="100" t="s">
        <v>149</v>
      </c>
      <c r="F30" s="100" t="s">
        <v>86</v>
      </c>
      <c r="G30" s="89">
        <v>43739</v>
      </c>
      <c r="H30" s="89">
        <v>44104</v>
      </c>
      <c r="I30" s="99">
        <v>110864675</v>
      </c>
      <c r="J30" s="99">
        <v>88515081</v>
      </c>
      <c r="K30" s="99">
        <v>19307160</v>
      </c>
      <c r="L30" s="99"/>
      <c r="M30" s="99"/>
      <c r="N30" s="99"/>
      <c r="O30" s="99"/>
      <c r="P30" s="99"/>
      <c r="Q30" s="99">
        <v>224615244</v>
      </c>
      <c r="R30" s="99">
        <f t="shared" si="1"/>
        <v>332437485</v>
      </c>
      <c r="S30" s="128">
        <f t="shared" si="0"/>
        <v>0.33349029517534701</v>
      </c>
      <c r="T30" s="142">
        <v>0.33002875635574713</v>
      </c>
      <c r="U30" s="141">
        <f t="shared" si="2"/>
        <v>3.4615388195998742E-3</v>
      </c>
    </row>
    <row r="31" spans="1:21" s="5" customFormat="1">
      <c r="A31" s="100" t="s">
        <v>145</v>
      </c>
      <c r="B31" s="100" t="s">
        <v>144</v>
      </c>
      <c r="C31" s="131" t="s">
        <v>89</v>
      </c>
      <c r="D31" s="131" t="s">
        <v>44</v>
      </c>
      <c r="E31" s="100" t="s">
        <v>148</v>
      </c>
      <c r="F31" s="100" t="s">
        <v>88</v>
      </c>
      <c r="G31" s="89">
        <v>43739</v>
      </c>
      <c r="H31" s="89">
        <v>44104</v>
      </c>
      <c r="I31" s="99">
        <v>52152541</v>
      </c>
      <c r="J31" s="99">
        <v>55535633</v>
      </c>
      <c r="K31" s="99">
        <v>23523300</v>
      </c>
      <c r="L31" s="99"/>
      <c r="M31" s="99"/>
      <c r="N31" s="99"/>
      <c r="O31" s="99"/>
      <c r="P31" s="99"/>
      <c r="Q31" s="99">
        <v>100906634</v>
      </c>
      <c r="R31" s="99">
        <f t="shared" si="1"/>
        <v>179965567</v>
      </c>
      <c r="S31" s="128">
        <f t="shared" si="0"/>
        <v>0.28979177444538601</v>
      </c>
      <c r="T31" s="142">
        <v>0.28058552909924078</v>
      </c>
      <c r="U31" s="141">
        <f t="shared" si="2"/>
        <v>9.2062453461452254E-3</v>
      </c>
    </row>
    <row r="32" spans="1:21" s="5" customFormat="1">
      <c r="A32" s="100" t="s">
        <v>145</v>
      </c>
      <c r="B32" s="100" t="s">
        <v>144</v>
      </c>
      <c r="C32" s="133" t="s">
        <v>91</v>
      </c>
      <c r="D32" s="131" t="s">
        <v>71</v>
      </c>
      <c r="E32" s="100" t="s">
        <v>147</v>
      </c>
      <c r="F32" s="100" t="s">
        <v>90</v>
      </c>
      <c r="G32" s="89">
        <v>43739</v>
      </c>
      <c r="H32" s="89">
        <v>44104</v>
      </c>
      <c r="I32" s="99">
        <v>49148364</v>
      </c>
      <c r="J32" s="99">
        <v>54889971</v>
      </c>
      <c r="K32" s="99">
        <v>14020965</v>
      </c>
      <c r="L32" s="99"/>
      <c r="M32" s="99"/>
      <c r="N32" s="99"/>
      <c r="O32" s="99"/>
      <c r="P32" s="99"/>
      <c r="Q32" s="99">
        <v>73140930</v>
      </c>
      <c r="R32" s="99">
        <f t="shared" si="1"/>
        <v>142051866</v>
      </c>
      <c r="S32" s="128">
        <f t="shared" si="0"/>
        <v>0.34598886578512106</v>
      </c>
      <c r="T32" s="142">
        <v>0.36057504149509667</v>
      </c>
      <c r="U32" s="141">
        <f t="shared" si="2"/>
        <v>-1.4586175709975613E-2</v>
      </c>
    </row>
    <row r="33" spans="1:21" s="5" customFormat="1">
      <c r="A33" s="100" t="s">
        <v>145</v>
      </c>
      <c r="B33" s="100" t="s">
        <v>144</v>
      </c>
      <c r="C33" s="132" t="s">
        <v>98</v>
      </c>
      <c r="D33" s="131" t="s">
        <v>73</v>
      </c>
      <c r="E33" s="100" t="s">
        <v>146</v>
      </c>
      <c r="F33" s="100" t="s">
        <v>96</v>
      </c>
      <c r="G33" s="127">
        <v>43647</v>
      </c>
      <c r="H33" s="127">
        <v>44012</v>
      </c>
      <c r="I33" s="99">
        <v>58155553</v>
      </c>
      <c r="J33" s="99">
        <v>36634182</v>
      </c>
      <c r="K33" s="99">
        <v>9539294</v>
      </c>
      <c r="L33" s="99"/>
      <c r="M33" s="99"/>
      <c r="N33" s="99"/>
      <c r="O33" s="99"/>
      <c r="P33" s="99"/>
      <c r="Q33" s="99">
        <v>62061749</v>
      </c>
      <c r="R33" s="99">
        <f t="shared" si="1"/>
        <v>108235225</v>
      </c>
      <c r="S33" s="128">
        <f t="shared" si="0"/>
        <v>0.53730708279120776</v>
      </c>
      <c r="T33" s="142">
        <v>0.45354404919041053</v>
      </c>
      <c r="U33" s="141">
        <f t="shared" si="2"/>
        <v>8.3763033600797232E-2</v>
      </c>
    </row>
    <row r="34" spans="1:21" s="5" customFormat="1">
      <c r="A34" s="100" t="s">
        <v>145</v>
      </c>
      <c r="B34" s="100" t="s">
        <v>144</v>
      </c>
      <c r="C34" s="132" t="s">
        <v>95</v>
      </c>
      <c r="D34" s="101" t="s">
        <v>224</v>
      </c>
      <c r="E34" s="100" t="s">
        <v>143</v>
      </c>
      <c r="F34" s="100" t="s">
        <v>93</v>
      </c>
      <c r="G34" s="89">
        <v>43739</v>
      </c>
      <c r="H34" s="89">
        <v>44104</v>
      </c>
      <c r="I34" s="99">
        <v>405145</v>
      </c>
      <c r="J34" s="99">
        <v>802046</v>
      </c>
      <c r="K34" s="99"/>
      <c r="L34" s="99"/>
      <c r="M34" s="99"/>
      <c r="N34" s="99"/>
      <c r="O34" s="99"/>
      <c r="P34" s="99"/>
      <c r="Q34" s="99">
        <v>334495</v>
      </c>
      <c r="R34" s="99">
        <f t="shared" si="1"/>
        <v>1136541</v>
      </c>
      <c r="S34" s="128">
        <f t="shared" si="0"/>
        <v>0.35647196185619351</v>
      </c>
      <c r="T34" s="142">
        <v>0.38761568920361777</v>
      </c>
      <c r="U34" s="141">
        <f t="shared" si="2"/>
        <v>-3.1143727347424266E-2</v>
      </c>
    </row>
    <row r="35" spans="1:21">
      <c r="D35" s="101"/>
      <c r="I35" s="32">
        <f>SUM(I7:I34)</f>
        <v>1768162170</v>
      </c>
      <c r="R35" s="32">
        <f>SUM(R7:R34)</f>
        <v>5229083486</v>
      </c>
      <c r="S35" s="86">
        <f t="shared" si="0"/>
        <v>0.33813997705983462</v>
      </c>
      <c r="T35" s="139">
        <v>0.31784723595255221</v>
      </c>
      <c r="U35" s="141">
        <f t="shared" si="2"/>
        <v>2.0292741107282408E-2</v>
      </c>
    </row>
    <row r="36" spans="1:21">
      <c r="S36" s="7" t="s">
        <v>142</v>
      </c>
      <c r="T36" s="139" t="s">
        <v>142</v>
      </c>
      <c r="U36" s="139"/>
    </row>
    <row r="38" spans="1:21">
      <c r="A38" s="6" t="s">
        <v>141</v>
      </c>
    </row>
    <row r="39" spans="1:21">
      <c r="A39" s="6" t="s">
        <v>140</v>
      </c>
    </row>
    <row r="40" spans="1:21">
      <c r="A40" s="6" t="s">
        <v>139</v>
      </c>
    </row>
    <row r="41" spans="1:21">
      <c r="A41" s="6" t="s">
        <v>138</v>
      </c>
    </row>
    <row r="42" spans="1:21">
      <c r="A42" s="6" t="s">
        <v>137</v>
      </c>
    </row>
    <row r="43" spans="1:21">
      <c r="A43" s="6" t="s">
        <v>136</v>
      </c>
    </row>
    <row r="44" spans="1:21">
      <c r="A44" s="6" t="s">
        <v>135</v>
      </c>
    </row>
    <row r="45" spans="1:21">
      <c r="A45" s="6" t="s">
        <v>134</v>
      </c>
    </row>
    <row r="46" spans="1:21">
      <c r="A46" s="6" t="s">
        <v>133</v>
      </c>
    </row>
    <row r="47" spans="1:21">
      <c r="A47" s="6" t="s">
        <v>132</v>
      </c>
    </row>
  </sheetData>
  <pageMargins left="0.2" right="0.2" top="0.25" bottom="0.5" header="0.3" footer="0.3"/>
  <pageSetup scale="82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A9E14-D0BB-40A1-B82F-1DEE085B26C4}">
  <dimension ref="A1"/>
  <sheetViews>
    <sheetView workbookViewId="0">
      <selection activeCell="Q44" sqref="Q44"/>
    </sheetView>
  </sheetViews>
  <sheetFormatPr defaultColWidth="8.7109375" defaultRowHeight="15"/>
  <cols>
    <col min="1" max="16384" width="8.7109375" style="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2022 DRG Rates</vt:lpstr>
      <vt:lpstr>WI_IME Rate Modifier</vt:lpstr>
      <vt:lpstr>CT Wage Index</vt:lpstr>
      <vt:lpstr>IME 2022</vt:lpstr>
      <vt:lpstr>Per Diem Rates</vt:lpstr>
      <vt:lpstr>IP CCR 2022</vt:lpstr>
      <vt:lpstr>Exh 3 of settlement</vt:lpstr>
      <vt:lpstr>'IP CCR 2022'!Print_Area</vt:lpstr>
      <vt:lpstr>'Per Diem Rates'!Print_Area</vt:lpstr>
      <vt:lpstr>'WI_IME Rate Modifier'!Print_Area</vt:lpstr>
      <vt:lpstr>'WI_IME Rate Modifier'!Print_Titles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Roberta C.</dc:creator>
  <cp:lastModifiedBy>Cecil, Roberta C.</cp:lastModifiedBy>
  <cp:lastPrinted>2021-12-09T18:48:34Z</cp:lastPrinted>
  <dcterms:created xsi:type="dcterms:W3CDTF">2017-09-26T12:18:41Z</dcterms:created>
  <dcterms:modified xsi:type="dcterms:W3CDTF">2021-12-23T20:13:12Z</dcterms:modified>
</cp:coreProperties>
</file>