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" windowWidth="18192" windowHeight="11832"/>
  </bookViews>
  <sheets>
    <sheet name="DSH" sheetId="4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DSH!$A$82</definedName>
    <definedName name="PRINT">#REF!</definedName>
    <definedName name="_xlnm.Print_Area" localSheetId="0">DSH!$A$1:$H$41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G38" i="4" l="1"/>
  <c r="F33" i="4" l="1"/>
  <c r="F12" i="4"/>
  <c r="C33" i="4"/>
  <c r="C31" i="4"/>
  <c r="C30" i="4"/>
  <c r="C29" i="4"/>
  <c r="C28" i="4"/>
  <c r="C27" i="4"/>
  <c r="C26" i="4"/>
  <c r="C24" i="4"/>
  <c r="C21" i="4"/>
  <c r="C22" i="4"/>
  <c r="C20" i="4"/>
  <c r="C19" i="4"/>
  <c r="C18" i="4"/>
  <c r="C17" i="4"/>
  <c r="C16" i="4"/>
  <c r="C15" i="4"/>
  <c r="C13" i="4" l="1"/>
  <c r="C12" i="4"/>
  <c r="C11" i="4"/>
  <c r="C10" i="4"/>
  <c r="C36" i="4" l="1"/>
  <c r="B36" i="4"/>
  <c r="B11" i="4" l="1"/>
  <c r="D11" i="4" s="1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0" i="4"/>
  <c r="D9" i="4"/>
  <c r="D8" i="4"/>
  <c r="D7" i="4"/>
  <c r="D38" i="4" l="1"/>
  <c r="D39" i="4"/>
  <c r="F28" i="4" l="1"/>
  <c r="D40" i="4"/>
  <c r="F34" i="4" l="1"/>
  <c r="F38" i="4" l="1"/>
  <c r="G12" i="4" l="1"/>
  <c r="H12" i="4" s="1"/>
  <c r="G33" i="4"/>
  <c r="H33" i="4" s="1"/>
  <c r="G28" i="4"/>
  <c r="H28" i="4" s="1"/>
  <c r="H38" i="4" l="1"/>
</calcChain>
</file>

<file path=xl/sharedStrings.xml><?xml version="1.0" encoding="utf-8"?>
<sst xmlns="http://schemas.openxmlformats.org/spreadsheetml/2006/main" count="41" uniqueCount="41">
  <si>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</si>
  <si>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</si>
  <si>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</si>
  <si>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</si>
  <si>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</si>
  <si>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</si>
  <si>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</si>
  <si>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</si>
  <si>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</si>
  <si>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</si>
  <si>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</si>
  <si>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</si>
  <si>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</si>
  <si>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</si>
  <si>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</si>
  <si>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</si>
  <si>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</si>
  <si>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</si>
  <si>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</si>
  <si>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</si>
  <si>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</si>
  <si>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</si>
  <si>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</si>
  <si>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</si>
  <si>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</si>
  <si>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</si>
  <si>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</si>
  <si>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</si>
  <si>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</si>
  <si>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</si>
  <si>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</si>
  <si>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</si>
  <si>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</si>
  <si>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</si>
  <si>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</si>
  <si>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Allocation of Appropr.</t>
  </si>
  <si>
    <t>Disproportionate Share Hospital</t>
  </si>
  <si>
    <t>S-3 Total Days - Medicare Cost Report</t>
  </si>
  <si>
    <t xml:space="preserve">2017 DSH Payment </t>
  </si>
  <si>
    <t>FFY 2015 Data:</t>
  </si>
  <si>
    <t>Medicaid Days (MMIS query)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</si>
</sst>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1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9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37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4" fillId="0" borderId="0" applyNumberFormat="0" applyFont="0" applyBorder="0">
      <alignment horizontal="centerContinuous"/>
    </xf>
  </cellStyleXfs>
  <cellXfs count="52">
    <xf numFmtId="0" fontId="0" fillId="0" borderId="0" xfId="0"/>
    <xf numFmtId="0" fontId="9" fillId="0" borderId="0" xfId="3" applyFont="1"/>
    <xf numFmtId="0" fontId="10" fillId="0" borderId="0" xfId="3" applyFont="1"/>
    <xf numFmtId="164" fontId="9" fillId="0" borderId="0" xfId="4" applyNumberFormat="1" applyFont="1" applyFill="1" applyAlignment="1">
      <alignment horizontal="center"/>
    </xf>
    <xf numFmtId="0" fontId="9" fillId="0" borderId="0" xfId="3" applyFont="1" applyFill="1"/>
    <xf numFmtId="0" fontId="9" fillId="0" borderId="0" xfId="3" applyFont="1" applyFill="1" applyAlignment="1">
      <alignment horizontal="right"/>
    </xf>
    <xf numFmtId="0" fontId="10" fillId="0" borderId="0" xfId="0" applyFont="1"/>
    <xf numFmtId="0" fontId="9" fillId="0" borderId="0" xfId="0" applyFont="1"/>
    <xf numFmtId="0" fontId="9" fillId="0" borderId="0" xfId="3" applyFont="1" applyFill="1" applyAlignment="1">
      <alignment horizontal="center"/>
    </xf>
    <xf numFmtId="0" fontId="10" fillId="0" borderId="0" xfId="3" applyFont="1" applyFill="1"/>
    <xf numFmtId="0" fontId="10" fillId="0" borderId="0" xfId="0" applyFont="1" applyBorder="1"/>
    <xf numFmtId="0" fontId="9" fillId="0" borderId="0" xfId="0" applyFont="1" applyBorder="1"/>
    <xf numFmtId="0" fontId="9" fillId="0" borderId="0" xfId="3" applyFont="1" applyAlignment="1">
      <alignment horizontal="center" wrapText="1"/>
    </xf>
    <xf numFmtId="164" fontId="9" fillId="0" borderId="0" xfId="4" applyNumberFormat="1" applyFont="1" applyFill="1" applyAlignment="1">
      <alignment horizontal="center" wrapText="1"/>
    </xf>
    <xf numFmtId="0" fontId="9" fillId="2" borderId="0" xfId="3" applyFont="1" applyFill="1" applyAlignment="1">
      <alignment horizontal="center"/>
    </xf>
    <xf numFmtId="5" fontId="9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0" fontId="9" fillId="0" borderId="0" xfId="3" applyFont="1" applyAlignment="1">
      <alignment wrapText="1"/>
    </xf>
    <xf numFmtId="165" fontId="10" fillId="0" borderId="0" xfId="0" applyNumberFormat="1" applyFont="1"/>
    <xf numFmtId="164" fontId="10" fillId="0" borderId="0" xfId="5" applyNumberFormat="1" applyFont="1"/>
    <xf numFmtId="0" fontId="10" fillId="0" borderId="0" xfId="3" applyFont="1" applyAlignment="1">
      <alignment horizontal="center"/>
    </xf>
    <xf numFmtId="164" fontId="10" fillId="0" borderId="0" xfId="4" applyNumberFormat="1" applyFont="1" applyFill="1" applyAlignment="1">
      <alignment horizontal="center"/>
    </xf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3" applyNumberFormat="1" applyFont="1"/>
    <xf numFmtId="0" fontId="10" fillId="0" borderId="0" xfId="3" applyFont="1" applyBorder="1"/>
    <xf numFmtId="10" fontId="10" fillId="0" borderId="0" xfId="6" applyNumberFormat="1" applyFont="1" applyBorder="1"/>
    <xf numFmtId="5" fontId="9" fillId="0" borderId="0" xfId="3" applyNumberFormat="1" applyFont="1"/>
    <xf numFmtId="167" fontId="10" fillId="0" borderId="0" xfId="0" applyNumberFormat="1" applyFont="1" applyBorder="1"/>
    <xf numFmtId="7" fontId="9" fillId="0" borderId="0" xfId="3" applyNumberFormat="1" applyFont="1"/>
    <xf numFmtId="3" fontId="9" fillId="0" borderId="0" xfId="3" applyNumberFormat="1" applyFont="1" applyFill="1"/>
    <xf numFmtId="164" fontId="9" fillId="0" borderId="0" xfId="4" applyNumberFormat="1" applyFont="1" applyFill="1"/>
    <xf numFmtId="165" fontId="9" fillId="0" borderId="0" xfId="3" applyNumberFormat="1" applyFont="1"/>
    <xf numFmtId="0" fontId="10" fillId="2" borderId="0" xfId="0" applyFont="1" applyFill="1"/>
    <xf numFmtId="10" fontId="9" fillId="0" borderId="0" xfId="6" applyNumberFormat="1" applyFont="1"/>
    <xf numFmtId="10" fontId="9" fillId="0" borderId="0" xfId="6" applyNumberFormat="1" applyFont="1" applyBorder="1"/>
    <xf numFmtId="166" fontId="9" fillId="0" borderId="0" xfId="1" applyNumberFormat="1" applyFont="1" applyBorder="1"/>
    <xf numFmtId="0" fontId="10" fillId="0" borderId="0" xfId="3" applyFont="1" applyFill="1" applyAlignment="1">
      <alignment horizontal="right"/>
    </xf>
    <xf numFmtId="165" fontId="9" fillId="0" borderId="0" xfId="3" applyNumberFormat="1" applyFont="1" applyFill="1"/>
    <xf numFmtId="0" fontId="9" fillId="0" borderId="0" xfId="3" applyFont="1" applyFill="1" applyBorder="1"/>
    <xf numFmtId="0" fontId="10" fillId="0" borderId="0" xfId="0" applyFont="1" applyFill="1" applyBorder="1"/>
    <xf numFmtId="0" fontId="9" fillId="0" borderId="0" xfId="3" applyFont="1" applyBorder="1"/>
    <xf numFmtId="165" fontId="10" fillId="0" borderId="0" xfId="3" applyNumberFormat="1" applyFont="1" applyFill="1"/>
    <xf numFmtId="10" fontId="10" fillId="0" borderId="0" xfId="6" applyNumberFormat="1" applyFont="1" applyFill="1" applyBorder="1"/>
    <xf numFmtId="5" fontId="9" fillId="0" borderId="0" xfId="3" applyNumberFormat="1" applyFont="1" applyFill="1"/>
    <xf numFmtId="165" fontId="10" fillId="0" borderId="0" xfId="0" applyNumberFormat="1" applyFont="1" applyFill="1"/>
    <xf numFmtId="0" fontId="10" fillId="0" borderId="0" xfId="0" applyFont="1" applyFill="1"/>
    <xf numFmtId="164" fontId="10" fillId="0" borderId="0" xfId="5" applyNumberFormat="1" applyFont="1" applyFill="1"/>
  </cellXfs>
  <cellStyles count="49">
    <cellStyle name="Comma" xfId="5" builtinId="3"/>
    <cellStyle name="Comma 2" xfId="4"/>
    <cellStyle name="Comma 2 2" xfId="10"/>
    <cellStyle name="Comma 3" xfId="9"/>
    <cellStyle name="Comma 4" xfId="11"/>
    <cellStyle name="Comma 5" xfId="12"/>
    <cellStyle name="Comma 6" xfId="13"/>
    <cellStyle name="Comma 7" xfId="14"/>
    <cellStyle name="Comma 7 2" xfId="15"/>
    <cellStyle name="Comma 8" xfId="16"/>
    <cellStyle name="Comma 9" xfId="17"/>
    <cellStyle name="Currency" xfId="1" builtinId="4"/>
    <cellStyle name="Currency 2" xfId="18"/>
    <cellStyle name="Currency 3" xfId="19"/>
    <cellStyle name="Currency 4" xfId="20"/>
    <cellStyle name="Currency 4 2" xfId="21"/>
    <cellStyle name="Currency 5" xfId="22"/>
    <cellStyle name="Currency 6" xfId="23"/>
    <cellStyle name="Currency 7" xfId="24"/>
    <cellStyle name="Currency 8" xfId="25"/>
    <cellStyle name="Normal" xfId="0" builtinId="0"/>
    <cellStyle name="Normal 10" xfId="8"/>
    <cellStyle name="Normal 10 10" xfId="26"/>
    <cellStyle name="Normal 15" xfId="27"/>
    <cellStyle name="Normal 2" xfId="2"/>
    <cellStyle name="Normal 2 2" xfId="28"/>
    <cellStyle name="Normal 3" xfId="7"/>
    <cellStyle name="Normal 3 2" xfId="29"/>
    <cellStyle name="Normal 3 3" xfId="30"/>
    <cellStyle name="Normal 4" xfId="31"/>
    <cellStyle name="Normal 4 2" xfId="32"/>
    <cellStyle name="Normal 5" xfId="33"/>
    <cellStyle name="Normal 6" xfId="34"/>
    <cellStyle name="Normal 65" xfId="35"/>
    <cellStyle name="Normal 7" xfId="36"/>
    <cellStyle name="Normal 7 2" xfId="37"/>
    <cellStyle name="Normal 8" xfId="38"/>
    <cellStyle name="Normal 9" xfId="39"/>
    <cellStyle name="Normal 94" xfId="40"/>
    <cellStyle name="Normal_IP Disproport share 08_09 rates" xfId="3"/>
    <cellStyle name="Percent" xfId="6" builtinId="5"/>
    <cellStyle name="Percent 2" xfId="41"/>
    <cellStyle name="Percent 3" xfId="42"/>
    <cellStyle name="Percent 4" xfId="43"/>
    <cellStyle name="Percent 5" xfId="44"/>
    <cellStyle name="Percent 6" xfId="45"/>
    <cellStyle name="Percent 6 2" xfId="46"/>
    <cellStyle name="rowhead_tbls1_13_a" xfId="47"/>
    <cellStyle name="tablename" xfId="48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3" Type="http://schemas.openxmlformats.org/officeDocument/2006/relationships/hyperlink" Target="http://www.innovations.cms.gov/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Normal="100" zoomScaleSheetLayoutView="100" workbookViewId="0">
      <selection activeCell="B28" sqref="B28"/>
    </sheetView>
  </sheetViews>
  <sheetFormatPr defaultColWidth="9.28515625" defaultRowHeight="15.6" x14ac:dyDescent="0.3"/>
  <cols>
    <col min="1" max="1" width="19.140625" style="6" customWidth="1"/>
    <col min="2" max="2" width="17" style="6" customWidth="1"/>
    <col min="3" max="3" width="16.42578125" style="6" customWidth="1"/>
    <col min="4" max="4" width="13.7109375" style="6" customWidth="1"/>
    <col min="5" max="5" width="4.85546875" style="6" customWidth="1"/>
    <col min="6" max="7" width="13.85546875" style="6" customWidth="1"/>
    <col min="8" max="8" width="17.42578125" style="7" customWidth="1"/>
    <col min="9" max="9" width="11.85546875" style="6" customWidth="1"/>
    <col min="10" max="11" width="9.28515625" style="6"/>
    <col min="12" max="12" width="11.140625" style="6" bestFit="1" customWidth="1"/>
    <col min="13" max="16384" width="9.28515625" style="6"/>
  </cols>
  <sheetData>
    <row r="1" spans="1:12" ht="19.5" customHeight="1" x14ac:dyDescent="0.3">
      <c r="A1" s="1" t="s">
        <v>36</v>
      </c>
      <c r="B1" s="2"/>
      <c r="C1" s="3"/>
      <c r="D1" s="4"/>
      <c r="E1" s="5"/>
      <c r="F1" s="2"/>
    </row>
    <row r="2" spans="1:12" x14ac:dyDescent="0.3">
      <c r="A2" s="1" t="s">
        <v>38</v>
      </c>
      <c r="B2" s="8"/>
      <c r="C2" s="3"/>
      <c r="D2" s="9"/>
      <c r="E2" s="5"/>
      <c r="F2" s="2"/>
      <c r="G2" s="10"/>
      <c r="H2" s="11"/>
    </row>
    <row r="3" spans="1:12" x14ac:dyDescent="0.3">
      <c r="A3" s="4"/>
      <c r="B3" s="8"/>
      <c r="C3" s="3"/>
      <c r="D3" s="9"/>
      <c r="E3" s="8"/>
      <c r="F3" s="2"/>
      <c r="G3" s="10"/>
      <c r="H3" s="11"/>
    </row>
    <row r="4" spans="1:12" x14ac:dyDescent="0.3">
      <c r="A4" s="1" t="s">
        <v>39</v>
      </c>
      <c r="B4" s="12"/>
      <c r="C4" s="13"/>
      <c r="D4" s="9"/>
      <c r="E4" s="14"/>
      <c r="F4" s="2"/>
      <c r="G4" s="10"/>
      <c r="H4" s="15">
        <v>100000</v>
      </c>
    </row>
    <row r="5" spans="1:12" ht="62.4" x14ac:dyDescent="0.3">
      <c r="A5" s="16" t="s">
        <v>0</v>
      </c>
      <c r="B5" s="17" t="s">
        <v>40</v>
      </c>
      <c r="C5" s="18" t="s">
        <v>37</v>
      </c>
      <c r="D5" s="17" t="s">
        <v>4</v>
      </c>
      <c r="E5" s="14"/>
      <c r="F5" s="19" t="s">
        <v>33</v>
      </c>
      <c r="G5" s="19" t="s">
        <v>34</v>
      </c>
      <c r="H5" s="20" t="s">
        <v>35</v>
      </c>
      <c r="I5" s="21"/>
      <c r="K5" s="2"/>
      <c r="L5" s="22"/>
    </row>
    <row r="6" spans="1:12" x14ac:dyDescent="0.3">
      <c r="A6" s="23"/>
      <c r="B6" s="23"/>
      <c r="C6" s="24"/>
      <c r="D6" s="23"/>
      <c r="E6" s="14"/>
      <c r="F6" s="23"/>
      <c r="G6" s="23"/>
    </row>
    <row r="7" spans="1:12" x14ac:dyDescent="0.3">
      <c r="A7" s="2" t="s">
        <v>7</v>
      </c>
      <c r="B7" s="25">
        <v>10033</v>
      </c>
      <c r="C7" s="26">
        <v>47919</v>
      </c>
      <c r="D7" s="27">
        <f t="shared" ref="D7:D33" si="0">B7/C7</f>
        <v>0.20937415221519648</v>
      </c>
      <c r="E7" s="14"/>
      <c r="F7" s="28"/>
      <c r="H7" s="6"/>
    </row>
    <row r="8" spans="1:12" x14ac:dyDescent="0.3">
      <c r="A8" s="2" t="s">
        <v>1</v>
      </c>
      <c r="B8" s="25">
        <v>28917</v>
      </c>
      <c r="C8" s="26">
        <v>107870</v>
      </c>
      <c r="D8" s="27">
        <f t="shared" si="0"/>
        <v>0.26807268007787149</v>
      </c>
      <c r="E8" s="14"/>
      <c r="F8" s="28"/>
      <c r="G8" s="32"/>
      <c r="H8" s="31"/>
    </row>
    <row r="9" spans="1:12" x14ac:dyDescent="0.3">
      <c r="A9" s="2" t="s">
        <v>2</v>
      </c>
      <c r="B9" s="25">
        <v>6623</v>
      </c>
      <c r="C9" s="26">
        <v>26618</v>
      </c>
      <c r="D9" s="27">
        <f t="shared" si="0"/>
        <v>0.248816590277256</v>
      </c>
      <c r="E9" s="14"/>
      <c r="F9" s="28"/>
      <c r="G9" s="10"/>
      <c r="H9" s="1"/>
      <c r="I9" s="21"/>
      <c r="K9" s="29"/>
      <c r="L9" s="22"/>
    </row>
    <row r="10" spans="1:12" x14ac:dyDescent="0.3">
      <c r="A10" s="2" t="s">
        <v>11</v>
      </c>
      <c r="B10" s="25">
        <v>17926</v>
      </c>
      <c r="C10" s="26">
        <f>60354+7694</f>
        <v>68048</v>
      </c>
      <c r="D10" s="27">
        <f t="shared" si="0"/>
        <v>0.26343169527392429</v>
      </c>
      <c r="E10" s="14"/>
      <c r="F10" s="28"/>
      <c r="G10" s="32"/>
      <c r="H10" s="31"/>
      <c r="I10" s="21"/>
      <c r="K10" s="2"/>
      <c r="L10" s="22"/>
    </row>
    <row r="11" spans="1:12" x14ac:dyDescent="0.3">
      <c r="A11" s="2" t="s">
        <v>5</v>
      </c>
      <c r="B11" s="25">
        <f>16106+468</f>
        <v>16574</v>
      </c>
      <c r="C11" s="26">
        <f>92419+5848+3915</f>
        <v>102182</v>
      </c>
      <c r="D11" s="27">
        <f t="shared" si="0"/>
        <v>0.16220077900217258</v>
      </c>
      <c r="E11" s="14"/>
      <c r="F11" s="28"/>
      <c r="G11" s="10"/>
      <c r="H11" s="1"/>
      <c r="I11" s="21"/>
      <c r="K11" s="9"/>
      <c r="L11" s="22"/>
    </row>
    <row r="12" spans="1:12" x14ac:dyDescent="0.3">
      <c r="A12" s="2" t="s">
        <v>6</v>
      </c>
      <c r="B12" s="25">
        <v>4985</v>
      </c>
      <c r="C12" s="26">
        <f>15209+1260</f>
        <v>16469</v>
      </c>
      <c r="D12" s="27">
        <f t="shared" si="0"/>
        <v>0.30268990224057318</v>
      </c>
      <c r="E12" s="14"/>
      <c r="F12" s="28">
        <f t="shared" ref="F12" si="1">D12-$D$39</f>
        <v>9.1898788902128242E-2</v>
      </c>
      <c r="G12" s="32">
        <f t="shared" ref="G12" si="2">F12/$F$38</f>
        <v>0.40131256412241945</v>
      </c>
      <c r="H12" s="31">
        <f>G12*$H$4</f>
        <v>40131.256412241943</v>
      </c>
      <c r="I12" s="21"/>
      <c r="K12" s="9"/>
      <c r="L12" s="22"/>
    </row>
    <row r="13" spans="1:12" x14ac:dyDescent="0.3">
      <c r="A13" s="2" t="s">
        <v>14</v>
      </c>
      <c r="B13" s="25">
        <v>9588</v>
      </c>
      <c r="C13" s="26">
        <f>32819+5508</f>
        <v>38327</v>
      </c>
      <c r="D13" s="27">
        <f t="shared" si="0"/>
        <v>0.25016307042033031</v>
      </c>
      <c r="E13" s="14"/>
      <c r="F13" s="28"/>
      <c r="G13" s="10"/>
      <c r="H13" s="1"/>
      <c r="I13" s="21"/>
      <c r="K13" s="2"/>
      <c r="L13" s="22"/>
    </row>
    <row r="14" spans="1:12" s="50" customFormat="1" x14ac:dyDescent="0.3">
      <c r="A14" s="9" t="s">
        <v>10</v>
      </c>
      <c r="B14" s="25">
        <v>1836</v>
      </c>
      <c r="C14" s="26">
        <v>51643</v>
      </c>
      <c r="D14" s="46">
        <f t="shared" si="0"/>
        <v>3.5551768874774896E-2</v>
      </c>
      <c r="E14" s="14"/>
      <c r="F14" s="28"/>
      <c r="G14" s="47"/>
      <c r="H14" s="48"/>
      <c r="I14" s="49"/>
      <c r="K14" s="9"/>
      <c r="L14" s="51"/>
    </row>
    <row r="15" spans="1:12" x14ac:dyDescent="0.3">
      <c r="A15" s="2" t="s">
        <v>12</v>
      </c>
      <c r="B15" s="25">
        <v>7130</v>
      </c>
      <c r="C15" s="26">
        <f>25786+4413</f>
        <v>30199</v>
      </c>
      <c r="D15" s="27">
        <f t="shared" si="0"/>
        <v>0.2361005331302361</v>
      </c>
      <c r="E15" s="14"/>
      <c r="F15" s="28"/>
      <c r="G15" s="30"/>
      <c r="H15" s="31"/>
      <c r="I15" s="21"/>
      <c r="K15" s="2"/>
      <c r="L15" s="22"/>
    </row>
    <row r="16" spans="1:12" x14ac:dyDescent="0.3">
      <c r="A16" s="2" t="s">
        <v>13</v>
      </c>
      <c r="B16" s="25">
        <v>53024</v>
      </c>
      <c r="C16" s="26">
        <f>202369+28466</f>
        <v>230835</v>
      </c>
      <c r="D16" s="27">
        <f t="shared" si="0"/>
        <v>0.22970520068447159</v>
      </c>
      <c r="E16" s="14"/>
      <c r="F16" s="28"/>
      <c r="G16" s="10"/>
      <c r="H16" s="1"/>
      <c r="I16" s="21"/>
      <c r="K16" s="2"/>
      <c r="L16" s="22"/>
    </row>
    <row r="17" spans="1:12" x14ac:dyDescent="0.3">
      <c r="A17" s="2" t="s">
        <v>3</v>
      </c>
      <c r="B17" s="25">
        <v>4573</v>
      </c>
      <c r="C17" s="26">
        <f>22916+3148</f>
        <v>26064</v>
      </c>
      <c r="D17" s="27">
        <f t="shared" si="0"/>
        <v>0.17545273173726211</v>
      </c>
      <c r="E17" s="14"/>
      <c r="F17" s="28"/>
      <c r="G17" s="10"/>
      <c r="H17" s="1"/>
      <c r="I17" s="21"/>
      <c r="K17" s="2"/>
      <c r="L17" s="22"/>
    </row>
    <row r="18" spans="1:12" x14ac:dyDescent="0.3">
      <c r="A18" s="2" t="s">
        <v>15</v>
      </c>
      <c r="B18" s="25">
        <v>2926</v>
      </c>
      <c r="C18" s="26">
        <f>10947+4222</f>
        <v>15169</v>
      </c>
      <c r="D18" s="27">
        <f t="shared" si="0"/>
        <v>0.19289340101522842</v>
      </c>
      <c r="E18" s="14"/>
      <c r="F18" s="28"/>
      <c r="G18" s="10"/>
      <c r="H18" s="1"/>
      <c r="I18" s="21"/>
      <c r="K18" s="2"/>
      <c r="L18" s="22"/>
    </row>
    <row r="19" spans="1:12" x14ac:dyDescent="0.3">
      <c r="A19" s="2" t="s">
        <v>16</v>
      </c>
      <c r="B19" s="25">
        <v>14350</v>
      </c>
      <c r="C19" s="26">
        <f>51991+5343+4482</f>
        <v>61816</v>
      </c>
      <c r="D19" s="27">
        <f t="shared" si="0"/>
        <v>0.23214054613692248</v>
      </c>
      <c r="E19" s="14"/>
      <c r="F19" s="28"/>
      <c r="G19" s="10"/>
      <c r="H19" s="1"/>
      <c r="I19" s="21"/>
      <c r="K19" s="2"/>
      <c r="L19" s="22"/>
    </row>
    <row r="20" spans="1:12" x14ac:dyDescent="0.3">
      <c r="A20" s="2" t="s">
        <v>8</v>
      </c>
      <c r="B20" s="25">
        <v>10740</v>
      </c>
      <c r="C20" s="26">
        <f>29809+10883</f>
        <v>40692</v>
      </c>
      <c r="D20" s="27">
        <f t="shared" si="0"/>
        <v>0.26393394278973753</v>
      </c>
      <c r="E20" s="14"/>
      <c r="F20" s="28"/>
      <c r="G20" s="32"/>
      <c r="H20" s="31"/>
      <c r="I20" s="21"/>
      <c r="K20" s="9"/>
      <c r="L20" s="22"/>
    </row>
    <row r="21" spans="1:12" x14ac:dyDescent="0.3">
      <c r="A21" s="2" t="s">
        <v>17</v>
      </c>
      <c r="B21" s="25">
        <v>10017</v>
      </c>
      <c r="C21" s="26">
        <f>49243+6070</f>
        <v>55313</v>
      </c>
      <c r="D21" s="27">
        <f t="shared" si="0"/>
        <v>0.18109666805271818</v>
      </c>
      <c r="E21" s="14"/>
      <c r="F21" s="28"/>
      <c r="G21" s="32"/>
      <c r="H21" s="31"/>
      <c r="I21" s="21"/>
      <c r="K21" s="2"/>
      <c r="L21" s="22"/>
    </row>
    <row r="22" spans="1:12" x14ac:dyDescent="0.3">
      <c r="A22" s="2" t="s">
        <v>18</v>
      </c>
      <c r="B22" s="6">
        <v>7334</v>
      </c>
      <c r="C22" s="26">
        <f>35787+1471</f>
        <v>37258</v>
      </c>
      <c r="D22" s="27">
        <f t="shared" si="0"/>
        <v>0.19684363089806217</v>
      </c>
      <c r="E22" s="14"/>
      <c r="F22" s="28"/>
      <c r="G22" s="32"/>
      <c r="H22" s="31"/>
      <c r="I22" s="21"/>
      <c r="K22" s="2"/>
      <c r="L22" s="22"/>
    </row>
    <row r="23" spans="1:12" x14ac:dyDescent="0.3">
      <c r="A23" s="2" t="s">
        <v>19</v>
      </c>
      <c r="B23" s="25">
        <v>1285</v>
      </c>
      <c r="C23" s="26">
        <v>12081</v>
      </c>
      <c r="D23" s="27">
        <f t="shared" si="0"/>
        <v>0.10636536710537207</v>
      </c>
      <c r="E23" s="14"/>
      <c r="F23" s="28"/>
      <c r="G23" s="32"/>
      <c r="H23" s="31"/>
      <c r="I23" s="21"/>
      <c r="K23" s="2"/>
      <c r="L23" s="22"/>
    </row>
    <row r="24" spans="1:12" x14ac:dyDescent="0.3">
      <c r="A24" s="2" t="s">
        <v>20</v>
      </c>
      <c r="B24" s="25">
        <v>10457</v>
      </c>
      <c r="C24" s="26">
        <f>53134+2927+1367</f>
        <v>57428</v>
      </c>
      <c r="D24" s="27">
        <f t="shared" si="0"/>
        <v>0.1820888765062339</v>
      </c>
      <c r="E24" s="14"/>
      <c r="F24" s="28"/>
      <c r="G24" s="32"/>
      <c r="H24" s="31"/>
      <c r="I24" s="21"/>
      <c r="K24" s="2"/>
      <c r="L24" s="22"/>
    </row>
    <row r="25" spans="1:12" x14ac:dyDescent="0.3">
      <c r="A25" s="2" t="s">
        <v>9</v>
      </c>
      <c r="B25" s="25">
        <v>1193</v>
      </c>
      <c r="C25" s="26">
        <v>9873</v>
      </c>
      <c r="D25" s="27">
        <f t="shared" si="0"/>
        <v>0.12083459941253925</v>
      </c>
      <c r="E25" s="14"/>
      <c r="F25" s="28"/>
      <c r="G25" s="32"/>
      <c r="H25" s="31"/>
      <c r="I25" s="21"/>
      <c r="K25" s="2"/>
      <c r="L25" s="22"/>
    </row>
    <row r="26" spans="1:12" x14ac:dyDescent="0.3">
      <c r="A26" s="2" t="s">
        <v>21</v>
      </c>
      <c r="B26" s="25">
        <v>822</v>
      </c>
      <c r="C26" s="26">
        <f>7385+3573</f>
        <v>10958</v>
      </c>
      <c r="D26" s="27">
        <f t="shared" si="0"/>
        <v>7.5013688629311917E-2</v>
      </c>
      <c r="E26" s="14"/>
      <c r="F26" s="28"/>
      <c r="G26" s="32"/>
      <c r="H26" s="31"/>
      <c r="I26" s="21"/>
      <c r="K26" s="2"/>
      <c r="L26" s="22"/>
    </row>
    <row r="27" spans="1:12" x14ac:dyDescent="0.3">
      <c r="A27" s="9" t="s">
        <v>22</v>
      </c>
      <c r="B27" s="25">
        <v>38500</v>
      </c>
      <c r="C27" s="26">
        <f>135810+14738</f>
        <v>150548</v>
      </c>
      <c r="D27" s="27">
        <f t="shared" si="0"/>
        <v>0.25573239099821982</v>
      </c>
      <c r="E27" s="14"/>
      <c r="F27" s="28"/>
      <c r="G27" s="32"/>
      <c r="H27" s="31"/>
      <c r="I27" s="21"/>
      <c r="K27" s="2"/>
      <c r="L27" s="22"/>
    </row>
    <row r="28" spans="1:12" x14ac:dyDescent="0.3">
      <c r="A28" s="9" t="s">
        <v>23</v>
      </c>
      <c r="B28" s="25">
        <v>14189</v>
      </c>
      <c r="C28" s="26">
        <f>46529+4027</f>
        <v>50556</v>
      </c>
      <c r="D28" s="27">
        <f t="shared" si="0"/>
        <v>0.28065907112904503</v>
      </c>
      <c r="E28" s="14"/>
      <c r="F28" s="28">
        <f t="shared" ref="F28" si="3">D28-$D$39</f>
        <v>6.9867957790600094E-2</v>
      </c>
      <c r="G28" s="32">
        <f t="shared" ref="G28" si="4">F28/$F$38</f>
        <v>0.30510618938410577</v>
      </c>
      <c r="H28" s="31">
        <f>G28*$H$4</f>
        <v>30510.618938410578</v>
      </c>
      <c r="I28" s="21"/>
      <c r="K28" s="2"/>
      <c r="L28" s="22"/>
    </row>
    <row r="29" spans="1:12" x14ac:dyDescent="0.3">
      <c r="A29" s="9" t="s">
        <v>24</v>
      </c>
      <c r="B29" s="6">
        <v>27766</v>
      </c>
      <c r="C29" s="26">
        <f>80528+27968+3121</f>
        <v>111617</v>
      </c>
      <c r="D29" s="27">
        <f t="shared" si="0"/>
        <v>0.24876138939408871</v>
      </c>
      <c r="E29" s="14"/>
      <c r="F29" s="28"/>
      <c r="G29" s="32"/>
      <c r="H29" s="31"/>
      <c r="I29" s="21"/>
      <c r="K29" s="2"/>
      <c r="L29" s="22"/>
    </row>
    <row r="30" spans="1:12" x14ac:dyDescent="0.3">
      <c r="A30" s="2" t="s">
        <v>25</v>
      </c>
      <c r="B30" s="25">
        <v>15239</v>
      </c>
      <c r="C30" s="26">
        <f>59714+5432+5165</f>
        <v>70311</v>
      </c>
      <c r="D30" s="27">
        <f t="shared" si="0"/>
        <v>0.21673706816856536</v>
      </c>
      <c r="E30" s="14"/>
      <c r="F30" s="28"/>
      <c r="G30" s="32"/>
      <c r="H30" s="31"/>
      <c r="I30" s="21"/>
      <c r="K30" s="2"/>
      <c r="L30" s="22"/>
    </row>
    <row r="31" spans="1:12" x14ac:dyDescent="0.3">
      <c r="A31" s="2" t="s">
        <v>26</v>
      </c>
      <c r="B31" s="25">
        <v>14573</v>
      </c>
      <c r="C31" s="26">
        <f>45759+9172</f>
        <v>54931</v>
      </c>
      <c r="D31" s="27">
        <f t="shared" si="0"/>
        <v>0.26529646283519326</v>
      </c>
      <c r="E31" s="14"/>
      <c r="F31" s="28"/>
      <c r="G31" s="32"/>
      <c r="H31" s="31"/>
      <c r="I31" s="21"/>
      <c r="K31" s="2"/>
      <c r="L31" s="22"/>
    </row>
    <row r="32" spans="1:12" x14ac:dyDescent="0.3">
      <c r="A32" s="2" t="s">
        <v>27</v>
      </c>
      <c r="B32" s="25">
        <v>2586</v>
      </c>
      <c r="C32" s="26">
        <v>12119</v>
      </c>
      <c r="D32" s="27">
        <f t="shared" si="0"/>
        <v>0.21338394256951893</v>
      </c>
      <c r="E32" s="14"/>
      <c r="F32" s="28"/>
      <c r="G32" s="32"/>
      <c r="H32" s="31"/>
      <c r="I32" s="21"/>
      <c r="K32" s="2"/>
      <c r="L32" s="22"/>
    </row>
    <row r="33" spans="1:12" x14ac:dyDescent="0.3">
      <c r="A33" s="45" t="s">
        <v>32</v>
      </c>
      <c r="B33" s="25">
        <v>117628</v>
      </c>
      <c r="C33" s="26">
        <f>385136+35679+2277</f>
        <v>423092</v>
      </c>
      <c r="D33" s="27">
        <f t="shared" si="0"/>
        <v>0.2780199105631872</v>
      </c>
      <c r="E33" s="14"/>
      <c r="F33" s="28">
        <f t="shared" ref="F33" si="5">D33-$D$39</f>
        <v>6.7228797224742259E-2</v>
      </c>
      <c r="G33" s="32">
        <f t="shared" ref="G33" si="6">F33/$F$38</f>
        <v>0.29358124649347478</v>
      </c>
      <c r="H33" s="31">
        <f>G33*$H$4</f>
        <v>29358.124649347479</v>
      </c>
      <c r="I33" s="21"/>
      <c r="K33" s="2"/>
      <c r="L33" s="22"/>
    </row>
    <row r="34" spans="1:12" x14ac:dyDescent="0.3">
      <c r="A34" s="2"/>
      <c r="B34" s="2"/>
      <c r="C34" s="26"/>
      <c r="D34" s="2"/>
      <c r="E34" s="14"/>
      <c r="F34" s="28" t="str">
        <f>IF(D34&gt;$D$40,D34-$D$39,"")</f>
        <v/>
      </c>
      <c r="G34" s="32"/>
      <c r="H34" s="33"/>
      <c r="I34" s="21"/>
      <c r="K34" s="2"/>
      <c r="L34" s="22"/>
    </row>
    <row r="35" spans="1:12" x14ac:dyDescent="0.3">
      <c r="A35" s="29"/>
      <c r="B35" s="25"/>
      <c r="C35" s="26"/>
      <c r="D35" s="2"/>
      <c r="E35" s="14"/>
      <c r="F35" s="2"/>
      <c r="G35" s="32"/>
      <c r="H35" s="33"/>
      <c r="I35" s="21"/>
    </row>
    <row r="36" spans="1:12" x14ac:dyDescent="0.3">
      <c r="A36" s="1" t="s">
        <v>28</v>
      </c>
      <c r="B36" s="34">
        <f>SUM(B7:B33)</f>
        <v>450814</v>
      </c>
      <c r="C36" s="35">
        <f>SUM(C7:C33)</f>
        <v>1919936</v>
      </c>
      <c r="D36" s="2"/>
      <c r="E36" s="14"/>
      <c r="F36" s="2"/>
      <c r="G36" s="32"/>
      <c r="H36" s="33"/>
      <c r="I36" s="21"/>
    </row>
    <row r="37" spans="1:12" x14ac:dyDescent="0.3">
      <c r="A37" s="1"/>
      <c r="B37" s="34"/>
      <c r="C37" s="35"/>
      <c r="D37" s="2"/>
      <c r="E37" s="14"/>
      <c r="F37" s="2"/>
      <c r="G37" s="32"/>
      <c r="H37" s="33"/>
      <c r="I37" s="21"/>
    </row>
    <row r="38" spans="1:12" x14ac:dyDescent="0.3">
      <c r="C38" s="5" t="s">
        <v>29</v>
      </c>
      <c r="D38" s="36">
        <f>STDEV(D7:D33)</f>
        <v>6.5521893457745645E-2</v>
      </c>
      <c r="E38" s="37"/>
      <c r="F38" s="38">
        <f>SUM(F8:F36)</f>
        <v>0.2289955439174706</v>
      </c>
      <c r="G38" s="39">
        <f>SUM(G7:G36)</f>
        <v>1</v>
      </c>
      <c r="H38" s="40">
        <f>SUM(H8:H34)</f>
        <v>100000</v>
      </c>
      <c r="I38" s="21"/>
    </row>
    <row r="39" spans="1:12" x14ac:dyDescent="0.3">
      <c r="A39" s="2"/>
      <c r="B39" s="9"/>
      <c r="C39" s="41" t="s">
        <v>30</v>
      </c>
      <c r="D39" s="27">
        <f>AVERAGE(D7:D33)</f>
        <v>0.21079111333844494</v>
      </c>
      <c r="E39" s="37"/>
      <c r="F39" s="2"/>
      <c r="G39" s="10"/>
      <c r="H39" s="11"/>
      <c r="I39" s="21"/>
    </row>
    <row r="40" spans="1:12" x14ac:dyDescent="0.3">
      <c r="A40" s="29"/>
      <c r="B40" s="29"/>
      <c r="C40" s="5" t="s">
        <v>31</v>
      </c>
      <c r="D40" s="42">
        <f>D38+D39</f>
        <v>0.27631300679619059</v>
      </c>
      <c r="E40" s="37"/>
      <c r="F40" s="2"/>
      <c r="G40" s="10"/>
      <c r="H40" s="11"/>
      <c r="I40" s="21"/>
    </row>
    <row r="41" spans="1:12" x14ac:dyDescent="0.3">
      <c r="A41" s="43"/>
      <c r="B41" s="44"/>
      <c r="C41" s="26"/>
      <c r="D41" s="2"/>
      <c r="E41" s="9"/>
      <c r="F41" s="2"/>
      <c r="G41" s="10"/>
      <c r="H41" s="11"/>
    </row>
    <row r="42" spans="1:12" x14ac:dyDescent="0.3">
      <c r="A42" s="45"/>
      <c r="B42" s="10"/>
      <c r="C42" s="26"/>
      <c r="D42" s="2"/>
      <c r="E42" s="9"/>
      <c r="F42" s="2"/>
      <c r="G42" s="10"/>
      <c r="H42" s="11"/>
    </row>
    <row r="43" spans="1:12" x14ac:dyDescent="0.3">
      <c r="A43" s="8"/>
      <c r="B43" s="10"/>
      <c r="C43" s="26"/>
      <c r="D43" s="2"/>
      <c r="E43" s="9"/>
      <c r="F43" s="2"/>
      <c r="G43" s="10"/>
      <c r="H43" s="11"/>
    </row>
    <row r="44" spans="1:12" x14ac:dyDescent="0.3">
      <c r="A44" s="45"/>
      <c r="B44" s="29"/>
      <c r="C44" s="26"/>
      <c r="D44" s="2"/>
      <c r="E44" s="9"/>
      <c r="F44" s="2"/>
      <c r="G44" s="10"/>
      <c r="H44" s="11"/>
    </row>
    <row r="45" spans="1:12" x14ac:dyDescent="0.3">
      <c r="A45" s="45"/>
      <c r="B45" s="10"/>
      <c r="C45" s="26"/>
      <c r="D45" s="2"/>
      <c r="E45" s="9"/>
      <c r="F45" s="2"/>
      <c r="G45" s="10"/>
      <c r="H45" s="11"/>
    </row>
    <row r="46" spans="1:12" x14ac:dyDescent="0.3">
      <c r="A46" s="45"/>
      <c r="B46" s="29"/>
      <c r="C46" s="26"/>
      <c r="D46" s="2"/>
      <c r="E46" s="9"/>
      <c r="F46" s="2"/>
      <c r="G46" s="10"/>
      <c r="H46" s="11"/>
    </row>
    <row r="47" spans="1:12" x14ac:dyDescent="0.3">
      <c r="A47" s="10"/>
      <c r="B47" s="29"/>
      <c r="G47" s="10"/>
      <c r="H47" s="11"/>
    </row>
    <row r="48" spans="1:12" x14ac:dyDescent="0.3">
      <c r="B48" s="29"/>
      <c r="G48" s="10"/>
      <c r="H48" s="11"/>
    </row>
    <row r="49" spans="1:8" x14ac:dyDescent="0.3">
      <c r="B49" s="29"/>
      <c r="G49" s="10"/>
      <c r="H49" s="11"/>
    </row>
    <row r="50" spans="1:8" x14ac:dyDescent="0.3">
      <c r="A50" s="7"/>
      <c r="B50" s="29"/>
      <c r="G50" s="10"/>
      <c r="H50" s="11"/>
    </row>
    <row r="51" spans="1:8" x14ac:dyDescent="0.3">
      <c r="B51" s="29"/>
    </row>
    <row r="52" spans="1:8" x14ac:dyDescent="0.3">
      <c r="B52" s="29"/>
    </row>
  </sheetData>
  <sortState ref="A6:F34">
    <sortCondition ref="A6"/>
  </sortState>
  <conditionalFormatting sqref="D5 D7:D34">
    <cfRule type="cellIs" dxfId="0" priority="4" operator="greaterThan">
      <formula>$D$40</formula>
    </cfRule>
  </conditionalFormatting>
  <hyperlinks>
    <hyperlink ref="A49" r:id="rId1" tooltip="Medicaid.gov" display="http://www.medicaid.gov/"/>
    <hyperlink ref="A51" r:id="rId2" tooltip="Private Insurance" display="http://www.cms.gov/cciio/index.html"/>
    <hyperlink ref="A52" r:id="rId3" tooltip="Innovation Center" display="http://www.innovations.cms.gov/"/>
    <hyperlink ref="A53" r:id="rId4" tooltip="Regulations and Guidance" display="http://www.cms.gov/Regulations-and-Guidance/Regulations-and-Guidance.html"/>
    <hyperlink ref="A54" r:id="rId5" tooltip="Research, Statistics, Data and Systems" display="http://www.cms.gov/Research-Statistics-Data-and-Systems/Research-Statistics-Data-and-Systems.html"/>
    <hyperlink ref="A55" r:id="rId6" tooltip="Outreach and Education" display="http://www.cms.gov/Outreach-and-Education/Outreach-and-Education.html"/>
    <hyperlink ref="A57" r:id="rId7" display="http://www.cms.gov/Medicare/Medicare-Fee-for-Service-Payment/AcuteInpatientPPS/index.html"/>
    <hyperlink ref="A58" r:id="rId8" tooltip="Wage Index Reform" display="http://www.cms.gov/Medicare/Medicare-Fee-for-Service-Payment/AcuteInpatientPPS/Wage-Index-Reform.html"/>
    <hyperlink ref="A59" r:id="rId9" tooltip="Wage Index" display="http://www.cms.gov/Medicare/Medicare-Fee-for-Service-Payment/AcuteInpatientPPS/wageindex.html"/>
    <hyperlink ref="A60" r:id="rId10" tooltip="Outlier Payments" display="http://www.cms.gov/Medicare/Medicare-Fee-for-Service-Payment/AcuteInpatientPPS/outlier.html"/>
    <hyperlink ref="A62" r:id="rId11" tooltip="Direct Graduate Medical Education (DGME)" display="http://www.cms.gov/Medicare/Medicare-Fee-for-Service-Payment/AcuteInpatientPPS/dgme.html"/>
    <hyperlink ref="A63" r:id="rId12" tooltip="Indirect Medical Education (IME)" display="http://www.cms.gov/Medicare/Medicare-Fee-for-Service-Payment/AcuteInpatientPPS/Indirect-Medical-Education-IME.html"/>
    <hyperlink ref="A64" r:id="rId13" tooltip="New Medical Services and New Technologies" display="http://www.cms.gov/Medicare/Medicare-Fee-for-Service-Payment/AcuteInpatientPPS/newtech.html"/>
    <hyperlink ref="A65" r:id="rId14" tooltip="Wage Index Files" display="http://www.cms.gov/Medicare/Medicare-Fee-for-Service-Payment/AcuteInpatientPPS/Wage-Index-Files.html"/>
    <hyperlink ref="A66" r:id="rId15" tooltip="Three Day Payment Window" display="http://www.cms.gov/Medicare/Medicare-Fee-for-Service-Payment/AcuteInpatientPPS/Three_Day_Payment_Window.html"/>
    <hyperlink ref="A67" r:id="rId16" tooltip="Hospital Value-Based Purchasing" display="http://www.cms.gov/Medicare/Quality-Initiatives-Patient-Assessment-Instruments/hospital-value-based-purchasing/index.html"/>
    <hyperlink ref="A68" r:id="rId17" tooltip="Readmissions Reduction Program" display="http://www.cms.gov/Medicare/Medicare-Fee-for-Service-Payment/AcuteInpatientPPS/Readmissions-Reduction-Program.html"/>
    <hyperlink ref="A69" r:id="rId18" tooltip="Medicare PPS Excluded Cancer Hospitals" display="http://www.cms.gov/Medicare/Medicare-Fee-for-Service-Payment/AcuteInpatientPPS/PPS_Exc_Cancer_Hospasp.html"/>
    <hyperlink ref="A70" r:id="rId19" tooltip="Acute Inpatient - Files for Download" display="http://www.cms.gov/Medicare/Medicare-Fee-for-Service-Payment/AcuteInpatientPPS/Acute-Inpatient-Files-for-Download.html"/>
    <hyperlink ref="A71" r:id="rId20" tooltip="Historical Impact Files for FY 1994 through Present" display="http://www.cms.gov/Medicare/Medicare-Fee-for-Service-Payment/AcuteInpatientPPS/Historical-Impact-Files-for-FY-1994-through-Present.html"/>
    <hyperlink ref="A72" r:id="rId21" tooltip="IPPS Regulations and Notices" display="http://www.cms.gov/Medicare/Medicare-Fee-for-Service-Payment/AcuteInpatientPPS/IPPS-Regulations-and-Notices.html"/>
    <hyperlink ref="A73" r:id="rId22" tooltip="Acute Inpatient PPS Transmittals" display="http://www.cms.gov/Medicare/Medicare-Fee-for-Service-Payment/AcuteInpatientPPS/Acute-Inpatient-PPS-Transmittals.html"/>
    <hyperlink ref="A74" r:id="rId23" tooltip="FY 2011 IPPS Proposed Rule Home Page" display="http://www.cms.gov/Medicare/Medicare-Fee-for-Service-Payment/AcuteInpatientPPS/FY-2011-IPPS-Proposed-Rule-Home-Page.html"/>
    <hyperlink ref="A75" r:id="rId24" tooltip="FY 2011 IPPS Final Rule Home Page" display="http://www.cms.gov/Medicare/Medicare-Fee-for-Service-Payment/AcuteInpatientPPS/FY-2011-IPPS-Final-Rule-Home-Page.html"/>
    <hyperlink ref="A76" r:id="rId25" tooltip="FY 2012 IPPS Proposed Rule Home Page" display="http://www.cms.gov/Medicare/Medicare-Fee-for-Service-Payment/AcuteInpatientPPS/FY-2012-IPPS-Proposed-Rule-Home-Page.html"/>
    <hyperlink ref="A77" r:id="rId26" tooltip="FY 2012 IPPS Final Rule Home Page" display="http://www.cms.gov/Medicare/Medicare-Fee-for-Service-Payment/AcuteInpatientPPS/FY-2012-IPPS-Final-Rule-Home-Page.html"/>
    <hyperlink ref="A78" r:id="rId27" tooltip="FY 2013 IPPS Proposed Rule Home Page" display="http://www.cms.gov/Medicare/Medicare-Fee-for-Service-Payment/AcuteInpatientPPS/FY-2013-IPPS-Proposed-Rule-Home-Page.html"/>
    <hyperlink ref="A79" r:id="rId28" tooltip="FY 2013 IPPS Final Rule Home Page" display="http://www.cms.gov/Medicare/Medicare-Fee-for-Service-Payment/AcuteInpatientPPS/FY-2013-IPPS-Final-Rule-Home-Page.html"/>
    <hyperlink ref="A80" r:id="rId29" tooltip="FY 2014 IPPS Proposed Rule Home Page" display="http://www.cms.gov/Medicare/Medicare-Fee-for-Service-Payment/AcuteInpatientPPS/FY-2014-IPPS-Proposed-Rule-Home-Page.html"/>
    <hyperlink ref="A81" r:id="rId30" tooltip="FY 2014 IPPS Final Rule Home Page" display="http://www.cms.gov/Medicare/Medicare-Fee-for-Service-Payment/AcuteInpatientPPS/FY2014-IPPS-Final-Rule-Home-Page.html"/>
    <hyperlink ref="A133" r:id="rId31" display="http://www.cms.hhs.gov/hetshelp"/>
    <hyperlink ref="A135" r:id="rId32" display="mailto:mcare@cms.hhs.gov"/>
    <hyperlink ref="A138" r:id="rId33" display="http://www.cms.gov/Medicare/Medicare-Fee-for-Service-Payment/AcuteInpatientPPS/Downloads/HPMS-MA-data-for-DSH.pdf"/>
    <hyperlink ref="A139" r:id="rId34" display="http://www.cms.gov/Regulations-and-Guidance/Guidance/Rulings/Downloads/CMS1498R.pdf"/>
    <hyperlink ref="A140" r:id="rId35" display="http://www.cms.gov/Medicare/Medicare-Fee-for-Service-Payment/AcuteInpatientPPS/Downloads/Improvements-to-Medicare-DSH-Final-Report.zip"/>
    <hyperlink ref="A141" r:id="rId36" display="http://www.cms.gov/Medicare/Medicare-Fee-for-Service-Payment/AcuteInpatientPPS/Downloads/DSH-Adjustment-and-2010-2011-File-.zip"/>
    <hyperlink ref="A142" r:id="rId37" display="http://www.cms.gov/Medicare/Medicare-Fee-for-Service-Payment/AcuteInpatientPPS/Downloads/FY10SSI.zip"/>
    <hyperlink ref="A143" r:id="rId38" display="http://www.cms.gov/Medicare/Medicare-Fee-for-Service-Payment/AcuteInpatientPPS/Downloads/ssi0809.zip"/>
    <hyperlink ref="A144" r:id="rId39" display="http://www.cms.gov/Medicare/Medicare-Fee-for-Service-Payment/AcuteInpatientPPS/Downloads/ssi0708.zip"/>
    <hyperlink ref="A145" r:id="rId40" display="http://www.cms.gov/Medicare/Medicare-Fee-for-Service-Payment/AcuteInpatientPPS/Downloads/ssi0607.zip"/>
    <hyperlink ref="A146" r:id="rId41" display="http://www.cms.gov/Medicare/Medicare-Fee-for-Service-Payment/AcuteInpatientPPS/Downloads/ssi0506r.zip"/>
    <hyperlink ref="A147" r:id="rId42" display="http://www.cms.gov/Medicare/Medicare-Fee-for-Service-Payment/AcuteInpatientPPS/Downloads/ssi0405r.zip"/>
    <hyperlink ref="A148" r:id="rId43" display="http://www.cms.gov/Medicare/Medicare-Fee-for-Service-Payment/AcuteInpatientPPS/Downloads/ssi0304.zip"/>
    <hyperlink ref="A149" r:id="rId44" display="http://www.cms.gov/Medicare/Medicare-Fee-for-Service-Payment/AcuteInpatientPPS/Downloads/ssify03mpr.zip"/>
    <hyperlink ref="A150" r:id="rId45" display="http://www.cms.gov/Medicare/Medicare-Fee-for-Service-Payment/AcuteInpatientPPS/Downloads/ssi0102.zip"/>
    <hyperlink ref="A151" r:id="rId46" display="http://www.cms.gov/Medicare/Medicare-Fee-for-Service-Payment/AcuteInpatientPPS/Downloads/ssifile.zip"/>
    <hyperlink ref="A152" r:id="rId47" display="http://www.cms.gov/Regulations-and-Guidance/Guidance/Transmittals/Downloads/A0113.pdf"/>
    <hyperlink ref="A154" r:id="rId48" tooltip="DUA - DSH" display="http://www.cms.gov/Research-Statistics-Data-and-Systems/Computer-Data-and-Systems/Privacy/DUA_-_DSH.html"/>
    <hyperlink ref="A155" r:id="rId49" tooltip="FY 2014 IPPS Final Rule: Medicare DSH Supplemental Data File" display="http://www.cms.gov/Medicare/Medicare-Fee-for-Service-Payment/AcuteInpatientPPS/Downloads/FY2014-FR-DSH-Supplemental-File.zip"/>
    <hyperlink ref="A156" r:id="rId50" tooltip="FY 2014 IPPS Final Rule: CMS-1599-F" display="http://www.cms.gov/Medicare/Medicare-Fee-for-Service-Payment/AcuteInpatientPPS/FY-2014-IPPS-Final-Rule-Home-Page-Items/FY-2014-IPPS-Final-Rule-CMS-1599-F-Regulations.html"/>
    <hyperlink ref="A158" r:id="rId51" display="http://www.cms.gov/About-CMS/Agency-Information/Aboutwebsite/Help.html"/>
  </hyperlinks>
  <pageMargins left="0.45" right="0.45" top="0.75" bottom="0.75" header="0.3" footer="0.3"/>
  <pageSetup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DSH</vt:lpstr>
      <vt:lpstr>DSH!main_content</vt:lpstr>
      <vt:lpstr>DSH!Print_Area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Hudson, James M</cp:lastModifiedBy>
  <cp:lastPrinted>2016-10-20T19:16:21Z</cp:lastPrinted>
  <dcterms:created xsi:type="dcterms:W3CDTF">2014-08-21T15:11:56Z</dcterms:created>
  <dcterms:modified xsi:type="dcterms:W3CDTF">2017-06-15T19:08:21Z</dcterms:modified>
</cp:coreProperties>
</file>