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Eccleston\Mosimann_Q\Mosimann_Q\excel\dss\lapse 20\"/>
    </mc:Choice>
  </mc:AlternateContent>
  <bookViews>
    <workbookView xWindow="0" yWindow="0" windowWidth="20736" windowHeight="11760" tabRatio="684" firstSheet="1" activeTab="1"/>
  </bookViews>
  <sheets>
    <sheet name="All Nursing Facilities" sheetId="21" state="hidden" r:id="rId1"/>
    <sheet name="All Facilities - Rate Calc" sheetId="26" r:id="rId2"/>
  </sheets>
  <definedNames>
    <definedName name="_1_Apr">#REF!</definedName>
    <definedName name="_1_Jan">#REF!</definedName>
    <definedName name="_1_Jul">#REF!</definedName>
    <definedName name="_1_Oct">#REF!</definedName>
    <definedName name="_xlnm._FilterDatabase" localSheetId="1" hidden="1">'All Facilities - Rate Calc'!$A$5:$BE$5</definedName>
    <definedName name="_xlnm._FilterDatabase" localSheetId="0" hidden="1">'All Nursing Facilities'!$A$5:$BF$217</definedName>
    <definedName name="CR" localSheetId="1">'All Facilities - Rate Calc'!$A$6:$BD$217</definedName>
    <definedName name="CR">'All Nursing Facilities'!$A$6:$BF$218</definedName>
    <definedName name="day" localSheetId="1">'All Facilities - Rate Calc'!$A$6:$I$217</definedName>
    <definedName name="day">'All Nursing Facilities'!$A$6:$G$218</definedName>
    <definedName name="dec">#REF!</definedName>
    <definedName name="deccensus">#REF!</definedName>
    <definedName name="FINAL_NH_TABLE_Query">#REF!</definedName>
    <definedName name="_xlnm.Print_Titles" localSheetId="1">'All Facilities - Rate Calc'!$A:$A,'All Facilities - Rate Calc'!$4:$5</definedName>
    <definedName name="QEDecember">#REF!</definedName>
    <definedName name="QEMarch">#REF!</definedName>
    <definedName name="QESeptember">#REF!</definedName>
    <definedName name="star">#REF!</definedName>
    <definedName name="transfer">#REF!</definedName>
    <definedName name="worklist">#REF!</definedName>
  </definedNames>
  <calcPr calcId="152511"/>
</workbook>
</file>

<file path=xl/calcChain.xml><?xml version="1.0" encoding="utf-8"?>
<calcChain xmlns="http://schemas.openxmlformats.org/spreadsheetml/2006/main">
  <c r="AZ217" i="26" l="1"/>
  <c r="AJ217" i="26"/>
  <c r="Z217" i="26"/>
  <c r="X217" i="26"/>
  <c r="V217" i="26"/>
  <c r="T217" i="26"/>
  <c r="AD217" i="26" s="1"/>
  <c r="S217" i="26"/>
  <c r="AZ216" i="26"/>
  <c r="AJ216" i="26"/>
  <c r="Z216" i="26"/>
  <c r="X216" i="26"/>
  <c r="V216" i="26"/>
  <c r="T216" i="26"/>
  <c r="AD216" i="26" s="1"/>
  <c r="S216" i="26"/>
  <c r="AZ215" i="26"/>
  <c r="Z215" i="26"/>
  <c r="X215" i="26"/>
  <c r="AF215" i="26" s="1"/>
  <c r="V215" i="26"/>
  <c r="T215" i="26"/>
  <c r="AH215" i="26" s="1"/>
  <c r="AJ215" i="26" s="1"/>
  <c r="S215" i="26"/>
  <c r="AZ214" i="26"/>
  <c r="AJ214" i="26"/>
  <c r="AL214" i="26" s="1"/>
  <c r="Z214" i="26"/>
  <c r="X214" i="26"/>
  <c r="AF214" i="26" s="1"/>
  <c r="V214" i="26"/>
  <c r="T214" i="26"/>
  <c r="S214" i="26"/>
  <c r="AZ213" i="26"/>
  <c r="AJ213" i="26"/>
  <c r="AN213" i="26" s="1"/>
  <c r="Z213" i="26"/>
  <c r="X213" i="26"/>
  <c r="AF213" i="26" s="1"/>
  <c r="V213" i="26"/>
  <c r="T213" i="26"/>
  <c r="AD213" i="26" s="1"/>
  <c r="S213" i="26"/>
  <c r="AZ212" i="26"/>
  <c r="AJ212" i="26"/>
  <c r="Z212" i="26"/>
  <c r="X212" i="26"/>
  <c r="V212" i="26"/>
  <c r="AF212" i="26" s="1"/>
  <c r="T212" i="26"/>
  <c r="AD212" i="26" s="1"/>
  <c r="S212" i="26"/>
  <c r="AZ211" i="26"/>
  <c r="AN211" i="26"/>
  <c r="AJ211" i="26"/>
  <c r="AL211" i="26" s="1"/>
  <c r="Z211" i="26"/>
  <c r="X211" i="26"/>
  <c r="V211" i="26"/>
  <c r="T211" i="26"/>
  <c r="AH211" i="26" s="1"/>
  <c r="S211" i="26"/>
  <c r="AZ210" i="26"/>
  <c r="AJ210" i="26"/>
  <c r="AL210" i="26" s="1"/>
  <c r="Z210" i="26"/>
  <c r="X210" i="26"/>
  <c r="V210" i="26"/>
  <c r="T210" i="26"/>
  <c r="AD210" i="26" s="1"/>
  <c r="S210" i="26"/>
  <c r="AZ209" i="26"/>
  <c r="AJ209" i="26"/>
  <c r="Z209" i="26"/>
  <c r="X209" i="26"/>
  <c r="V209" i="26"/>
  <c r="T209" i="26"/>
  <c r="AD209" i="26" s="1"/>
  <c r="S209" i="26"/>
  <c r="AZ208" i="26"/>
  <c r="AJ208" i="26"/>
  <c r="AL208" i="26" s="1"/>
  <c r="Z208" i="26"/>
  <c r="X208" i="26"/>
  <c r="V208" i="26"/>
  <c r="T208" i="26"/>
  <c r="AD208" i="26" s="1"/>
  <c r="S208" i="26"/>
  <c r="AZ207" i="26"/>
  <c r="AJ207" i="26"/>
  <c r="AN207" i="26" s="1"/>
  <c r="Z207" i="26"/>
  <c r="X207" i="26"/>
  <c r="V207" i="26"/>
  <c r="T207" i="26"/>
  <c r="AD207" i="26" s="1"/>
  <c r="S207" i="26"/>
  <c r="AZ206" i="26"/>
  <c r="Z206" i="26"/>
  <c r="X206" i="26"/>
  <c r="AF206" i="26" s="1"/>
  <c r="V206" i="26"/>
  <c r="T206" i="26"/>
  <c r="AD206" i="26" s="1"/>
  <c r="S206" i="26"/>
  <c r="AZ205" i="26"/>
  <c r="AJ205" i="26"/>
  <c r="AN205" i="26" s="1"/>
  <c r="Z205" i="26"/>
  <c r="X205" i="26"/>
  <c r="V205" i="26"/>
  <c r="T205" i="26"/>
  <c r="AD205" i="26" s="1"/>
  <c r="S205" i="26"/>
  <c r="AZ204" i="26"/>
  <c r="Z204" i="26"/>
  <c r="X204" i="26"/>
  <c r="AF204" i="26" s="1"/>
  <c r="V204" i="26"/>
  <c r="T204" i="26"/>
  <c r="AD204" i="26" s="1"/>
  <c r="S204" i="26"/>
  <c r="AZ203" i="26"/>
  <c r="Z203" i="26"/>
  <c r="X203" i="26"/>
  <c r="AF203" i="26" s="1"/>
  <c r="V203" i="26"/>
  <c r="T203" i="26"/>
  <c r="AD203" i="26" s="1"/>
  <c r="S203" i="26"/>
  <c r="AZ202" i="26"/>
  <c r="AJ202" i="26"/>
  <c r="AL202" i="26" s="1"/>
  <c r="Z202" i="26"/>
  <c r="X202" i="26"/>
  <c r="V202" i="26"/>
  <c r="T202" i="26"/>
  <c r="AD202" i="26" s="1"/>
  <c r="S202" i="26"/>
  <c r="AZ201" i="26"/>
  <c r="AJ201" i="26"/>
  <c r="AN201" i="26" s="1"/>
  <c r="Z201" i="26"/>
  <c r="X201" i="26"/>
  <c r="V201" i="26"/>
  <c r="T201" i="26"/>
  <c r="AH201" i="26" s="1"/>
  <c r="S201" i="26"/>
  <c r="AZ200" i="26"/>
  <c r="AJ200" i="26"/>
  <c r="AL200" i="26" s="1"/>
  <c r="Z200" i="26"/>
  <c r="X200" i="26"/>
  <c r="V200" i="26"/>
  <c r="T200" i="26"/>
  <c r="AH200" i="26" s="1"/>
  <c r="S200" i="26"/>
  <c r="AZ199" i="26"/>
  <c r="AJ199" i="26"/>
  <c r="AN199" i="26" s="1"/>
  <c r="Z199" i="26"/>
  <c r="X199" i="26"/>
  <c r="V199" i="26"/>
  <c r="T199" i="26"/>
  <c r="AD199" i="26" s="1"/>
  <c r="S199" i="26"/>
  <c r="AZ198" i="26"/>
  <c r="Z198" i="26"/>
  <c r="X198" i="26"/>
  <c r="AF198" i="26" s="1"/>
  <c r="V198" i="26"/>
  <c r="T198" i="26"/>
  <c r="AD198" i="26" s="1"/>
  <c r="S198" i="26"/>
  <c r="AZ197" i="26"/>
  <c r="AJ197" i="26"/>
  <c r="Z197" i="26"/>
  <c r="X197" i="26"/>
  <c r="V197" i="26"/>
  <c r="T197" i="26"/>
  <c r="AH197" i="26" s="1"/>
  <c r="S197" i="26"/>
  <c r="AZ196" i="26"/>
  <c r="AJ196" i="26"/>
  <c r="Z196" i="26"/>
  <c r="X196" i="26"/>
  <c r="V196" i="26"/>
  <c r="T196" i="26"/>
  <c r="AH196" i="26" s="1"/>
  <c r="S196" i="26"/>
  <c r="AZ195" i="26"/>
  <c r="AJ195" i="26"/>
  <c r="AL195" i="26" s="1"/>
  <c r="Z195" i="26"/>
  <c r="X195" i="26"/>
  <c r="V195" i="26"/>
  <c r="T195" i="26"/>
  <c r="AH195" i="26" s="1"/>
  <c r="S195" i="26"/>
  <c r="AZ194" i="26"/>
  <c r="Z194" i="26"/>
  <c r="X194" i="26"/>
  <c r="V194" i="26"/>
  <c r="T194" i="26"/>
  <c r="AH194" i="26" s="1"/>
  <c r="AJ194" i="26" s="1"/>
  <c r="S194" i="26"/>
  <c r="AZ193" i="26"/>
  <c r="AJ193" i="26"/>
  <c r="Z193" i="26"/>
  <c r="X193" i="26"/>
  <c r="AF193" i="26" s="1"/>
  <c r="V193" i="26"/>
  <c r="T193" i="26"/>
  <c r="AD193" i="26" s="1"/>
  <c r="S193" i="26"/>
  <c r="AZ192" i="26"/>
  <c r="Z192" i="26"/>
  <c r="X192" i="26"/>
  <c r="AF192" i="26" s="1"/>
  <c r="V192" i="26"/>
  <c r="T192" i="26"/>
  <c r="AD192" i="26" s="1"/>
  <c r="S192" i="26"/>
  <c r="AZ191" i="26"/>
  <c r="AJ191" i="26"/>
  <c r="AN191" i="26" s="1"/>
  <c r="Z191" i="26"/>
  <c r="X191" i="26"/>
  <c r="V191" i="26"/>
  <c r="T191" i="26"/>
  <c r="AD191" i="26" s="1"/>
  <c r="S191" i="26"/>
  <c r="AZ190" i="26"/>
  <c r="AJ190" i="26"/>
  <c r="AL190" i="26" s="1"/>
  <c r="Z190" i="26"/>
  <c r="X190" i="26"/>
  <c r="AF190" i="26" s="1"/>
  <c r="V190" i="26"/>
  <c r="T190" i="26"/>
  <c r="AH190" i="26" s="1"/>
  <c r="S190" i="26"/>
  <c r="AZ189" i="26"/>
  <c r="AJ189" i="26"/>
  <c r="Z189" i="26"/>
  <c r="X189" i="26"/>
  <c r="V189" i="26"/>
  <c r="T189" i="26"/>
  <c r="AH189" i="26" s="1"/>
  <c r="S189" i="26"/>
  <c r="AZ188" i="26"/>
  <c r="Z188" i="26"/>
  <c r="X188" i="26"/>
  <c r="AF188" i="26" s="1"/>
  <c r="V188" i="26"/>
  <c r="T188" i="26"/>
  <c r="AD188" i="26" s="1"/>
  <c r="S188" i="26"/>
  <c r="AZ186" i="26"/>
  <c r="Z186" i="26"/>
  <c r="X186" i="26"/>
  <c r="AF186" i="26" s="1"/>
  <c r="V186" i="26"/>
  <c r="T186" i="26"/>
  <c r="AD186" i="26" s="1"/>
  <c r="S186" i="26"/>
  <c r="AZ187" i="26"/>
  <c r="Z187" i="26"/>
  <c r="X187" i="26"/>
  <c r="AF187" i="26" s="1"/>
  <c r="V187" i="26"/>
  <c r="T187" i="26"/>
  <c r="AH187" i="26" s="1"/>
  <c r="AJ187" i="26" s="1"/>
  <c r="S187" i="26"/>
  <c r="AZ185" i="26"/>
  <c r="AJ185" i="26"/>
  <c r="AL185" i="26" s="1"/>
  <c r="Z185" i="26"/>
  <c r="X185" i="26"/>
  <c r="V185" i="26"/>
  <c r="T185" i="26"/>
  <c r="AH185" i="26" s="1"/>
  <c r="S185" i="26"/>
  <c r="AZ184" i="26"/>
  <c r="AJ184" i="26"/>
  <c r="Z184" i="26"/>
  <c r="X184" i="26"/>
  <c r="V184" i="26"/>
  <c r="T184" i="26"/>
  <c r="AD184" i="26" s="1"/>
  <c r="S184" i="26"/>
  <c r="AZ183" i="26"/>
  <c r="AJ183" i="26"/>
  <c r="AN183" i="26" s="1"/>
  <c r="Z183" i="26"/>
  <c r="X183" i="26"/>
  <c r="V183" i="26"/>
  <c r="T183" i="26"/>
  <c r="AH183" i="26" s="1"/>
  <c r="S183" i="26"/>
  <c r="AZ182" i="26"/>
  <c r="AJ182" i="26"/>
  <c r="AL182" i="26" s="1"/>
  <c r="Z182" i="26"/>
  <c r="X182" i="26"/>
  <c r="V182" i="26"/>
  <c r="T182" i="26"/>
  <c r="AH182" i="26" s="1"/>
  <c r="S182" i="26"/>
  <c r="AZ181" i="26"/>
  <c r="AJ181" i="26"/>
  <c r="AL181" i="26" s="1"/>
  <c r="Z181" i="26"/>
  <c r="X181" i="26"/>
  <c r="V181" i="26"/>
  <c r="T181" i="26"/>
  <c r="AD181" i="26" s="1"/>
  <c r="S181" i="26"/>
  <c r="AZ180" i="26"/>
  <c r="AJ180" i="26"/>
  <c r="AL180" i="26" s="1"/>
  <c r="Z180" i="26"/>
  <c r="X180" i="26"/>
  <c r="V180" i="26"/>
  <c r="T180" i="26"/>
  <c r="AD180" i="26" s="1"/>
  <c r="S180" i="26"/>
  <c r="AZ179" i="26"/>
  <c r="AJ179" i="26"/>
  <c r="Z179" i="26"/>
  <c r="X179" i="26"/>
  <c r="V179" i="26"/>
  <c r="T179" i="26"/>
  <c r="AD179" i="26" s="1"/>
  <c r="S179" i="26"/>
  <c r="AZ178" i="26"/>
  <c r="Z178" i="26"/>
  <c r="X178" i="26"/>
  <c r="AF178" i="26" s="1"/>
  <c r="V178" i="26"/>
  <c r="T178" i="26"/>
  <c r="AH178" i="26" s="1"/>
  <c r="AJ178" i="26" s="1"/>
  <c r="AN178" i="26" s="1"/>
  <c r="S178" i="26"/>
  <c r="AZ177" i="26"/>
  <c r="AJ177" i="26"/>
  <c r="AL177" i="26" s="1"/>
  <c r="Z177" i="26"/>
  <c r="X177" i="26"/>
  <c r="AF177" i="26" s="1"/>
  <c r="V177" i="26"/>
  <c r="T177" i="26"/>
  <c r="AD177" i="26" s="1"/>
  <c r="S177" i="26"/>
  <c r="AZ176" i="26"/>
  <c r="AJ176" i="26"/>
  <c r="Z176" i="26"/>
  <c r="X176" i="26"/>
  <c r="V176" i="26"/>
  <c r="T176" i="26"/>
  <c r="AD176" i="26" s="1"/>
  <c r="S176" i="26"/>
  <c r="AZ175" i="26"/>
  <c r="AJ175" i="26"/>
  <c r="AN175" i="26" s="1"/>
  <c r="Z175" i="26"/>
  <c r="X175" i="26"/>
  <c r="V175" i="26"/>
  <c r="T175" i="26"/>
  <c r="AH175" i="26" s="1"/>
  <c r="S175" i="26"/>
  <c r="AZ174" i="26"/>
  <c r="Z174" i="26"/>
  <c r="X174" i="26"/>
  <c r="AF174" i="26" s="1"/>
  <c r="V174" i="26"/>
  <c r="T174" i="26"/>
  <c r="AH174" i="26" s="1"/>
  <c r="AJ174" i="26" s="1"/>
  <c r="S174" i="26"/>
  <c r="AZ173" i="26"/>
  <c r="AJ173" i="26"/>
  <c r="AL173" i="26" s="1"/>
  <c r="Z173" i="26"/>
  <c r="X173" i="26"/>
  <c r="V173" i="26"/>
  <c r="T173" i="26"/>
  <c r="AD173" i="26" s="1"/>
  <c r="S173" i="26"/>
  <c r="AZ172" i="26"/>
  <c r="Z172" i="26"/>
  <c r="X172" i="26"/>
  <c r="AF172" i="26" s="1"/>
  <c r="V172" i="26"/>
  <c r="T172" i="26"/>
  <c r="AD172" i="26" s="1"/>
  <c r="S172" i="26"/>
  <c r="AZ171" i="26"/>
  <c r="Z171" i="26"/>
  <c r="X171" i="26"/>
  <c r="AF171" i="26" s="1"/>
  <c r="V171" i="26"/>
  <c r="T171" i="26"/>
  <c r="AH171" i="26" s="1"/>
  <c r="AJ171" i="26" s="1"/>
  <c r="S171" i="26"/>
  <c r="AZ170" i="26"/>
  <c r="AJ170" i="26"/>
  <c r="AL170" i="26" s="1"/>
  <c r="Z170" i="26"/>
  <c r="X170" i="26"/>
  <c r="V170" i="26"/>
  <c r="T170" i="26"/>
  <c r="AH170" i="26" s="1"/>
  <c r="S170" i="26"/>
  <c r="AZ169" i="26"/>
  <c r="AJ169" i="26"/>
  <c r="Z169" i="26"/>
  <c r="X169" i="26"/>
  <c r="V169" i="26"/>
  <c r="T169" i="26"/>
  <c r="AD169" i="26" s="1"/>
  <c r="S169" i="26"/>
  <c r="AZ168" i="26"/>
  <c r="AJ168" i="26"/>
  <c r="Z168" i="26"/>
  <c r="X168" i="26"/>
  <c r="V168" i="26"/>
  <c r="T168" i="26"/>
  <c r="AD168" i="26" s="1"/>
  <c r="S168" i="26"/>
  <c r="AZ167" i="26"/>
  <c r="Z167" i="26"/>
  <c r="X167" i="26"/>
  <c r="AF167" i="26" s="1"/>
  <c r="V167" i="26"/>
  <c r="T167" i="26"/>
  <c r="AH167" i="26" s="1"/>
  <c r="AJ167" i="26" s="1"/>
  <c r="AN167" i="26" s="1"/>
  <c r="S167" i="26"/>
  <c r="AZ166" i="26"/>
  <c r="AJ166" i="26"/>
  <c r="AL166" i="26" s="1"/>
  <c r="Z166" i="26"/>
  <c r="X166" i="26"/>
  <c r="V166" i="26"/>
  <c r="T166" i="26"/>
  <c r="AD166" i="26" s="1"/>
  <c r="S166" i="26"/>
  <c r="AZ165" i="26"/>
  <c r="AJ165" i="26"/>
  <c r="Z165" i="26"/>
  <c r="X165" i="26"/>
  <c r="V165" i="26"/>
  <c r="T165" i="26"/>
  <c r="AD165" i="26" s="1"/>
  <c r="S165" i="26"/>
  <c r="AZ164" i="26"/>
  <c r="AJ164" i="26"/>
  <c r="AN164" i="26" s="1"/>
  <c r="Z164" i="26"/>
  <c r="X164" i="26"/>
  <c r="V164" i="26"/>
  <c r="T164" i="26"/>
  <c r="AH164" i="26" s="1"/>
  <c r="S164" i="26"/>
  <c r="AZ163" i="26"/>
  <c r="AJ163" i="26"/>
  <c r="AL163" i="26" s="1"/>
  <c r="Z163" i="26"/>
  <c r="X163" i="26"/>
  <c r="V163" i="26"/>
  <c r="T163" i="26"/>
  <c r="AH163" i="26" s="1"/>
  <c r="S163" i="26"/>
  <c r="AZ162" i="26"/>
  <c r="Z162" i="26"/>
  <c r="X162" i="26"/>
  <c r="AF162" i="26" s="1"/>
  <c r="V162" i="26"/>
  <c r="T162" i="26"/>
  <c r="AD162" i="26" s="1"/>
  <c r="S162" i="26"/>
  <c r="AZ161" i="26"/>
  <c r="AJ161" i="26"/>
  <c r="AL161" i="26" s="1"/>
  <c r="Z161" i="26"/>
  <c r="X161" i="26"/>
  <c r="V161" i="26"/>
  <c r="T161" i="26"/>
  <c r="AD161" i="26" s="1"/>
  <c r="S161" i="26"/>
  <c r="AZ160" i="26"/>
  <c r="Z160" i="26"/>
  <c r="X160" i="26"/>
  <c r="AF160" i="26" s="1"/>
  <c r="V160" i="26"/>
  <c r="T160" i="26"/>
  <c r="AH160" i="26" s="1"/>
  <c r="AJ160" i="26" s="1"/>
  <c r="S160" i="26"/>
  <c r="AZ159" i="26"/>
  <c r="AJ159" i="26"/>
  <c r="Z159" i="26"/>
  <c r="X159" i="26"/>
  <c r="V159" i="26"/>
  <c r="T159" i="26"/>
  <c r="AH159" i="26" s="1"/>
  <c r="S159" i="26"/>
  <c r="AZ158" i="26"/>
  <c r="AJ158" i="26"/>
  <c r="AL158" i="26" s="1"/>
  <c r="Z158" i="26"/>
  <c r="X158" i="26"/>
  <c r="V158" i="26"/>
  <c r="T158" i="26"/>
  <c r="AH158" i="26" s="1"/>
  <c r="S158" i="26"/>
  <c r="AZ157" i="26"/>
  <c r="AJ157" i="26"/>
  <c r="AL157" i="26" s="1"/>
  <c r="Z157" i="26"/>
  <c r="X157" i="26"/>
  <c r="V157" i="26"/>
  <c r="T157" i="26"/>
  <c r="AD157" i="26" s="1"/>
  <c r="S157" i="26"/>
  <c r="AZ156" i="26"/>
  <c r="AJ156" i="26"/>
  <c r="Z156" i="26"/>
  <c r="X156" i="26"/>
  <c r="V156" i="26"/>
  <c r="T156" i="26"/>
  <c r="AD156" i="26" s="1"/>
  <c r="S156" i="26"/>
  <c r="AZ155" i="26"/>
  <c r="AJ155" i="26"/>
  <c r="AL155" i="26" s="1"/>
  <c r="Z155" i="26"/>
  <c r="X155" i="26"/>
  <c r="V155" i="26"/>
  <c r="T155" i="26"/>
  <c r="AH155" i="26" s="1"/>
  <c r="S155" i="26"/>
  <c r="AZ154" i="26"/>
  <c r="AJ154" i="26"/>
  <c r="AL154" i="26" s="1"/>
  <c r="Z154" i="26"/>
  <c r="X154" i="26"/>
  <c r="V154" i="26"/>
  <c r="T154" i="26"/>
  <c r="AD154" i="26" s="1"/>
  <c r="S154" i="26"/>
  <c r="AZ153" i="26"/>
  <c r="AJ153" i="26"/>
  <c r="Z153" i="26"/>
  <c r="X153" i="26"/>
  <c r="V153" i="26"/>
  <c r="T153" i="26"/>
  <c r="AD153" i="26" s="1"/>
  <c r="S153" i="26"/>
  <c r="AZ152" i="26"/>
  <c r="AJ152" i="26"/>
  <c r="AN152" i="26" s="1"/>
  <c r="Z152" i="26"/>
  <c r="X152" i="26"/>
  <c r="V152" i="26"/>
  <c r="T152" i="26"/>
  <c r="AH152" i="26" s="1"/>
  <c r="S152" i="26"/>
  <c r="AZ151" i="26"/>
  <c r="AJ151" i="26"/>
  <c r="Z151" i="26"/>
  <c r="X151" i="26"/>
  <c r="AF151" i="26" s="1"/>
  <c r="V151" i="26"/>
  <c r="T151" i="26"/>
  <c r="AH151" i="26" s="1"/>
  <c r="S151" i="26"/>
  <c r="AZ150" i="26"/>
  <c r="AJ150" i="26"/>
  <c r="Z150" i="26"/>
  <c r="X150" i="26"/>
  <c r="V150" i="26"/>
  <c r="T150" i="26"/>
  <c r="AD150" i="26" s="1"/>
  <c r="S150" i="26"/>
  <c r="AZ149" i="26"/>
  <c r="AJ149" i="26"/>
  <c r="AN149" i="26" s="1"/>
  <c r="Z149" i="26"/>
  <c r="X149" i="26"/>
  <c r="V149" i="26"/>
  <c r="T149" i="26"/>
  <c r="AH149" i="26" s="1"/>
  <c r="S149" i="26"/>
  <c r="AZ148" i="26"/>
  <c r="Z148" i="26"/>
  <c r="X148" i="26"/>
  <c r="AF148" i="26" s="1"/>
  <c r="V148" i="26"/>
  <c r="T148" i="26"/>
  <c r="AD148" i="26" s="1"/>
  <c r="S148" i="26"/>
  <c r="AZ147" i="26"/>
  <c r="Z147" i="26"/>
  <c r="X147" i="26"/>
  <c r="AF147" i="26" s="1"/>
  <c r="V147" i="26"/>
  <c r="T147" i="26"/>
  <c r="AD147" i="26" s="1"/>
  <c r="S147" i="26"/>
  <c r="AZ146" i="26"/>
  <c r="AJ146" i="26"/>
  <c r="Z146" i="26"/>
  <c r="X146" i="26"/>
  <c r="V146" i="26"/>
  <c r="T146" i="26"/>
  <c r="AD146" i="26" s="1"/>
  <c r="S146" i="26"/>
  <c r="AZ145" i="26"/>
  <c r="AJ145" i="26"/>
  <c r="Z145" i="26"/>
  <c r="X145" i="26"/>
  <c r="V145" i="26"/>
  <c r="T145" i="26"/>
  <c r="AH145" i="26" s="1"/>
  <c r="S145" i="26"/>
  <c r="AZ144" i="26"/>
  <c r="AJ144" i="26"/>
  <c r="Z144" i="26"/>
  <c r="X144" i="26"/>
  <c r="V144" i="26"/>
  <c r="T144" i="26"/>
  <c r="AD144" i="26" s="1"/>
  <c r="S144" i="26"/>
  <c r="AZ143" i="26"/>
  <c r="Z143" i="26"/>
  <c r="X143" i="26"/>
  <c r="AF143" i="26" s="1"/>
  <c r="V143" i="26"/>
  <c r="T143" i="26"/>
  <c r="AD143" i="26" s="1"/>
  <c r="S143" i="26"/>
  <c r="AZ142" i="26"/>
  <c r="AJ142" i="26"/>
  <c r="AN142" i="26" s="1"/>
  <c r="Z142" i="26"/>
  <c r="X142" i="26"/>
  <c r="V142" i="26"/>
  <c r="T142" i="26"/>
  <c r="AH142" i="26" s="1"/>
  <c r="S142" i="26"/>
  <c r="AZ141" i="26"/>
  <c r="AJ141" i="26"/>
  <c r="AN141" i="26" s="1"/>
  <c r="Z141" i="26"/>
  <c r="X141" i="26"/>
  <c r="V141" i="26"/>
  <c r="T141" i="26"/>
  <c r="AH141" i="26" s="1"/>
  <c r="S141" i="26"/>
  <c r="AZ140" i="26"/>
  <c r="AJ140" i="26"/>
  <c r="AL140" i="26" s="1"/>
  <c r="Z140" i="26"/>
  <c r="X140" i="26"/>
  <c r="V140" i="26"/>
  <c r="T140" i="26"/>
  <c r="S140" i="26"/>
  <c r="AZ139" i="26"/>
  <c r="AJ139" i="26"/>
  <c r="Z139" i="26"/>
  <c r="X139" i="26"/>
  <c r="V139" i="26"/>
  <c r="T139" i="26"/>
  <c r="AD139" i="26" s="1"/>
  <c r="S139" i="26"/>
  <c r="AZ138" i="26"/>
  <c r="AJ138" i="26"/>
  <c r="Z138" i="26"/>
  <c r="X138" i="26"/>
  <c r="V138" i="26"/>
  <c r="T138" i="26"/>
  <c r="AH138" i="26" s="1"/>
  <c r="S138" i="26"/>
  <c r="AZ137" i="26"/>
  <c r="AJ137" i="26"/>
  <c r="AN137" i="26" s="1"/>
  <c r="Z137" i="26"/>
  <c r="X137" i="26"/>
  <c r="V137" i="26"/>
  <c r="T137" i="26"/>
  <c r="AH137" i="26" s="1"/>
  <c r="S137" i="26"/>
  <c r="AZ136" i="26"/>
  <c r="AJ136" i="26"/>
  <c r="AL136" i="26" s="1"/>
  <c r="Z136" i="26"/>
  <c r="X136" i="26"/>
  <c r="V136" i="26"/>
  <c r="T136" i="26"/>
  <c r="AD136" i="26" s="1"/>
  <c r="S136" i="26"/>
  <c r="AZ135" i="26"/>
  <c r="AJ135" i="26"/>
  <c r="Z135" i="26"/>
  <c r="X135" i="26"/>
  <c r="V135" i="26"/>
  <c r="T135" i="26"/>
  <c r="AD135" i="26" s="1"/>
  <c r="S135" i="26"/>
  <c r="AZ134" i="26"/>
  <c r="AJ134" i="26"/>
  <c r="Z134" i="26"/>
  <c r="X134" i="26"/>
  <c r="V134" i="26"/>
  <c r="T134" i="26"/>
  <c r="AH134" i="26" s="1"/>
  <c r="S134" i="26"/>
  <c r="AZ133" i="26"/>
  <c r="AJ133" i="26"/>
  <c r="AL133" i="26" s="1"/>
  <c r="Z133" i="26"/>
  <c r="X133" i="26"/>
  <c r="V133" i="26"/>
  <c r="T133" i="26"/>
  <c r="AD133" i="26" s="1"/>
  <c r="S133" i="26"/>
  <c r="AZ132" i="26"/>
  <c r="AJ132" i="26"/>
  <c r="Z132" i="26"/>
  <c r="X132" i="26"/>
  <c r="V132" i="26"/>
  <c r="T132" i="26"/>
  <c r="AD132" i="26" s="1"/>
  <c r="S132" i="26"/>
  <c r="AZ131" i="26"/>
  <c r="AJ131" i="26"/>
  <c r="AN131" i="26" s="1"/>
  <c r="Z131" i="26"/>
  <c r="X131" i="26"/>
  <c r="V131" i="26"/>
  <c r="T131" i="26"/>
  <c r="AH131" i="26" s="1"/>
  <c r="S131" i="26"/>
  <c r="AZ130" i="26"/>
  <c r="AJ130" i="26"/>
  <c r="Z130" i="26"/>
  <c r="X130" i="26"/>
  <c r="V130" i="26"/>
  <c r="T130" i="26"/>
  <c r="AH130" i="26" s="1"/>
  <c r="S130" i="26"/>
  <c r="AZ129" i="26"/>
  <c r="AJ129" i="26"/>
  <c r="AN129" i="26" s="1"/>
  <c r="Z129" i="26"/>
  <c r="X129" i="26"/>
  <c r="AF129" i="26" s="1"/>
  <c r="V129" i="26"/>
  <c r="T129" i="26"/>
  <c r="AH129" i="26" s="1"/>
  <c r="S129" i="26"/>
  <c r="AZ128" i="26"/>
  <c r="Z128" i="26"/>
  <c r="X128" i="26"/>
  <c r="AF128" i="26" s="1"/>
  <c r="V128" i="26"/>
  <c r="T128" i="26"/>
  <c r="AD128" i="26" s="1"/>
  <c r="S128" i="26"/>
  <c r="AZ127" i="26"/>
  <c r="AJ127" i="26"/>
  <c r="Z127" i="26"/>
  <c r="X127" i="26"/>
  <c r="V127" i="26"/>
  <c r="T127" i="26"/>
  <c r="AD127" i="26" s="1"/>
  <c r="S127" i="26"/>
  <c r="AZ126" i="26"/>
  <c r="AJ126" i="26"/>
  <c r="Z126" i="26"/>
  <c r="X126" i="26"/>
  <c r="V126" i="26"/>
  <c r="T126" i="26"/>
  <c r="AH126" i="26" s="1"/>
  <c r="S126" i="26"/>
  <c r="AZ125" i="26"/>
  <c r="Z125" i="26"/>
  <c r="X125" i="26"/>
  <c r="AF125" i="26" s="1"/>
  <c r="V125" i="26"/>
  <c r="T125" i="26"/>
  <c r="S125" i="26"/>
  <c r="AZ124" i="26"/>
  <c r="AJ124" i="26"/>
  <c r="Z124" i="26"/>
  <c r="X124" i="26"/>
  <c r="V124" i="26"/>
  <c r="T124" i="26"/>
  <c r="AD124" i="26" s="1"/>
  <c r="S124" i="26"/>
  <c r="AZ123" i="26"/>
  <c r="AJ123" i="26"/>
  <c r="Z123" i="26"/>
  <c r="X123" i="26"/>
  <c r="V123" i="26"/>
  <c r="T123" i="26"/>
  <c r="AH123" i="26" s="1"/>
  <c r="S123" i="26"/>
  <c r="AZ122" i="26"/>
  <c r="AJ122" i="26"/>
  <c r="AL122" i="26" s="1"/>
  <c r="Z122" i="26"/>
  <c r="X122" i="26"/>
  <c r="V122" i="26"/>
  <c r="T122" i="26"/>
  <c r="AH122" i="26" s="1"/>
  <c r="S122" i="26"/>
  <c r="AZ121" i="26"/>
  <c r="Z121" i="26"/>
  <c r="X121" i="26"/>
  <c r="AF121" i="26" s="1"/>
  <c r="V121" i="26"/>
  <c r="T121" i="26"/>
  <c r="AH121" i="26" s="1"/>
  <c r="AJ121" i="26" s="1"/>
  <c r="S121" i="26"/>
  <c r="AZ120" i="26"/>
  <c r="AJ120" i="26"/>
  <c r="Z120" i="26"/>
  <c r="X120" i="26"/>
  <c r="V120" i="26"/>
  <c r="AF120" i="26" s="1"/>
  <c r="T120" i="26"/>
  <c r="AD120" i="26" s="1"/>
  <c r="S120" i="26"/>
  <c r="AZ119" i="26"/>
  <c r="AJ119" i="26"/>
  <c r="AL119" i="26" s="1"/>
  <c r="Z119" i="26"/>
  <c r="X119" i="26"/>
  <c r="V119" i="26"/>
  <c r="T119" i="26"/>
  <c r="AD119" i="26" s="1"/>
  <c r="S119" i="26"/>
  <c r="AZ118" i="26"/>
  <c r="AJ118" i="26"/>
  <c r="Z118" i="26"/>
  <c r="X118" i="26"/>
  <c r="V118" i="26"/>
  <c r="T118" i="26"/>
  <c r="AD118" i="26" s="1"/>
  <c r="S118" i="26"/>
  <c r="AZ117" i="26"/>
  <c r="AJ117" i="26"/>
  <c r="AN117" i="26" s="1"/>
  <c r="Z117" i="26"/>
  <c r="X117" i="26"/>
  <c r="V117" i="26"/>
  <c r="T117" i="26"/>
  <c r="AH117" i="26" s="1"/>
  <c r="S117" i="26"/>
  <c r="AZ116" i="26"/>
  <c r="Z116" i="26"/>
  <c r="X116" i="26"/>
  <c r="AF116" i="26" s="1"/>
  <c r="V116" i="26"/>
  <c r="T116" i="26"/>
  <c r="AD116" i="26" s="1"/>
  <c r="S116" i="26"/>
  <c r="AZ115" i="26"/>
  <c r="AJ115" i="26"/>
  <c r="AL115" i="26" s="1"/>
  <c r="Z115" i="26"/>
  <c r="X115" i="26"/>
  <c r="V115" i="26"/>
  <c r="T115" i="26"/>
  <c r="AD115" i="26" s="1"/>
  <c r="S115" i="26"/>
  <c r="AZ114" i="26"/>
  <c r="AJ114" i="26"/>
  <c r="Z114" i="26"/>
  <c r="X114" i="26"/>
  <c r="V114" i="26"/>
  <c r="T114" i="26"/>
  <c r="AD114" i="26" s="1"/>
  <c r="S114" i="26"/>
  <c r="AZ113" i="26"/>
  <c r="AJ113" i="26"/>
  <c r="AN113" i="26" s="1"/>
  <c r="Z113" i="26"/>
  <c r="X113" i="26"/>
  <c r="V113" i="26"/>
  <c r="T113" i="26"/>
  <c r="AH113" i="26" s="1"/>
  <c r="S113" i="26"/>
  <c r="AZ112" i="26"/>
  <c r="AJ112" i="26"/>
  <c r="AL112" i="26" s="1"/>
  <c r="Z112" i="26"/>
  <c r="X112" i="26"/>
  <c r="V112" i="26"/>
  <c r="T112" i="26"/>
  <c r="S112" i="26"/>
  <c r="AZ111" i="26"/>
  <c r="Z111" i="26"/>
  <c r="X111" i="26"/>
  <c r="AF111" i="26" s="1"/>
  <c r="V111" i="26"/>
  <c r="T111" i="26"/>
  <c r="AD111" i="26" s="1"/>
  <c r="S111" i="26"/>
  <c r="AZ110" i="26"/>
  <c r="AJ110" i="26"/>
  <c r="Z110" i="26"/>
  <c r="X110" i="26"/>
  <c r="V110" i="26"/>
  <c r="T110" i="26"/>
  <c r="AD110" i="26" s="1"/>
  <c r="S110" i="26"/>
  <c r="AZ109" i="26"/>
  <c r="AJ109" i="26"/>
  <c r="AL109" i="26" s="1"/>
  <c r="Z109" i="26"/>
  <c r="X109" i="26"/>
  <c r="V109" i="26"/>
  <c r="T109" i="26"/>
  <c r="AH109" i="26" s="1"/>
  <c r="S109" i="26"/>
  <c r="AZ108" i="26"/>
  <c r="AJ108" i="26"/>
  <c r="AL108" i="26" s="1"/>
  <c r="Z108" i="26"/>
  <c r="X108" i="26"/>
  <c r="V108" i="26"/>
  <c r="T108" i="26"/>
  <c r="AD108" i="26" s="1"/>
  <c r="S108" i="26"/>
  <c r="AZ107" i="26"/>
  <c r="AJ107" i="26"/>
  <c r="AL107" i="26" s="1"/>
  <c r="Z107" i="26"/>
  <c r="X107" i="26"/>
  <c r="V107" i="26"/>
  <c r="T107" i="26"/>
  <c r="AD107" i="26" s="1"/>
  <c r="S107" i="26"/>
  <c r="AZ106" i="26"/>
  <c r="Z106" i="26"/>
  <c r="X106" i="26"/>
  <c r="AF106" i="26" s="1"/>
  <c r="V106" i="26"/>
  <c r="T106" i="26"/>
  <c r="AD106" i="26" s="1"/>
  <c r="S106" i="26"/>
  <c r="AZ105" i="26"/>
  <c r="Z105" i="26"/>
  <c r="X105" i="26"/>
  <c r="AF105" i="26" s="1"/>
  <c r="V105" i="26"/>
  <c r="T105" i="26"/>
  <c r="AH105" i="26" s="1"/>
  <c r="AJ105" i="26" s="1"/>
  <c r="AN105" i="26" s="1"/>
  <c r="S105" i="26"/>
  <c r="AZ104" i="26"/>
  <c r="AJ104" i="26"/>
  <c r="AL104" i="26" s="1"/>
  <c r="Z104" i="26"/>
  <c r="X104" i="26"/>
  <c r="AF104" i="26" s="1"/>
  <c r="V104" i="26"/>
  <c r="T104" i="26"/>
  <c r="S104" i="26"/>
  <c r="AZ103" i="26"/>
  <c r="AJ103" i="26"/>
  <c r="AL103" i="26" s="1"/>
  <c r="Z103" i="26"/>
  <c r="X103" i="26"/>
  <c r="V103" i="26"/>
  <c r="T103" i="26"/>
  <c r="AD103" i="26" s="1"/>
  <c r="S103" i="26"/>
  <c r="AZ102" i="26"/>
  <c r="AJ102" i="26"/>
  <c r="Z102" i="26"/>
  <c r="X102" i="26"/>
  <c r="V102" i="26"/>
  <c r="T102" i="26"/>
  <c r="AD102" i="26" s="1"/>
  <c r="S102" i="26"/>
  <c r="AZ101" i="26"/>
  <c r="AJ101" i="26"/>
  <c r="Z101" i="26"/>
  <c r="X101" i="26"/>
  <c r="V101" i="26"/>
  <c r="T101" i="26"/>
  <c r="AH101" i="26" s="1"/>
  <c r="S101" i="26"/>
  <c r="AZ100" i="26"/>
  <c r="AJ100" i="26"/>
  <c r="Z100" i="26"/>
  <c r="X100" i="26"/>
  <c r="V100" i="26"/>
  <c r="T100" i="26"/>
  <c r="AD100" i="26" s="1"/>
  <c r="S100" i="26"/>
  <c r="AZ99" i="26"/>
  <c r="AJ99" i="26"/>
  <c r="AL99" i="26" s="1"/>
  <c r="Z99" i="26"/>
  <c r="X99" i="26"/>
  <c r="V99" i="26"/>
  <c r="T99" i="26"/>
  <c r="AD99" i="26" s="1"/>
  <c r="S99" i="26"/>
  <c r="AZ98" i="26"/>
  <c r="AJ98" i="26"/>
  <c r="Z98" i="26"/>
  <c r="X98" i="26"/>
  <c r="V98" i="26"/>
  <c r="T98" i="26"/>
  <c r="AD98" i="26" s="1"/>
  <c r="S98" i="26"/>
  <c r="AZ97" i="26"/>
  <c r="AJ97" i="26"/>
  <c r="AN97" i="26" s="1"/>
  <c r="Z97" i="26"/>
  <c r="X97" i="26"/>
  <c r="V97" i="26"/>
  <c r="T97" i="26"/>
  <c r="AH97" i="26" s="1"/>
  <c r="S97" i="26"/>
  <c r="AZ96" i="26"/>
  <c r="AJ96" i="26"/>
  <c r="AL96" i="26" s="1"/>
  <c r="Z96" i="26"/>
  <c r="X96" i="26"/>
  <c r="V96" i="26"/>
  <c r="T96" i="26"/>
  <c r="AD96" i="26" s="1"/>
  <c r="S96" i="26"/>
  <c r="AZ95" i="26"/>
  <c r="AJ95" i="26"/>
  <c r="Z95" i="26"/>
  <c r="X95" i="26"/>
  <c r="V95" i="26"/>
  <c r="T95" i="26"/>
  <c r="AD95" i="26" s="1"/>
  <c r="S95" i="26"/>
  <c r="AZ94" i="26"/>
  <c r="AJ94" i="26"/>
  <c r="AN94" i="26" s="1"/>
  <c r="Z94" i="26"/>
  <c r="X94" i="26"/>
  <c r="AF94" i="26" s="1"/>
  <c r="V94" i="26"/>
  <c r="T94" i="26"/>
  <c r="AH94" i="26" s="1"/>
  <c r="S94" i="26"/>
  <c r="AZ93" i="26"/>
  <c r="AJ93" i="26"/>
  <c r="AL93" i="26" s="1"/>
  <c r="Z93" i="26"/>
  <c r="X93" i="26"/>
  <c r="V93" i="26"/>
  <c r="T93" i="26"/>
  <c r="AH93" i="26" s="1"/>
  <c r="S93" i="26"/>
  <c r="AZ92" i="26"/>
  <c r="AJ92" i="26"/>
  <c r="AL92" i="26" s="1"/>
  <c r="Z92" i="26"/>
  <c r="X92" i="26"/>
  <c r="V92" i="26"/>
  <c r="T92" i="26"/>
  <c r="AD92" i="26" s="1"/>
  <c r="S92" i="26"/>
  <c r="AZ91" i="26"/>
  <c r="AJ91" i="26"/>
  <c r="Z91" i="26"/>
  <c r="X91" i="26"/>
  <c r="V91" i="26"/>
  <c r="T91" i="26"/>
  <c r="AD91" i="26" s="1"/>
  <c r="S91" i="26"/>
  <c r="AZ90" i="26"/>
  <c r="AJ90" i="26"/>
  <c r="AL90" i="26" s="1"/>
  <c r="Z90" i="26"/>
  <c r="X90" i="26"/>
  <c r="V90" i="26"/>
  <c r="T90" i="26"/>
  <c r="AH90" i="26" s="1"/>
  <c r="S90" i="26"/>
  <c r="AZ89" i="26"/>
  <c r="AJ89" i="26"/>
  <c r="Z89" i="26"/>
  <c r="X89" i="26"/>
  <c r="V89" i="26"/>
  <c r="T89" i="26"/>
  <c r="AD89" i="26" s="1"/>
  <c r="S89" i="26"/>
  <c r="AZ88" i="26"/>
  <c r="Z88" i="26"/>
  <c r="X88" i="26"/>
  <c r="AF88" i="26" s="1"/>
  <c r="V88" i="26"/>
  <c r="T88" i="26"/>
  <c r="AD88" i="26" s="1"/>
  <c r="S88" i="26"/>
  <c r="AZ87" i="26"/>
  <c r="Z87" i="26"/>
  <c r="X87" i="26"/>
  <c r="AF87" i="26" s="1"/>
  <c r="V87" i="26"/>
  <c r="T87" i="26"/>
  <c r="AH87" i="26" s="1"/>
  <c r="AJ87" i="26" s="1"/>
  <c r="S87" i="26"/>
  <c r="AZ86" i="26"/>
  <c r="AJ86" i="26"/>
  <c r="Z86" i="26"/>
  <c r="X86" i="26"/>
  <c r="V86" i="26"/>
  <c r="T86" i="26"/>
  <c r="AH86" i="26" s="1"/>
  <c r="S86" i="26"/>
  <c r="AZ85" i="26"/>
  <c r="AJ85" i="26"/>
  <c r="AL85" i="26" s="1"/>
  <c r="Z85" i="26"/>
  <c r="X85" i="26"/>
  <c r="V85" i="26"/>
  <c r="T85" i="26"/>
  <c r="AH85" i="26" s="1"/>
  <c r="S85" i="26"/>
  <c r="AZ84" i="26"/>
  <c r="AJ84" i="26"/>
  <c r="AL84" i="26" s="1"/>
  <c r="Z84" i="26"/>
  <c r="X84" i="26"/>
  <c r="V84" i="26"/>
  <c r="T84" i="26"/>
  <c r="AD84" i="26" s="1"/>
  <c r="S84" i="26"/>
  <c r="AZ83" i="26"/>
  <c r="AJ83" i="26"/>
  <c r="Z83" i="26"/>
  <c r="X83" i="26"/>
  <c r="V83" i="26"/>
  <c r="T83" i="26"/>
  <c r="AD83" i="26" s="1"/>
  <c r="S83" i="26"/>
  <c r="AZ82" i="26"/>
  <c r="AJ82" i="26"/>
  <c r="AL82" i="26" s="1"/>
  <c r="Z82" i="26"/>
  <c r="X82" i="26"/>
  <c r="AF82" i="26" s="1"/>
  <c r="V82" i="26"/>
  <c r="T82" i="26"/>
  <c r="AH82" i="26" s="1"/>
  <c r="S82" i="26"/>
  <c r="AZ81" i="26"/>
  <c r="Z81" i="26"/>
  <c r="X81" i="26"/>
  <c r="AF81" i="26" s="1"/>
  <c r="V81" i="26"/>
  <c r="T81" i="26"/>
  <c r="AH81" i="26" s="1"/>
  <c r="AJ81" i="26" s="1"/>
  <c r="S81" i="26"/>
  <c r="AZ80" i="26"/>
  <c r="AJ80" i="26"/>
  <c r="Z80" i="26"/>
  <c r="X80" i="26"/>
  <c r="V80" i="26"/>
  <c r="T80" i="26"/>
  <c r="AD80" i="26" s="1"/>
  <c r="S80" i="26"/>
  <c r="AZ79" i="26"/>
  <c r="AJ79" i="26"/>
  <c r="AN79" i="26" s="1"/>
  <c r="Z79" i="26"/>
  <c r="X79" i="26"/>
  <c r="V79" i="26"/>
  <c r="T79" i="26"/>
  <c r="AD79" i="26" s="1"/>
  <c r="S79" i="26"/>
  <c r="AZ78" i="26"/>
  <c r="AJ78" i="26"/>
  <c r="AL78" i="26" s="1"/>
  <c r="Z78" i="26"/>
  <c r="X78" i="26"/>
  <c r="AF78" i="26" s="1"/>
  <c r="V78" i="26"/>
  <c r="T78" i="26"/>
  <c r="AH78" i="26" s="1"/>
  <c r="S78" i="26"/>
  <c r="AZ77" i="26"/>
  <c r="Z77" i="26"/>
  <c r="X77" i="26"/>
  <c r="AF77" i="26" s="1"/>
  <c r="V77" i="26"/>
  <c r="T77" i="26"/>
  <c r="AD77" i="26" s="1"/>
  <c r="S77" i="26"/>
  <c r="AZ76" i="26"/>
  <c r="AJ76" i="26"/>
  <c r="AL76" i="26" s="1"/>
  <c r="Z76" i="26"/>
  <c r="X76" i="26"/>
  <c r="V76" i="26"/>
  <c r="T76" i="26"/>
  <c r="AD76" i="26" s="1"/>
  <c r="S76" i="26"/>
  <c r="AZ75" i="26"/>
  <c r="Z75" i="26"/>
  <c r="X75" i="26"/>
  <c r="AF75" i="26" s="1"/>
  <c r="V75" i="26"/>
  <c r="T75" i="26"/>
  <c r="AH75" i="26" s="1"/>
  <c r="AJ75" i="26" s="1"/>
  <c r="S75" i="26"/>
  <c r="AZ74" i="26"/>
  <c r="Z74" i="26"/>
  <c r="X74" i="26"/>
  <c r="AF74" i="26" s="1"/>
  <c r="V74" i="26"/>
  <c r="T74" i="26"/>
  <c r="AH74" i="26" s="1"/>
  <c r="AJ74" i="26" s="1"/>
  <c r="S74" i="26"/>
  <c r="AZ73" i="26"/>
  <c r="AJ73" i="26"/>
  <c r="AL73" i="26" s="1"/>
  <c r="Z73" i="26"/>
  <c r="X73" i="26"/>
  <c r="V73" i="26"/>
  <c r="T73" i="26"/>
  <c r="AH73" i="26" s="1"/>
  <c r="S73" i="26"/>
  <c r="AZ72" i="26"/>
  <c r="Z72" i="26"/>
  <c r="X72" i="26"/>
  <c r="AF72" i="26" s="1"/>
  <c r="V72" i="26"/>
  <c r="T72" i="26"/>
  <c r="AH72" i="26" s="1"/>
  <c r="AJ72" i="26" s="1"/>
  <c r="AL72" i="26" s="1"/>
  <c r="S72" i="26"/>
  <c r="AZ71" i="26"/>
  <c r="AJ71" i="26"/>
  <c r="AL71" i="26" s="1"/>
  <c r="Z71" i="26"/>
  <c r="X71" i="26"/>
  <c r="V71" i="26"/>
  <c r="T71" i="26"/>
  <c r="AD71" i="26" s="1"/>
  <c r="S71" i="26"/>
  <c r="AZ70" i="26"/>
  <c r="AJ70" i="26"/>
  <c r="Z70" i="26"/>
  <c r="X70" i="26"/>
  <c r="V70" i="26"/>
  <c r="T70" i="26"/>
  <c r="AD70" i="26" s="1"/>
  <c r="S70" i="26"/>
  <c r="AZ69" i="26"/>
  <c r="AJ69" i="26"/>
  <c r="Z69" i="26"/>
  <c r="X69" i="26"/>
  <c r="V69" i="26"/>
  <c r="T69" i="26"/>
  <c r="AH69" i="26" s="1"/>
  <c r="S69" i="26"/>
  <c r="AZ68" i="26"/>
  <c r="AJ68" i="26"/>
  <c r="Z68" i="26"/>
  <c r="X68" i="26"/>
  <c r="V68" i="26"/>
  <c r="T68" i="26"/>
  <c r="AH68" i="26" s="1"/>
  <c r="S68" i="26"/>
  <c r="AZ67" i="26"/>
  <c r="AJ67" i="26"/>
  <c r="AL67" i="26" s="1"/>
  <c r="Z67" i="26"/>
  <c r="X67" i="26"/>
  <c r="V67" i="26"/>
  <c r="T67" i="26"/>
  <c r="AD67" i="26" s="1"/>
  <c r="S67" i="26"/>
  <c r="AZ66" i="26"/>
  <c r="AJ66" i="26"/>
  <c r="AL66" i="26" s="1"/>
  <c r="Z66" i="26"/>
  <c r="X66" i="26"/>
  <c r="V66" i="26"/>
  <c r="T66" i="26"/>
  <c r="S66" i="26"/>
  <c r="AZ65" i="26"/>
  <c r="Z65" i="26"/>
  <c r="X65" i="26"/>
  <c r="AF65" i="26" s="1"/>
  <c r="V65" i="26"/>
  <c r="T65" i="26"/>
  <c r="AD65" i="26" s="1"/>
  <c r="S65" i="26"/>
  <c r="AZ64" i="26"/>
  <c r="AJ64" i="26"/>
  <c r="AL64" i="26" s="1"/>
  <c r="Z64" i="26"/>
  <c r="X64" i="26"/>
  <c r="V64" i="26"/>
  <c r="T64" i="26"/>
  <c r="AH64" i="26" s="1"/>
  <c r="S64" i="26"/>
  <c r="AZ63" i="26"/>
  <c r="AJ63" i="26"/>
  <c r="Z63" i="26"/>
  <c r="X63" i="26"/>
  <c r="V63" i="26"/>
  <c r="T63" i="26"/>
  <c r="AH63" i="26" s="1"/>
  <c r="S63" i="26"/>
  <c r="AZ62" i="26"/>
  <c r="AJ62" i="26"/>
  <c r="Z62" i="26"/>
  <c r="X62" i="26"/>
  <c r="V62" i="26"/>
  <c r="T62" i="26"/>
  <c r="AD62" i="26" s="1"/>
  <c r="S62" i="26"/>
  <c r="AZ61" i="26"/>
  <c r="AJ61" i="26"/>
  <c r="AN61" i="26" s="1"/>
  <c r="Z61" i="26"/>
  <c r="X61" i="26"/>
  <c r="V61" i="26"/>
  <c r="T61" i="26"/>
  <c r="AD61" i="26" s="1"/>
  <c r="S61" i="26"/>
  <c r="AZ60" i="26"/>
  <c r="AJ60" i="26"/>
  <c r="AL60" i="26" s="1"/>
  <c r="Z60" i="26"/>
  <c r="X60" i="26"/>
  <c r="V60" i="26"/>
  <c r="T60" i="26"/>
  <c r="AH60" i="26" s="1"/>
  <c r="S60" i="26"/>
  <c r="AZ59" i="26"/>
  <c r="AJ59" i="26"/>
  <c r="AN59" i="26" s="1"/>
  <c r="Z59" i="26"/>
  <c r="X59" i="26"/>
  <c r="V59" i="26"/>
  <c r="T59" i="26"/>
  <c r="AD59" i="26" s="1"/>
  <c r="S59" i="26"/>
  <c r="AZ58" i="26"/>
  <c r="AJ58" i="26"/>
  <c r="AL58" i="26" s="1"/>
  <c r="Z58" i="26"/>
  <c r="X58" i="26"/>
  <c r="V58" i="26"/>
  <c r="T58" i="26"/>
  <c r="AD58" i="26" s="1"/>
  <c r="S58" i="26"/>
  <c r="AZ57" i="26"/>
  <c r="AJ57" i="26"/>
  <c r="AN57" i="26" s="1"/>
  <c r="Z57" i="26"/>
  <c r="X57" i="26"/>
  <c r="V57" i="26"/>
  <c r="T57" i="26"/>
  <c r="AD57" i="26" s="1"/>
  <c r="S57" i="26"/>
  <c r="AZ56" i="26"/>
  <c r="AJ56" i="26"/>
  <c r="AL56" i="26" s="1"/>
  <c r="Z56" i="26"/>
  <c r="X56" i="26"/>
  <c r="V56" i="26"/>
  <c r="T56" i="26"/>
  <c r="AH56" i="26" s="1"/>
  <c r="S56" i="26"/>
  <c r="AZ55" i="26"/>
  <c r="AJ55" i="26"/>
  <c r="AN55" i="26" s="1"/>
  <c r="Z55" i="26"/>
  <c r="X55" i="26"/>
  <c r="V55" i="26"/>
  <c r="T55" i="26"/>
  <c r="AH55" i="26" s="1"/>
  <c r="S55" i="26"/>
  <c r="AZ54" i="26"/>
  <c r="AJ54" i="26"/>
  <c r="AL54" i="26" s="1"/>
  <c r="Z54" i="26"/>
  <c r="X54" i="26"/>
  <c r="V54" i="26"/>
  <c r="T54" i="26"/>
  <c r="AD54" i="26" s="1"/>
  <c r="S54" i="26"/>
  <c r="AZ53" i="26"/>
  <c r="AJ53" i="26"/>
  <c r="AN53" i="26" s="1"/>
  <c r="Z53" i="26"/>
  <c r="X53" i="26"/>
  <c r="V53" i="26"/>
  <c r="T53" i="26"/>
  <c r="AD53" i="26" s="1"/>
  <c r="S53" i="26"/>
  <c r="AZ52" i="26"/>
  <c r="AJ52" i="26"/>
  <c r="AN52" i="26" s="1"/>
  <c r="Z52" i="26"/>
  <c r="X52" i="26"/>
  <c r="V52" i="26"/>
  <c r="T52" i="26"/>
  <c r="AH52" i="26" s="1"/>
  <c r="S52" i="26"/>
  <c r="AZ51" i="26"/>
  <c r="AJ51" i="26"/>
  <c r="AN51" i="26" s="1"/>
  <c r="Z51" i="26"/>
  <c r="X51" i="26"/>
  <c r="V51" i="26"/>
  <c r="T51" i="26"/>
  <c r="AD51" i="26" s="1"/>
  <c r="S51" i="26"/>
  <c r="AZ50" i="26"/>
  <c r="AJ50" i="26"/>
  <c r="AN50" i="26" s="1"/>
  <c r="Z50" i="26"/>
  <c r="X50" i="26"/>
  <c r="V50" i="26"/>
  <c r="T50" i="26"/>
  <c r="AH50" i="26" s="1"/>
  <c r="S50" i="26"/>
  <c r="AZ49" i="26"/>
  <c r="Z49" i="26"/>
  <c r="X49" i="26"/>
  <c r="AF49" i="26" s="1"/>
  <c r="V49" i="26"/>
  <c r="T49" i="26"/>
  <c r="AD49" i="26" s="1"/>
  <c r="S49" i="26"/>
  <c r="AZ48" i="26"/>
  <c r="AJ48" i="26"/>
  <c r="AN48" i="26" s="1"/>
  <c r="Z48" i="26"/>
  <c r="X48" i="26"/>
  <c r="V48" i="26"/>
  <c r="T48" i="26"/>
  <c r="AD48" i="26" s="1"/>
  <c r="S48" i="26"/>
  <c r="AZ47" i="26"/>
  <c r="AJ47" i="26"/>
  <c r="AN47" i="26" s="1"/>
  <c r="Z47" i="26"/>
  <c r="X47" i="26"/>
  <c r="V47" i="26"/>
  <c r="T47" i="26"/>
  <c r="AD47" i="26" s="1"/>
  <c r="S47" i="26"/>
  <c r="AZ46" i="26"/>
  <c r="AJ46" i="26"/>
  <c r="AN46" i="26" s="1"/>
  <c r="Z46" i="26"/>
  <c r="X46" i="26"/>
  <c r="AF46" i="26" s="1"/>
  <c r="V46" i="26"/>
  <c r="T46" i="26"/>
  <c r="AH46" i="26" s="1"/>
  <c r="S46" i="26"/>
  <c r="AZ45" i="26"/>
  <c r="AJ45" i="26"/>
  <c r="AL45" i="26" s="1"/>
  <c r="Z45" i="26"/>
  <c r="X45" i="26"/>
  <c r="AF45" i="26" s="1"/>
  <c r="V45" i="26"/>
  <c r="T45" i="26"/>
  <c r="AD45" i="26" s="1"/>
  <c r="S45" i="26"/>
  <c r="AZ44" i="26"/>
  <c r="AJ44" i="26"/>
  <c r="AN44" i="26" s="1"/>
  <c r="Z44" i="26"/>
  <c r="X44" i="26"/>
  <c r="V44" i="26"/>
  <c r="T44" i="26"/>
  <c r="AD44" i="26" s="1"/>
  <c r="S44" i="26"/>
  <c r="AZ43" i="26"/>
  <c r="Z43" i="26"/>
  <c r="X43" i="26"/>
  <c r="AF43" i="26" s="1"/>
  <c r="V43" i="26"/>
  <c r="T43" i="26"/>
  <c r="AD43" i="26" s="1"/>
  <c r="S43" i="26"/>
  <c r="AZ42" i="26"/>
  <c r="AJ42" i="26"/>
  <c r="AN42" i="26" s="1"/>
  <c r="Z42" i="26"/>
  <c r="X42" i="26"/>
  <c r="V42" i="26"/>
  <c r="T42" i="26"/>
  <c r="AH42" i="26" s="1"/>
  <c r="S42" i="26"/>
  <c r="AZ41" i="26"/>
  <c r="AJ41" i="26"/>
  <c r="AL41" i="26" s="1"/>
  <c r="Z41" i="26"/>
  <c r="X41" i="26"/>
  <c r="V41" i="26"/>
  <c r="T41" i="26"/>
  <c r="AD41" i="26" s="1"/>
  <c r="S41" i="26"/>
  <c r="AZ40" i="26"/>
  <c r="Z40" i="26"/>
  <c r="X40" i="26"/>
  <c r="AF40" i="26" s="1"/>
  <c r="V40" i="26"/>
  <c r="T40" i="26"/>
  <c r="AD40" i="26" s="1"/>
  <c r="S40" i="26"/>
  <c r="AZ39" i="26"/>
  <c r="AJ39" i="26"/>
  <c r="AN39" i="26" s="1"/>
  <c r="Z39" i="26"/>
  <c r="X39" i="26"/>
  <c r="V39" i="26"/>
  <c r="T39" i="26"/>
  <c r="AD39" i="26" s="1"/>
  <c r="S39" i="26"/>
  <c r="AZ38" i="26"/>
  <c r="AJ38" i="26"/>
  <c r="AN38" i="26" s="1"/>
  <c r="Z38" i="26"/>
  <c r="X38" i="26"/>
  <c r="V38" i="26"/>
  <c r="T38" i="26"/>
  <c r="AH38" i="26" s="1"/>
  <c r="S38" i="26"/>
  <c r="AZ37" i="26"/>
  <c r="AJ37" i="26"/>
  <c r="AL37" i="26" s="1"/>
  <c r="Z37" i="26"/>
  <c r="X37" i="26"/>
  <c r="V37" i="26"/>
  <c r="T37" i="26"/>
  <c r="AD37" i="26" s="1"/>
  <c r="S37" i="26"/>
  <c r="AZ36" i="26"/>
  <c r="AJ36" i="26"/>
  <c r="AN36" i="26" s="1"/>
  <c r="Z36" i="26"/>
  <c r="X36" i="26"/>
  <c r="V36" i="26"/>
  <c r="T36" i="26"/>
  <c r="AD36" i="26" s="1"/>
  <c r="S36" i="26"/>
  <c r="AZ35" i="26"/>
  <c r="AJ35" i="26"/>
  <c r="AN35" i="26" s="1"/>
  <c r="Z35" i="26"/>
  <c r="X35" i="26"/>
  <c r="V35" i="26"/>
  <c r="T35" i="26"/>
  <c r="AD35" i="26" s="1"/>
  <c r="S35" i="26"/>
  <c r="AZ34" i="26"/>
  <c r="AJ34" i="26"/>
  <c r="AN34" i="26" s="1"/>
  <c r="Z34" i="26"/>
  <c r="X34" i="26"/>
  <c r="V34" i="26"/>
  <c r="T34" i="26"/>
  <c r="AH34" i="26" s="1"/>
  <c r="S34" i="26"/>
  <c r="AZ33" i="26"/>
  <c r="AJ33" i="26"/>
  <c r="AL33" i="26" s="1"/>
  <c r="Z33" i="26"/>
  <c r="X33" i="26"/>
  <c r="V33" i="26"/>
  <c r="T33" i="26"/>
  <c r="AD33" i="26" s="1"/>
  <c r="S33" i="26"/>
  <c r="AZ32" i="26"/>
  <c r="AJ32" i="26"/>
  <c r="AN32" i="26" s="1"/>
  <c r="Z32" i="26"/>
  <c r="X32" i="26"/>
  <c r="V32" i="26"/>
  <c r="T32" i="26"/>
  <c r="AD32" i="26" s="1"/>
  <c r="S32" i="26"/>
  <c r="AZ31" i="26"/>
  <c r="AJ31" i="26"/>
  <c r="AN31" i="26" s="1"/>
  <c r="Z31" i="26"/>
  <c r="X31" i="26"/>
  <c r="V31" i="26"/>
  <c r="T31" i="26"/>
  <c r="AD31" i="26" s="1"/>
  <c r="S31" i="26"/>
  <c r="AZ30" i="26"/>
  <c r="AJ30" i="26"/>
  <c r="AL30" i="26" s="1"/>
  <c r="Z30" i="26"/>
  <c r="X30" i="26"/>
  <c r="V30" i="26"/>
  <c r="T30" i="26"/>
  <c r="AH30" i="26" s="1"/>
  <c r="S30" i="26"/>
  <c r="AZ29" i="26"/>
  <c r="AJ29" i="26"/>
  <c r="AL29" i="26" s="1"/>
  <c r="Z29" i="26"/>
  <c r="X29" i="26"/>
  <c r="V29" i="26"/>
  <c r="T29" i="26"/>
  <c r="AD29" i="26" s="1"/>
  <c r="S29" i="26"/>
  <c r="AZ28" i="26"/>
  <c r="AJ28" i="26"/>
  <c r="AN28" i="26" s="1"/>
  <c r="Z28" i="26"/>
  <c r="X28" i="26"/>
  <c r="V28" i="26"/>
  <c r="T28" i="26"/>
  <c r="AD28" i="26" s="1"/>
  <c r="S28" i="26"/>
  <c r="AZ27" i="26"/>
  <c r="AJ27" i="26"/>
  <c r="AN27" i="26" s="1"/>
  <c r="Z27" i="26"/>
  <c r="X27" i="26"/>
  <c r="V27" i="26"/>
  <c r="T27" i="26"/>
  <c r="AD27" i="26" s="1"/>
  <c r="S27" i="26"/>
  <c r="AZ26" i="26"/>
  <c r="AJ26" i="26"/>
  <c r="AL26" i="26" s="1"/>
  <c r="Z26" i="26"/>
  <c r="X26" i="26"/>
  <c r="V26" i="26"/>
  <c r="T26" i="26"/>
  <c r="AH26" i="26" s="1"/>
  <c r="S26" i="26"/>
  <c r="AZ25" i="26"/>
  <c r="AJ25" i="26"/>
  <c r="AL25" i="26" s="1"/>
  <c r="Z25" i="26"/>
  <c r="X25" i="26"/>
  <c r="V25" i="26"/>
  <c r="T25" i="26"/>
  <c r="AD25" i="26" s="1"/>
  <c r="S25" i="26"/>
  <c r="AZ24" i="26"/>
  <c r="AJ24" i="26"/>
  <c r="AN24" i="26" s="1"/>
  <c r="Z24" i="26"/>
  <c r="X24" i="26"/>
  <c r="V24" i="26"/>
  <c r="T24" i="26"/>
  <c r="AD24" i="26" s="1"/>
  <c r="S24" i="26"/>
  <c r="AZ23" i="26"/>
  <c r="AJ23" i="26"/>
  <c r="AN23" i="26" s="1"/>
  <c r="Z23" i="26"/>
  <c r="X23" i="26"/>
  <c r="AF23" i="26" s="1"/>
  <c r="V23" i="26"/>
  <c r="T23" i="26"/>
  <c r="AD23" i="26" s="1"/>
  <c r="S23" i="26"/>
  <c r="AZ22" i="26"/>
  <c r="AL22" i="26"/>
  <c r="AJ22" i="26"/>
  <c r="AN22" i="26" s="1"/>
  <c r="Z22" i="26"/>
  <c r="X22" i="26"/>
  <c r="V22" i="26"/>
  <c r="T22" i="26"/>
  <c r="AH22" i="26" s="1"/>
  <c r="S22" i="26"/>
  <c r="AZ21" i="26"/>
  <c r="AJ21" i="26"/>
  <c r="AL21" i="26" s="1"/>
  <c r="Z21" i="26"/>
  <c r="X21" i="26"/>
  <c r="V21" i="26"/>
  <c r="T21" i="26"/>
  <c r="AD21" i="26" s="1"/>
  <c r="S21" i="26"/>
  <c r="AZ20" i="26"/>
  <c r="Z20" i="26"/>
  <c r="X20" i="26"/>
  <c r="AF20" i="26" s="1"/>
  <c r="V20" i="26"/>
  <c r="T20" i="26"/>
  <c r="AD20" i="26" s="1"/>
  <c r="S20" i="26"/>
  <c r="AZ19" i="26"/>
  <c r="Z19" i="26"/>
  <c r="X19" i="26"/>
  <c r="AF19" i="26" s="1"/>
  <c r="V19" i="26"/>
  <c r="T19" i="26"/>
  <c r="AD19" i="26" s="1"/>
  <c r="S19" i="26"/>
  <c r="AZ18" i="26"/>
  <c r="AJ18" i="26"/>
  <c r="AL18" i="26" s="1"/>
  <c r="Z18" i="26"/>
  <c r="X18" i="26"/>
  <c r="V18" i="26"/>
  <c r="T18" i="26"/>
  <c r="AH18" i="26" s="1"/>
  <c r="S18" i="26"/>
  <c r="AZ17" i="26"/>
  <c r="Z17" i="26"/>
  <c r="X17" i="26"/>
  <c r="AF17" i="26" s="1"/>
  <c r="V17" i="26"/>
  <c r="T17" i="26"/>
  <c r="AD17" i="26" s="1"/>
  <c r="S17" i="26"/>
  <c r="AZ16" i="26"/>
  <c r="AJ16" i="26"/>
  <c r="AN16" i="26" s="1"/>
  <c r="Z16" i="26"/>
  <c r="X16" i="26"/>
  <c r="V16" i="26"/>
  <c r="T16" i="26"/>
  <c r="AD16" i="26" s="1"/>
  <c r="S16" i="26"/>
  <c r="AZ15" i="26"/>
  <c r="AJ15" i="26"/>
  <c r="AN15" i="26" s="1"/>
  <c r="Z15" i="26"/>
  <c r="X15" i="26"/>
  <c r="V15" i="26"/>
  <c r="T15" i="26"/>
  <c r="AD15" i="26" s="1"/>
  <c r="S15" i="26"/>
  <c r="AZ14" i="26"/>
  <c r="AJ14" i="26"/>
  <c r="AN14" i="26" s="1"/>
  <c r="Z14" i="26"/>
  <c r="X14" i="26"/>
  <c r="V14" i="26"/>
  <c r="T14" i="26"/>
  <c r="AD14" i="26" s="1"/>
  <c r="S14" i="26"/>
  <c r="AZ13" i="26"/>
  <c r="Z13" i="26"/>
  <c r="X13" i="26"/>
  <c r="AF13" i="26" s="1"/>
  <c r="V13" i="26"/>
  <c r="T13" i="26"/>
  <c r="AD13" i="26" s="1"/>
  <c r="S13" i="26"/>
  <c r="AZ12" i="26"/>
  <c r="AJ12" i="26"/>
  <c r="AN12" i="26" s="1"/>
  <c r="Z12" i="26"/>
  <c r="X12" i="26"/>
  <c r="V12" i="26"/>
  <c r="T12" i="26"/>
  <c r="AD12" i="26" s="1"/>
  <c r="S12" i="26"/>
  <c r="AZ11" i="26"/>
  <c r="AJ11" i="26"/>
  <c r="AN11" i="26" s="1"/>
  <c r="Z11" i="26"/>
  <c r="X11" i="26"/>
  <c r="V11" i="26"/>
  <c r="T11" i="26"/>
  <c r="AD11" i="26" s="1"/>
  <c r="S11" i="26"/>
  <c r="AZ10" i="26"/>
  <c r="AJ10" i="26"/>
  <c r="AN10" i="26" s="1"/>
  <c r="Z10" i="26"/>
  <c r="X10" i="26"/>
  <c r="AF10" i="26" s="1"/>
  <c r="V10" i="26"/>
  <c r="T10" i="26"/>
  <c r="AD10" i="26" s="1"/>
  <c r="S10" i="26"/>
  <c r="AZ9" i="26"/>
  <c r="Z9" i="26"/>
  <c r="X9" i="26"/>
  <c r="AF9" i="26" s="1"/>
  <c r="V9" i="26"/>
  <c r="T9" i="26"/>
  <c r="AD9" i="26" s="1"/>
  <c r="S9" i="26"/>
  <c r="AZ8" i="26"/>
  <c r="AJ8" i="26"/>
  <c r="AN8" i="26" s="1"/>
  <c r="Z8" i="26"/>
  <c r="X8" i="26"/>
  <c r="V8" i="26"/>
  <c r="T8" i="26"/>
  <c r="AD8" i="26" s="1"/>
  <c r="S8" i="26"/>
  <c r="AZ7" i="26"/>
  <c r="AJ7" i="26"/>
  <c r="AL7" i="26" s="1"/>
  <c r="AF7" i="26"/>
  <c r="Z7" i="26"/>
  <c r="X7" i="26"/>
  <c r="V7" i="26"/>
  <c r="T7" i="26"/>
  <c r="AD7" i="26" s="1"/>
  <c r="S7" i="26"/>
  <c r="AZ6" i="26"/>
  <c r="AJ6" i="26"/>
  <c r="AN6" i="26" s="1"/>
  <c r="Z6" i="26"/>
  <c r="X6" i="26"/>
  <c r="V6" i="26"/>
  <c r="T6" i="26"/>
  <c r="AH6" i="26" s="1"/>
  <c r="S6" i="26"/>
  <c r="AF56" i="26" l="1"/>
  <c r="AF97" i="26"/>
  <c r="AF117" i="26"/>
  <c r="AF38" i="26"/>
  <c r="AF66" i="26"/>
  <c r="AF133" i="26"/>
  <c r="AF154" i="26"/>
  <c r="AF164" i="26"/>
  <c r="AF29" i="26"/>
  <c r="AF37" i="26"/>
  <c r="AF95" i="26"/>
  <c r="AF122" i="26"/>
  <c r="AF140" i="26"/>
  <c r="AF170" i="26"/>
  <c r="AF182" i="26"/>
  <c r="AL199" i="26"/>
  <c r="AN21" i="26"/>
  <c r="AF163" i="26"/>
  <c r="AF6" i="26"/>
  <c r="AL6" i="26"/>
  <c r="AF107" i="26"/>
  <c r="AF137" i="26"/>
  <c r="AN158" i="26"/>
  <c r="AP158" i="26" s="1"/>
  <c r="AF169" i="26"/>
  <c r="AF25" i="26"/>
  <c r="AF47" i="26"/>
  <c r="AF62" i="26"/>
  <c r="AF92" i="26"/>
  <c r="AF161" i="26"/>
  <c r="AN195" i="26"/>
  <c r="AF196" i="26"/>
  <c r="AP6" i="26"/>
  <c r="AF31" i="26"/>
  <c r="AF132" i="26"/>
  <c r="AN140" i="26"/>
  <c r="AP140" i="26" s="1"/>
  <c r="AR140" i="26" s="1"/>
  <c r="AV140" i="26" s="1"/>
  <c r="AL141" i="26"/>
  <c r="AP141" i="26" s="1"/>
  <c r="AF142" i="26"/>
  <c r="AN154" i="26"/>
  <c r="AP154" i="26" s="1"/>
  <c r="AF155" i="26"/>
  <c r="AP195" i="26"/>
  <c r="AL207" i="26"/>
  <c r="AP22" i="26"/>
  <c r="AF30" i="26"/>
  <c r="AF57" i="26"/>
  <c r="AL61" i="26"/>
  <c r="AP61" i="26" s="1"/>
  <c r="AF63" i="26"/>
  <c r="AF71" i="26"/>
  <c r="AN73" i="26"/>
  <c r="AP73" i="26" s="1"/>
  <c r="AF85" i="26"/>
  <c r="AN96" i="26"/>
  <c r="AP96" i="26" s="1"/>
  <c r="AL97" i="26"/>
  <c r="AP97" i="26" s="1"/>
  <c r="AF112" i="26"/>
  <c r="AF124" i="26"/>
  <c r="AN133" i="26"/>
  <c r="AP133" i="26" s="1"/>
  <c r="AF135" i="26"/>
  <c r="AF144" i="26"/>
  <c r="AF168" i="26"/>
  <c r="AN185" i="26"/>
  <c r="AP185" i="26" s="1"/>
  <c r="AF8" i="26"/>
  <c r="AL32" i="26"/>
  <c r="AP32" i="26" s="1"/>
  <c r="AR32" i="26" s="1"/>
  <c r="AV32" i="26" s="1"/>
  <c r="AF48" i="26"/>
  <c r="AL59" i="26"/>
  <c r="AP59" i="26" s="1"/>
  <c r="AF73" i="26"/>
  <c r="AN82" i="26"/>
  <c r="AP82" i="26" s="1"/>
  <c r="AN93" i="26"/>
  <c r="AP93" i="26" s="1"/>
  <c r="AL94" i="26"/>
  <c r="AP94" i="26" s="1"/>
  <c r="AR94" i="26" s="1"/>
  <c r="AV94" i="26" s="1"/>
  <c r="AX94" i="26" s="1"/>
  <c r="BB94" i="26" s="1"/>
  <c r="AF115" i="26"/>
  <c r="AL117" i="26"/>
  <c r="AP117" i="26" s="1"/>
  <c r="AF149" i="26"/>
  <c r="AF194" i="26"/>
  <c r="AH161" i="26"/>
  <c r="AH166" i="26"/>
  <c r="AN18" i="26"/>
  <c r="AP18" i="26" s="1"/>
  <c r="AN26" i="26"/>
  <c r="AP26" i="26" s="1"/>
  <c r="AH33" i="26"/>
  <c r="AF41" i="26"/>
  <c r="AN41" i="26"/>
  <c r="AP41" i="26" s="1"/>
  <c r="AL42" i="26"/>
  <c r="AF53" i="26"/>
  <c r="AL53" i="26"/>
  <c r="AP53" i="26" s="1"/>
  <c r="AF54" i="26"/>
  <c r="AL55" i="26"/>
  <c r="AP55" i="26" s="1"/>
  <c r="AL57" i="26"/>
  <c r="AP57" i="26" s="1"/>
  <c r="AF58" i="26"/>
  <c r="AF59" i="26"/>
  <c r="AF60" i="26"/>
  <c r="AF61" i="26"/>
  <c r="AF84" i="26"/>
  <c r="AF100" i="26"/>
  <c r="AN109" i="26"/>
  <c r="AH116" i="26"/>
  <c r="AJ116" i="26" s="1"/>
  <c r="AF158" i="26"/>
  <c r="AN202" i="26"/>
  <c r="AP202" i="26" s="1"/>
  <c r="AL213" i="26"/>
  <c r="AP213" i="26" s="1"/>
  <c r="AH16" i="26"/>
  <c r="AH25" i="26"/>
  <c r="AL12" i="26"/>
  <c r="AP12" i="26" s="1"/>
  <c r="AR12" i="26" s="1"/>
  <c r="AV12" i="26" s="1"/>
  <c r="AH13" i="26"/>
  <c r="AJ13" i="26" s="1"/>
  <c r="AL13" i="26" s="1"/>
  <c r="AL14" i="26"/>
  <c r="AP14" i="26" s="1"/>
  <c r="AL24" i="26"/>
  <c r="AN30" i="26"/>
  <c r="AP30" i="26" s="1"/>
  <c r="AF32" i="26"/>
  <c r="AF33" i="26"/>
  <c r="AN33" i="26"/>
  <c r="AL34" i="26"/>
  <c r="AP34" i="26" s="1"/>
  <c r="AR34" i="26" s="1"/>
  <c r="AV34" i="26" s="1"/>
  <c r="AF39" i="26"/>
  <c r="AH41" i="26"/>
  <c r="AL48" i="26"/>
  <c r="AH49" i="26"/>
  <c r="AJ49" i="26" s="1"/>
  <c r="AN49" i="26" s="1"/>
  <c r="AL50" i="26"/>
  <c r="AP50" i="26" s="1"/>
  <c r="AR50" i="26" s="1"/>
  <c r="AV50" i="26" s="1"/>
  <c r="AF52" i="26"/>
  <c r="AL52" i="26"/>
  <c r="AP52" i="26" s="1"/>
  <c r="AR52" i="26" s="1"/>
  <c r="AH53" i="26"/>
  <c r="AN67" i="26"/>
  <c r="AP67" i="26" s="1"/>
  <c r="AF69" i="26"/>
  <c r="AF83" i="26"/>
  <c r="AF102" i="26"/>
  <c r="AF103" i="26"/>
  <c r="AN112" i="26"/>
  <c r="AP112" i="26" s="1"/>
  <c r="AL113" i="26"/>
  <c r="AF123" i="26"/>
  <c r="AF127" i="26"/>
  <c r="AL129" i="26"/>
  <c r="AP129" i="26" s="1"/>
  <c r="AR129" i="26" s="1"/>
  <c r="AL137" i="26"/>
  <c r="AP137" i="26" s="1"/>
  <c r="AF139" i="26"/>
  <c r="AL142" i="26"/>
  <c r="AP142" i="26" s="1"/>
  <c r="AF153" i="26"/>
  <c r="AN155" i="26"/>
  <c r="AN177" i="26"/>
  <c r="AP177" i="26" s="1"/>
  <c r="AN181" i="26"/>
  <c r="AP181" i="26" s="1"/>
  <c r="AF184" i="26"/>
  <c r="AF200" i="26"/>
  <c r="AF210" i="26"/>
  <c r="AF211" i="26"/>
  <c r="AF216" i="26"/>
  <c r="AP199" i="26"/>
  <c r="AF11" i="26"/>
  <c r="AF12" i="26"/>
  <c r="AL16" i="26"/>
  <c r="AP16" i="26" s="1"/>
  <c r="AR16" i="26" s="1"/>
  <c r="AV16" i="26" s="1"/>
  <c r="AH17" i="26"/>
  <c r="AJ17" i="26" s="1"/>
  <c r="AN17" i="26" s="1"/>
  <c r="AF24" i="26"/>
  <c r="AN25" i="26"/>
  <c r="AP25" i="26" s="1"/>
  <c r="AH54" i="26"/>
  <c r="AN78" i="26"/>
  <c r="AN85" i="26"/>
  <c r="AP85" i="26" s="1"/>
  <c r="AR85" i="26" s="1"/>
  <c r="AF86" i="26"/>
  <c r="AN92" i="26"/>
  <c r="AF93" i="26"/>
  <c r="AN108" i="26"/>
  <c r="AP108" i="26" s="1"/>
  <c r="AF114" i="26"/>
  <c r="AH132" i="26"/>
  <c r="AH148" i="26"/>
  <c r="AJ148" i="26" s="1"/>
  <c r="AL148" i="26" s="1"/>
  <c r="AL149" i="26"/>
  <c r="AF156" i="26"/>
  <c r="AN161" i="26"/>
  <c r="AP161" i="26" s="1"/>
  <c r="AP207" i="26"/>
  <c r="AL17" i="26"/>
  <c r="AL49" i="26"/>
  <c r="AH12" i="26"/>
  <c r="AH24" i="26"/>
  <c r="AH88" i="26"/>
  <c r="AJ88" i="26" s="1"/>
  <c r="AL88" i="26" s="1"/>
  <c r="AN101" i="26"/>
  <c r="AL101" i="26"/>
  <c r="AH20" i="26"/>
  <c r="AJ20" i="26" s="1"/>
  <c r="AF21" i="26"/>
  <c r="AP21" i="26"/>
  <c r="AR21" i="26" s="1"/>
  <c r="AV21" i="26" s="1"/>
  <c r="AH28" i="26"/>
  <c r="AN29" i="26"/>
  <c r="AP29" i="26" s="1"/>
  <c r="AF34" i="26"/>
  <c r="AF35" i="26"/>
  <c r="AF36" i="26"/>
  <c r="AL36" i="26"/>
  <c r="AP36" i="26" s="1"/>
  <c r="AR36" i="26" s="1"/>
  <c r="AV36" i="26" s="1"/>
  <c r="AH37" i="26"/>
  <c r="AF42" i="26"/>
  <c r="AF44" i="26"/>
  <c r="AL44" i="26"/>
  <c r="AP44" i="26" s="1"/>
  <c r="AH45" i="26"/>
  <c r="AH70" i="26"/>
  <c r="AH71" i="26"/>
  <c r="AN89" i="26"/>
  <c r="AL89" i="26"/>
  <c r="AL120" i="26"/>
  <c r="AN120" i="26"/>
  <c r="AL126" i="26"/>
  <c r="AN126" i="26"/>
  <c r="AN138" i="26"/>
  <c r="AL138" i="26"/>
  <c r="AH147" i="26"/>
  <c r="AJ147" i="26" s="1"/>
  <c r="AN147" i="26" s="1"/>
  <c r="AP149" i="26"/>
  <c r="AR149" i="26" s="1"/>
  <c r="AV149" i="26" s="1"/>
  <c r="AH154" i="26"/>
  <c r="AH162" i="26"/>
  <c r="AJ162" i="26" s="1"/>
  <c r="AN162" i="26" s="1"/>
  <c r="AN193" i="26"/>
  <c r="AL193" i="26"/>
  <c r="AH205" i="26"/>
  <c r="AN209" i="26"/>
  <c r="AL209" i="26"/>
  <c r="AH48" i="26"/>
  <c r="AN69" i="26"/>
  <c r="AL69" i="26"/>
  <c r="AH9" i="26"/>
  <c r="AJ9" i="26" s="1"/>
  <c r="AN9" i="26" s="1"/>
  <c r="AL10" i="26"/>
  <c r="AP10" i="26" s="1"/>
  <c r="AF14" i="26"/>
  <c r="AF15" i="26"/>
  <c r="AF16" i="26"/>
  <c r="AF18" i="26"/>
  <c r="AF22" i="26"/>
  <c r="AP24" i="26"/>
  <c r="AR24" i="26" s="1"/>
  <c r="AV24" i="26" s="1"/>
  <c r="AF26" i="26"/>
  <c r="AF27" i="26"/>
  <c r="AF28" i="26"/>
  <c r="AL28" i="26"/>
  <c r="AP28" i="26" s="1"/>
  <c r="AH29" i="26"/>
  <c r="AP33" i="26"/>
  <c r="AH36" i="26"/>
  <c r="AN37" i="26"/>
  <c r="AP37" i="26" s="1"/>
  <c r="AL38" i="26"/>
  <c r="AP38" i="26" s="1"/>
  <c r="AR38" i="26" s="1"/>
  <c r="AV38" i="26" s="1"/>
  <c r="AH44" i="26"/>
  <c r="AN45" i="26"/>
  <c r="AP45" i="26" s="1"/>
  <c r="AL46" i="26"/>
  <c r="AP46" i="26" s="1"/>
  <c r="AP48" i="26"/>
  <c r="AF50" i="26"/>
  <c r="AF51" i="26"/>
  <c r="AN63" i="26"/>
  <c r="AL63" i="26"/>
  <c r="AD66" i="26"/>
  <c r="AH66" i="26"/>
  <c r="AL68" i="26"/>
  <c r="AN68" i="26"/>
  <c r="AP78" i="26"/>
  <c r="AH79" i="26"/>
  <c r="AL100" i="26"/>
  <c r="AN100" i="26"/>
  <c r="AD112" i="26"/>
  <c r="AH112" i="26"/>
  <c r="AN123" i="26"/>
  <c r="AL123" i="26"/>
  <c r="AN145" i="26"/>
  <c r="AL145" i="26"/>
  <c r="AF166" i="26"/>
  <c r="AP211" i="26"/>
  <c r="AN217" i="26"/>
  <c r="AL217" i="26"/>
  <c r="AH8" i="26"/>
  <c r="AH40" i="26"/>
  <c r="AJ40" i="26" s="1"/>
  <c r="AN40" i="26" s="1"/>
  <c r="AH124" i="26"/>
  <c r="AD125" i="26"/>
  <c r="AH125" i="26"/>
  <c r="AJ125" i="26" s="1"/>
  <c r="AL125" i="26" s="1"/>
  <c r="AL153" i="26"/>
  <c r="AN153" i="26"/>
  <c r="AL169" i="26"/>
  <c r="AN169" i="26"/>
  <c r="AD214" i="26"/>
  <c r="AH214" i="26"/>
  <c r="AH21" i="26"/>
  <c r="AH32" i="26"/>
  <c r="AP42" i="26"/>
  <c r="AR42" i="26" s="1"/>
  <c r="AV42" i="26" s="1"/>
  <c r="AH57" i="26"/>
  <c r="AL62" i="26"/>
  <c r="AN62" i="26"/>
  <c r="AH103" i="26"/>
  <c r="AD104" i="26"/>
  <c r="AH104" i="26"/>
  <c r="AH107" i="26"/>
  <c r="AH108" i="26"/>
  <c r="AN121" i="26"/>
  <c r="AL121" i="26"/>
  <c r="AL132" i="26"/>
  <c r="AN132" i="26"/>
  <c r="AL134" i="26"/>
  <c r="AN134" i="26"/>
  <c r="AH139" i="26"/>
  <c r="AD140" i="26"/>
  <c r="AH140" i="26"/>
  <c r="AL144" i="26"/>
  <c r="AN144" i="26"/>
  <c r="AN189" i="26"/>
  <c r="AL189" i="26"/>
  <c r="AN58" i="26"/>
  <c r="AP58" i="26" s="1"/>
  <c r="AH62" i="26"/>
  <c r="AF64" i="26"/>
  <c r="AF67" i="26"/>
  <c r="AN71" i="26"/>
  <c r="AP71" i="26" s="1"/>
  <c r="AF76" i="26"/>
  <c r="AN76" i="26"/>
  <c r="AP76" i="26" s="1"/>
  <c r="AF80" i="26"/>
  <c r="AN84" i="26"/>
  <c r="AP84" i="26" s="1"/>
  <c r="AH89" i="26"/>
  <c r="AF90" i="26"/>
  <c r="AN90" i="26"/>
  <c r="AP90" i="26" s="1"/>
  <c r="AP92" i="26"/>
  <c r="AR92" i="26" s="1"/>
  <c r="AF96" i="26"/>
  <c r="AH99" i="26"/>
  <c r="AH100" i="26"/>
  <c r="AN104" i="26"/>
  <c r="AP104" i="26" s="1"/>
  <c r="AF110" i="26"/>
  <c r="AF113" i="26"/>
  <c r="AP113" i="26"/>
  <c r="AR113" i="26" s="1"/>
  <c r="AH119" i="26"/>
  <c r="AH120" i="26"/>
  <c r="AH128" i="26"/>
  <c r="AJ128" i="26" s="1"/>
  <c r="AL128" i="26" s="1"/>
  <c r="AH136" i="26"/>
  <c r="AF141" i="26"/>
  <c r="AH143" i="26"/>
  <c r="AJ143" i="26" s="1"/>
  <c r="AN143" i="26" s="1"/>
  <c r="AH144" i="26"/>
  <c r="AH153" i="26"/>
  <c r="AP155" i="26"/>
  <c r="AH157" i="26"/>
  <c r="AL164" i="26"/>
  <c r="AP164" i="26" s="1"/>
  <c r="AH165" i="26"/>
  <c r="AN166" i="26"/>
  <c r="AP166" i="26" s="1"/>
  <c r="AL167" i="26"/>
  <c r="AP167" i="26" s="1"/>
  <c r="AH169" i="26"/>
  <c r="AN170" i="26"/>
  <c r="AP170" i="26" s="1"/>
  <c r="AF173" i="26"/>
  <c r="AN173" i="26"/>
  <c r="AP173" i="26" s="1"/>
  <c r="AF176" i="26"/>
  <c r="AF179" i="26"/>
  <c r="AF180" i="26"/>
  <c r="AF181" i="26"/>
  <c r="AF183" i="26"/>
  <c r="AH184" i="26"/>
  <c r="AF191" i="26"/>
  <c r="AH198" i="26"/>
  <c r="AJ198" i="26" s="1"/>
  <c r="AF202" i="26"/>
  <c r="AH209" i="26"/>
  <c r="AN210" i="26"/>
  <c r="AP210" i="26" s="1"/>
  <c r="AN214" i="26"/>
  <c r="AH217" i="26"/>
  <c r="AF55" i="26"/>
  <c r="AH58" i="26"/>
  <c r="AH65" i="26"/>
  <c r="AJ65" i="26" s="1"/>
  <c r="AN65" i="26" s="1"/>
  <c r="AH67" i="26"/>
  <c r="AF68" i="26"/>
  <c r="AF70" i="26"/>
  <c r="AH76" i="26"/>
  <c r="AH80" i="26"/>
  <c r="AH84" i="26"/>
  <c r="AF89" i="26"/>
  <c r="AF91" i="26"/>
  <c r="AF98" i="26"/>
  <c r="AF99" i="26"/>
  <c r="AF101" i="26"/>
  <c r="AF108" i="26"/>
  <c r="AH111" i="26"/>
  <c r="AJ111" i="26" s="1"/>
  <c r="AL111" i="26" s="1"/>
  <c r="AF118" i="26"/>
  <c r="AF119" i="26"/>
  <c r="AF126" i="26"/>
  <c r="AF130" i="26"/>
  <c r="AF131" i="26"/>
  <c r="AH133" i="26"/>
  <c r="AF134" i="26"/>
  <c r="AF138" i="26"/>
  <c r="AF145" i="26"/>
  <c r="AF150" i="26"/>
  <c r="AF152" i="26"/>
  <c r="AF159" i="26"/>
  <c r="AF165" i="26"/>
  <c r="AH173" i="26"/>
  <c r="AH176" i="26"/>
  <c r="AH180" i="26"/>
  <c r="AH181" i="26"/>
  <c r="AF185" i="26"/>
  <c r="AF195" i="26"/>
  <c r="AF199" i="26"/>
  <c r="AF201" i="26"/>
  <c r="AF207" i="26"/>
  <c r="AF208" i="26"/>
  <c r="AF209" i="26"/>
  <c r="AH210" i="26"/>
  <c r="AF217" i="26"/>
  <c r="AH61" i="26"/>
  <c r="AH77" i="26"/>
  <c r="AJ77" i="26" s="1"/>
  <c r="AN77" i="26" s="1"/>
  <c r="AF79" i="26"/>
  <c r="AL79" i="26"/>
  <c r="AP79" i="26" s="1"/>
  <c r="AH92" i="26"/>
  <c r="AH95" i="26"/>
  <c r="AH96" i="26"/>
  <c r="AF109" i="26"/>
  <c r="AP109" i="26"/>
  <c r="AH115" i="26"/>
  <c r="AF146" i="26"/>
  <c r="AH168" i="26"/>
  <c r="AH172" i="26"/>
  <c r="AJ172" i="26" s="1"/>
  <c r="AN172" i="26" s="1"/>
  <c r="AF175" i="26"/>
  <c r="AL175" i="26"/>
  <c r="AP175" i="26" s="1"/>
  <c r="AR175" i="26" s="1"/>
  <c r="AV175" i="26" s="1"/>
  <c r="AH177" i="26"/>
  <c r="AN182" i="26"/>
  <c r="AP182" i="26" s="1"/>
  <c r="AL183" i="26"/>
  <c r="AP183" i="26" s="1"/>
  <c r="AF189" i="26"/>
  <c r="AL191" i="26"/>
  <c r="AP191" i="26" s="1"/>
  <c r="AF197" i="26"/>
  <c r="AH202" i="26"/>
  <c r="AF205" i="26"/>
  <c r="AL205" i="26"/>
  <c r="AP205" i="26" s="1"/>
  <c r="AH206" i="26"/>
  <c r="AJ206" i="26" s="1"/>
  <c r="AH213" i="26"/>
  <c r="AP214" i="26"/>
  <c r="AR214" i="26" s="1"/>
  <c r="AV214" i="26" s="1"/>
  <c r="AL20" i="26"/>
  <c r="AN20" i="26"/>
  <c r="AR61" i="26"/>
  <c r="AV61" i="26" s="1"/>
  <c r="AR6" i="26"/>
  <c r="AV6" i="26" s="1"/>
  <c r="AL40" i="26"/>
  <c r="AR33" i="26"/>
  <c r="BD94" i="26"/>
  <c r="BE94" i="26" s="1"/>
  <c r="AD6" i="26"/>
  <c r="AD18" i="26"/>
  <c r="AD34" i="26"/>
  <c r="AD46" i="26"/>
  <c r="AZ219" i="26"/>
  <c r="AN7" i="26"/>
  <c r="AP7" i="26" s="1"/>
  <c r="AL8" i="26"/>
  <c r="AP8" i="26" s="1"/>
  <c r="AH10" i="26"/>
  <c r="AH14" i="26"/>
  <c r="AH7" i="26"/>
  <c r="AH11" i="26"/>
  <c r="AH15" i="26"/>
  <c r="AH19" i="26"/>
  <c r="AJ19" i="26" s="1"/>
  <c r="AH23" i="26"/>
  <c r="AH27" i="26"/>
  <c r="AH31" i="26"/>
  <c r="AH35" i="26"/>
  <c r="AH39" i="26"/>
  <c r="AH43" i="26"/>
  <c r="AJ43" i="26" s="1"/>
  <c r="AH47" i="26"/>
  <c r="AH51" i="26"/>
  <c r="AV52" i="26"/>
  <c r="AN54" i="26"/>
  <c r="AP54" i="26" s="1"/>
  <c r="AH59" i="26"/>
  <c r="AN60" i="26"/>
  <c r="AP60" i="26" s="1"/>
  <c r="AN72" i="26"/>
  <c r="AP72" i="26" s="1"/>
  <c r="AD82" i="26"/>
  <c r="AN87" i="26"/>
  <c r="AL87" i="26"/>
  <c r="AD87" i="26"/>
  <c r="AN91" i="26"/>
  <c r="AL91" i="26"/>
  <c r="AD22" i="26"/>
  <c r="AD55" i="26"/>
  <c r="AD63" i="26"/>
  <c r="AD69" i="26"/>
  <c r="AN70" i="26"/>
  <c r="AL70" i="26"/>
  <c r="AD73" i="26"/>
  <c r="AL124" i="26"/>
  <c r="AN124" i="26"/>
  <c r="AL11" i="26"/>
  <c r="AP11" i="26" s="1"/>
  <c r="AL15" i="26"/>
  <c r="AP15" i="26" s="1"/>
  <c r="AL23" i="26"/>
  <c r="AP23" i="26" s="1"/>
  <c r="AL27" i="26"/>
  <c r="AP27" i="26" s="1"/>
  <c r="AL31" i="26"/>
  <c r="AP31" i="26" s="1"/>
  <c r="AL35" i="26"/>
  <c r="AP35" i="26" s="1"/>
  <c r="AL39" i="26"/>
  <c r="AP39" i="26" s="1"/>
  <c r="AL47" i="26"/>
  <c r="AP47" i="26" s="1"/>
  <c r="AL51" i="26"/>
  <c r="AP51" i="26" s="1"/>
  <c r="AD52" i="26"/>
  <c r="AR55" i="26"/>
  <c r="AV55" i="26" s="1"/>
  <c r="AN56" i="26"/>
  <c r="AP56" i="26" s="1"/>
  <c r="AN64" i="26"/>
  <c r="AP64" i="26" s="1"/>
  <c r="AN66" i="26"/>
  <c r="AP66" i="26" s="1"/>
  <c r="AN74" i="26"/>
  <c r="AL74" i="26"/>
  <c r="AL80" i="26"/>
  <c r="AN80" i="26"/>
  <c r="AD90" i="26"/>
  <c r="AD93" i="26"/>
  <c r="AN130" i="26"/>
  <c r="AL130" i="26"/>
  <c r="AL143" i="26"/>
  <c r="AD26" i="26"/>
  <c r="AD30" i="26"/>
  <c r="AD38" i="26"/>
  <c r="AD42" i="26"/>
  <c r="AD50" i="26"/>
  <c r="AN75" i="26"/>
  <c r="AL75" i="26"/>
  <c r="AD75" i="26"/>
  <c r="AL81" i="26"/>
  <c r="AN81" i="26"/>
  <c r="AN83" i="26"/>
  <c r="AL83" i="26"/>
  <c r="AD85" i="26"/>
  <c r="AN86" i="26"/>
  <c r="AL86" i="26"/>
  <c r="AN135" i="26"/>
  <c r="AL135" i="26"/>
  <c r="AD56" i="26"/>
  <c r="AD60" i="26"/>
  <c r="AD64" i="26"/>
  <c r="AD68" i="26"/>
  <c r="AD72" i="26"/>
  <c r="AD78" i="26"/>
  <c r="AD81" i="26"/>
  <c r="AH83" i="26"/>
  <c r="AH91" i="26"/>
  <c r="AD94" i="26"/>
  <c r="AL95" i="26"/>
  <c r="AN95" i="26"/>
  <c r="AD97" i="26"/>
  <c r="AN98" i="26"/>
  <c r="AL98" i="26"/>
  <c r="AD101" i="26"/>
  <c r="AN102" i="26"/>
  <c r="AL102" i="26"/>
  <c r="AD105" i="26"/>
  <c r="AD109" i="26"/>
  <c r="AN110" i="26"/>
  <c r="AL110" i="26"/>
  <c r="AD126" i="26"/>
  <c r="AD129" i="26"/>
  <c r="AF136" i="26"/>
  <c r="AD137" i="26"/>
  <c r="AD155" i="26"/>
  <c r="AL105" i="26"/>
  <c r="AP105" i="26" s="1"/>
  <c r="AR109" i="26"/>
  <c r="AV109" i="26" s="1"/>
  <c r="AD117" i="26"/>
  <c r="AN118" i="26"/>
  <c r="AL118" i="26"/>
  <c r="AD121" i="26"/>
  <c r="AN127" i="26"/>
  <c r="AL127" i="26"/>
  <c r="AD131" i="26"/>
  <c r="AR137" i="26"/>
  <c r="AV137" i="26" s="1"/>
  <c r="AD74" i="26"/>
  <c r="AD86" i="26"/>
  <c r="AD113" i="26"/>
  <c r="AN114" i="26"/>
  <c r="AL114" i="26"/>
  <c r="AD134" i="26"/>
  <c r="AR166" i="26"/>
  <c r="AV166" i="26" s="1"/>
  <c r="AL172" i="26"/>
  <c r="AH98" i="26"/>
  <c r="AN99" i="26"/>
  <c r="AP99" i="26" s="1"/>
  <c r="AH102" i="26"/>
  <c r="AN103" i="26"/>
  <c r="AP103" i="26" s="1"/>
  <c r="AH106" i="26"/>
  <c r="AJ106" i="26" s="1"/>
  <c r="AN107" i="26"/>
  <c r="AP107" i="26" s="1"/>
  <c r="AH110" i="26"/>
  <c r="AH114" i="26"/>
  <c r="AN115" i="26"/>
  <c r="AP115" i="26" s="1"/>
  <c r="AH118" i="26"/>
  <c r="AN119" i="26"/>
  <c r="AP119" i="26" s="1"/>
  <c r="AD122" i="26"/>
  <c r="AN122" i="26"/>
  <c r="AP122" i="26" s="1"/>
  <c r="AH127" i="26"/>
  <c r="AL131" i="26"/>
  <c r="AP131" i="26" s="1"/>
  <c r="AH135" i="26"/>
  <c r="AD141" i="26"/>
  <c r="AL147" i="26"/>
  <c r="AD149" i="26"/>
  <c r="AN150" i="26"/>
  <c r="AL150" i="26"/>
  <c r="AD152" i="26"/>
  <c r="AL165" i="26"/>
  <c r="AN165" i="26"/>
  <c r="AN179" i="26"/>
  <c r="AL179" i="26"/>
  <c r="AL194" i="26"/>
  <c r="AN194" i="26"/>
  <c r="AD123" i="26"/>
  <c r="AL139" i="26"/>
  <c r="AN139" i="26"/>
  <c r="AD145" i="26"/>
  <c r="AN146" i="26"/>
  <c r="AL146" i="26"/>
  <c r="AR155" i="26"/>
  <c r="AV155" i="26" s="1"/>
  <c r="AF157" i="26"/>
  <c r="AD158" i="26"/>
  <c r="AN159" i="26"/>
  <c r="AL159" i="26"/>
  <c r="AN171" i="26"/>
  <c r="AL171" i="26"/>
  <c r="AD130" i="26"/>
  <c r="AN136" i="26"/>
  <c r="AP136" i="26" s="1"/>
  <c r="AD138" i="26"/>
  <c r="AD142" i="26"/>
  <c r="AN151" i="26"/>
  <c r="AL151" i="26"/>
  <c r="AN156" i="26"/>
  <c r="AL156" i="26"/>
  <c r="AN160" i="26"/>
  <c r="AL160" i="26"/>
  <c r="AD160" i="26"/>
  <c r="AR164" i="26"/>
  <c r="AL174" i="26"/>
  <c r="AN174" i="26"/>
  <c r="AD174" i="26"/>
  <c r="AH146" i="26"/>
  <c r="AH150" i="26"/>
  <c r="AL152" i="26"/>
  <c r="AP152" i="26" s="1"/>
  <c r="AH156" i="26"/>
  <c r="AD163" i="26"/>
  <c r="AN163" i="26"/>
  <c r="AP163" i="26" s="1"/>
  <c r="AD170" i="26"/>
  <c r="AL178" i="26"/>
  <c r="AP178" i="26" s="1"/>
  <c r="AL184" i="26"/>
  <c r="AN184" i="26"/>
  <c r="AL187" i="26"/>
  <c r="AN187" i="26"/>
  <c r="AD195" i="26"/>
  <c r="AL196" i="26"/>
  <c r="AN196" i="26"/>
  <c r="AN197" i="26"/>
  <c r="AL197" i="26"/>
  <c r="AD164" i="26"/>
  <c r="AD167" i="26"/>
  <c r="AL168" i="26"/>
  <c r="AN168" i="26"/>
  <c r="AL176" i="26"/>
  <c r="AN176" i="26"/>
  <c r="AD178" i="26"/>
  <c r="AR183" i="26"/>
  <c r="AV183" i="26" s="1"/>
  <c r="AR199" i="26"/>
  <c r="AV199" i="26" s="1"/>
  <c r="AN215" i="26"/>
  <c r="AL215" i="26"/>
  <c r="AD215" i="26"/>
  <c r="AD151" i="26"/>
  <c r="AN157" i="26"/>
  <c r="AP157" i="26" s="1"/>
  <c r="AD159" i="26"/>
  <c r="AD171" i="26"/>
  <c r="AD175" i="26"/>
  <c r="AD183" i="26"/>
  <c r="AH179" i="26"/>
  <c r="AN180" i="26"/>
  <c r="AP180" i="26" s="1"/>
  <c r="AH186" i="26"/>
  <c r="AJ186" i="26" s="1"/>
  <c r="AH191" i="26"/>
  <c r="AH193" i="26"/>
  <c r="AD196" i="26"/>
  <c r="AD197" i="26"/>
  <c r="AH199" i="26"/>
  <c r="AN200" i="26"/>
  <c r="AP200" i="26" s="1"/>
  <c r="AD185" i="26"/>
  <c r="AD189" i="26"/>
  <c r="AR195" i="26"/>
  <c r="AV195" i="26" s="1"/>
  <c r="AD200" i="26"/>
  <c r="AD201" i="26"/>
  <c r="AN190" i="26"/>
  <c r="AP190" i="26" s="1"/>
  <c r="AD182" i="26"/>
  <c r="AD187" i="26"/>
  <c r="AH188" i="26"/>
  <c r="AJ188" i="26" s="1"/>
  <c r="AD190" i="26"/>
  <c r="AH192" i="26"/>
  <c r="AJ192" i="26" s="1"/>
  <c r="AD194" i="26"/>
  <c r="AL201" i="26"/>
  <c r="AP201" i="26" s="1"/>
  <c r="AH203" i="26"/>
  <c r="AJ203" i="26" s="1"/>
  <c r="AH207" i="26"/>
  <c r="AN208" i="26"/>
  <c r="AP208" i="26" s="1"/>
  <c r="AD211" i="26"/>
  <c r="AN212" i="26"/>
  <c r="AL212" i="26"/>
  <c r="AR211" i="26"/>
  <c r="AV211" i="26" s="1"/>
  <c r="AN216" i="26"/>
  <c r="AL216" i="26"/>
  <c r="AH204" i="26"/>
  <c r="AJ204" i="26" s="1"/>
  <c r="AH208" i="26"/>
  <c r="AH212" i="26"/>
  <c r="AH216" i="26"/>
  <c r="AN88" i="26" l="1"/>
  <c r="AP88" i="26" s="1"/>
  <c r="AP138" i="26"/>
  <c r="AR138" i="26" s="1"/>
  <c r="AV138" i="26" s="1"/>
  <c r="AP120" i="26"/>
  <c r="AR120" i="26" s="1"/>
  <c r="AV120" i="26" s="1"/>
  <c r="AR133" i="26"/>
  <c r="AV133" i="26" s="1"/>
  <c r="AR73" i="26"/>
  <c r="AV73" i="26" s="1"/>
  <c r="AP160" i="26"/>
  <c r="AR22" i="26"/>
  <c r="AV22" i="26" s="1"/>
  <c r="BD22" i="26" s="1"/>
  <c r="BE22" i="26" s="1"/>
  <c r="AR10" i="26"/>
  <c r="AV10" i="26" s="1"/>
  <c r="AP217" i="26"/>
  <c r="AP193" i="26"/>
  <c r="AR193" i="26" s="1"/>
  <c r="AV193" i="26" s="1"/>
  <c r="AR158" i="26"/>
  <c r="AV158" i="26" s="1"/>
  <c r="AR181" i="26"/>
  <c r="AV181" i="26" s="1"/>
  <c r="BD181" i="26" s="1"/>
  <c r="BE181" i="26" s="1"/>
  <c r="AR213" i="26"/>
  <c r="AV213" i="26" s="1"/>
  <c r="AX213" i="26" s="1"/>
  <c r="BB213" i="26" s="1"/>
  <c r="AL9" i="26"/>
  <c r="AP9" i="26" s="1"/>
  <c r="AN13" i="26"/>
  <c r="AP13" i="26" s="1"/>
  <c r="AR207" i="26"/>
  <c r="AV207" i="26" s="1"/>
  <c r="AN128" i="26"/>
  <c r="AR117" i="26"/>
  <c r="AV117" i="26" s="1"/>
  <c r="BD117" i="26" s="1"/>
  <c r="BE117" i="26" s="1"/>
  <c r="AP87" i="26"/>
  <c r="AR142" i="26"/>
  <c r="AR217" i="26"/>
  <c r="AV217" i="26" s="1"/>
  <c r="BD217" i="26" s="1"/>
  <c r="BE217" i="26" s="1"/>
  <c r="AR30" i="26"/>
  <c r="AV30" i="26" s="1"/>
  <c r="AX30" i="26" s="1"/>
  <c r="BB30" i="26" s="1"/>
  <c r="AR154" i="26"/>
  <c r="AV154" i="26" s="1"/>
  <c r="AX154" i="26" s="1"/>
  <c r="BB154" i="26" s="1"/>
  <c r="AR59" i="26"/>
  <c r="AV59" i="26" s="1"/>
  <c r="BD59" i="26" s="1"/>
  <c r="BE59" i="26" s="1"/>
  <c r="AR97" i="26"/>
  <c r="AV97" i="26" s="1"/>
  <c r="AR141" i="26"/>
  <c r="AV141" i="26" s="1"/>
  <c r="AX141" i="26" s="1"/>
  <c r="BB141" i="26" s="1"/>
  <c r="AR185" i="26"/>
  <c r="AV185" i="26" s="1"/>
  <c r="AN148" i="26"/>
  <c r="AP148" i="26" s="1"/>
  <c r="AR148" i="26" s="1"/>
  <c r="AV148" i="26" s="1"/>
  <c r="AP171" i="26"/>
  <c r="AN125" i="26"/>
  <c r="AP125" i="26" s="1"/>
  <c r="AR125" i="26" s="1"/>
  <c r="AV125" i="26" s="1"/>
  <c r="AR167" i="26"/>
  <c r="AV167" i="26" s="1"/>
  <c r="AX167" i="26" s="1"/>
  <c r="BB167" i="26" s="1"/>
  <c r="AR79" i="26"/>
  <c r="AR46" i="26"/>
  <c r="AV46" i="26" s="1"/>
  <c r="AR14" i="26"/>
  <c r="AV14" i="26" s="1"/>
  <c r="AP134" i="26"/>
  <c r="AP121" i="26"/>
  <c r="AP63" i="26"/>
  <c r="AP159" i="26"/>
  <c r="AR159" i="26" s="1"/>
  <c r="AV159" i="26" s="1"/>
  <c r="AV129" i="26"/>
  <c r="AP70" i="26"/>
  <c r="AR53" i="26"/>
  <c r="AV53" i="26" s="1"/>
  <c r="BD53" i="26" s="1"/>
  <c r="BE53" i="26" s="1"/>
  <c r="AL65" i="26"/>
  <c r="AP65" i="26" s="1"/>
  <c r="AR65" i="26" s="1"/>
  <c r="AV65" i="26" s="1"/>
  <c r="AR18" i="26"/>
  <c r="AV18" i="26" s="1"/>
  <c r="AR26" i="26"/>
  <c r="AV26" i="26" s="1"/>
  <c r="AR67" i="26"/>
  <c r="AV67" i="26" s="1"/>
  <c r="BD67" i="26" s="1"/>
  <c r="BE67" i="26" s="1"/>
  <c r="AP197" i="26"/>
  <c r="AR161" i="26"/>
  <c r="AV161" i="26" s="1"/>
  <c r="BD161" i="26" s="1"/>
  <c r="BE161" i="26" s="1"/>
  <c r="AP127" i="26"/>
  <c r="AP98" i="26"/>
  <c r="AR98" i="26" s="1"/>
  <c r="AV98" i="26" s="1"/>
  <c r="AP135" i="26"/>
  <c r="AP75" i="26"/>
  <c r="AR75" i="26" s="1"/>
  <c r="AV75" i="26" s="1"/>
  <c r="AP132" i="26"/>
  <c r="AP209" i="26"/>
  <c r="AP89" i="26"/>
  <c r="AP49" i="26"/>
  <c r="AP17" i="26"/>
  <c r="AL116" i="26"/>
  <c r="AN116" i="26"/>
  <c r="AP216" i="26"/>
  <c r="AP212" i="26"/>
  <c r="AR212" i="26" s="1"/>
  <c r="AV212" i="26" s="1"/>
  <c r="AR205" i="26"/>
  <c r="AV205" i="26" s="1"/>
  <c r="BD205" i="26" s="1"/>
  <c r="BE205" i="26" s="1"/>
  <c r="AP151" i="26"/>
  <c r="AR151" i="26" s="1"/>
  <c r="AV151" i="26" s="1"/>
  <c r="AR191" i="26"/>
  <c r="AV191" i="26" s="1"/>
  <c r="AX191" i="26" s="1"/>
  <c r="BB191" i="26" s="1"/>
  <c r="AN111" i="26"/>
  <c r="AP111" i="26" s="1"/>
  <c r="AV142" i="26"/>
  <c r="AR84" i="26"/>
  <c r="AV84" i="26" s="1"/>
  <c r="AX84" i="26" s="1"/>
  <c r="BB84" i="26" s="1"/>
  <c r="AP130" i="26"/>
  <c r="AV92" i="26"/>
  <c r="AL77" i="26"/>
  <c r="AP77" i="26" s="1"/>
  <c r="AR77" i="26" s="1"/>
  <c r="AV77" i="26" s="1"/>
  <c r="AR112" i="26"/>
  <c r="AV112" i="26" s="1"/>
  <c r="AX112" i="26" s="1"/>
  <c r="BB112" i="26" s="1"/>
  <c r="AR57" i="26"/>
  <c r="AV57" i="26" s="1"/>
  <c r="AX57" i="26" s="1"/>
  <c r="BB57" i="26" s="1"/>
  <c r="AR25" i="26"/>
  <c r="AV25" i="26" s="1"/>
  <c r="AX25" i="26" s="1"/>
  <c r="BB25" i="26" s="1"/>
  <c r="AP144" i="26"/>
  <c r="AP62" i="26"/>
  <c r="AR82" i="26"/>
  <c r="AV82" i="26" s="1"/>
  <c r="BD82" i="26" s="1"/>
  <c r="BE82" i="26" s="1"/>
  <c r="AP100" i="26"/>
  <c r="AP68" i="26"/>
  <c r="AR90" i="26"/>
  <c r="AV90" i="26" s="1"/>
  <c r="BD90" i="26" s="1"/>
  <c r="BE90" i="26" s="1"/>
  <c r="AR37" i="26"/>
  <c r="AV37" i="26" s="1"/>
  <c r="AR28" i="26"/>
  <c r="AV28" i="26" s="1"/>
  <c r="AX28" i="26" s="1"/>
  <c r="BB28" i="26" s="1"/>
  <c r="AR76" i="26"/>
  <c r="AV76" i="26" s="1"/>
  <c r="AR29" i="26"/>
  <c r="AV29" i="26" s="1"/>
  <c r="AR44" i="26"/>
  <c r="AV44" i="26" s="1"/>
  <c r="AP215" i="26"/>
  <c r="AR215" i="26" s="1"/>
  <c r="AV215" i="26" s="1"/>
  <c r="AP168" i="26"/>
  <c r="AV164" i="26"/>
  <c r="AP156" i="26"/>
  <c r="AP114" i="26"/>
  <c r="AR114" i="26" s="1"/>
  <c r="AV114" i="26" s="1"/>
  <c r="AP74" i="26"/>
  <c r="AV79" i="26"/>
  <c r="AX79" i="26" s="1"/>
  <c r="BB79" i="26" s="1"/>
  <c r="AR41" i="26"/>
  <c r="AV41" i="26" s="1"/>
  <c r="AV33" i="26"/>
  <c r="AX33" i="26" s="1"/>
  <c r="BB33" i="26" s="1"/>
  <c r="AR45" i="26"/>
  <c r="AV45" i="26" s="1"/>
  <c r="AP169" i="26"/>
  <c r="AP123" i="26"/>
  <c r="AP126" i="26"/>
  <c r="AP101" i="26"/>
  <c r="AR170" i="26"/>
  <c r="AV170" i="26" s="1"/>
  <c r="AX170" i="26" s="1"/>
  <c r="BB170" i="26" s="1"/>
  <c r="AR173" i="26"/>
  <c r="AV173" i="26" s="1"/>
  <c r="BD173" i="26" s="1"/>
  <c r="BE173" i="26" s="1"/>
  <c r="AL162" i="26"/>
  <c r="AP162" i="26" s="1"/>
  <c r="AR71" i="26"/>
  <c r="AV71" i="26" s="1"/>
  <c r="AV113" i="26"/>
  <c r="AR63" i="26"/>
  <c r="AV63" i="26" s="1"/>
  <c r="AX63" i="26" s="1"/>
  <c r="BB63" i="26" s="1"/>
  <c r="AV85" i="26"/>
  <c r="BD85" i="26" s="1"/>
  <c r="BE85" i="26" s="1"/>
  <c r="AR48" i="26"/>
  <c r="AV48" i="26" s="1"/>
  <c r="BD48" i="26" s="1"/>
  <c r="BE48" i="26" s="1"/>
  <c r="AL198" i="26"/>
  <c r="AN198" i="26"/>
  <c r="AP189" i="26"/>
  <c r="AP153" i="26"/>
  <c r="AP145" i="26"/>
  <c r="AP69" i="26"/>
  <c r="AL206" i="26"/>
  <c r="AN206" i="26"/>
  <c r="AP187" i="26"/>
  <c r="AP128" i="26"/>
  <c r="AR128" i="26" s="1"/>
  <c r="AV128" i="26" s="1"/>
  <c r="AR78" i="26"/>
  <c r="AV78" i="26" s="1"/>
  <c r="AX207" i="26"/>
  <c r="BB207" i="26" s="1"/>
  <c r="BD207" i="26"/>
  <c r="BE207" i="26" s="1"/>
  <c r="AX205" i="26"/>
  <c r="BB205" i="26" s="1"/>
  <c r="AX175" i="26"/>
  <c r="BB175" i="26" s="1"/>
  <c r="BD175" i="26"/>
  <c r="BE175" i="26" s="1"/>
  <c r="BD155" i="26"/>
  <c r="BE155" i="26" s="1"/>
  <c r="AX155" i="26"/>
  <c r="BB155" i="26" s="1"/>
  <c r="AX109" i="26"/>
  <c r="BB109" i="26" s="1"/>
  <c r="BD109" i="26"/>
  <c r="BE109" i="26" s="1"/>
  <c r="BD73" i="26"/>
  <c r="BE73" i="26" s="1"/>
  <c r="AX73" i="26"/>
  <c r="BB73" i="26" s="1"/>
  <c r="AX138" i="26"/>
  <c r="BB138" i="26" s="1"/>
  <c r="BD138" i="26"/>
  <c r="BE138" i="26" s="1"/>
  <c r="AR7" i="26"/>
  <c r="AV7" i="26" s="1"/>
  <c r="BD32" i="26"/>
  <c r="BE32" i="26" s="1"/>
  <c r="AX32" i="26"/>
  <c r="BB32" i="26" s="1"/>
  <c r="BD36" i="26"/>
  <c r="BE36" i="26" s="1"/>
  <c r="AX36" i="26"/>
  <c r="BB36" i="26" s="1"/>
  <c r="BD214" i="26"/>
  <c r="BE214" i="26" s="1"/>
  <c r="AX214" i="26"/>
  <c r="BB214" i="26" s="1"/>
  <c r="AR163" i="26"/>
  <c r="AV163" i="26" s="1"/>
  <c r="AX161" i="26"/>
  <c r="BB161" i="26" s="1"/>
  <c r="AX149" i="26"/>
  <c r="BB149" i="26" s="1"/>
  <c r="BD149" i="26"/>
  <c r="BE149" i="26" s="1"/>
  <c r="AX133" i="26"/>
  <c r="BB133" i="26" s="1"/>
  <c r="BD133" i="26"/>
  <c r="BE133" i="26" s="1"/>
  <c r="AR60" i="26"/>
  <c r="AV60" i="26" s="1"/>
  <c r="AX22" i="26"/>
  <c r="BB22" i="26" s="1"/>
  <c r="BD6" i="26"/>
  <c r="BE6" i="26" s="1"/>
  <c r="AX6" i="26"/>
  <c r="AX21" i="26"/>
  <c r="BB21" i="26" s="1"/>
  <c r="BD21" i="26"/>
  <c r="BE21" i="26" s="1"/>
  <c r="AR208" i="26"/>
  <c r="AV208" i="26" s="1"/>
  <c r="AR157" i="26"/>
  <c r="AV157" i="26" s="1"/>
  <c r="AR64" i="26"/>
  <c r="AV64" i="26" s="1"/>
  <c r="AR56" i="26"/>
  <c r="AV56" i="26" s="1"/>
  <c r="AX34" i="26"/>
  <c r="BB34" i="26" s="1"/>
  <c r="BD34" i="26"/>
  <c r="BE34" i="26" s="1"/>
  <c r="AR190" i="26"/>
  <c r="AV190" i="26" s="1"/>
  <c r="BD158" i="26"/>
  <c r="BE158" i="26" s="1"/>
  <c r="AR122" i="26"/>
  <c r="AV122" i="26" s="1"/>
  <c r="BD84" i="26"/>
  <c r="BE84" i="26" s="1"/>
  <c r="AX48" i="26"/>
  <c r="BB48" i="26" s="1"/>
  <c r="AX38" i="26"/>
  <c r="BB38" i="26" s="1"/>
  <c r="BD38" i="26"/>
  <c r="BE38" i="26" s="1"/>
  <c r="AX61" i="26"/>
  <c r="BB61" i="26" s="1"/>
  <c r="BD61" i="26"/>
  <c r="BE61" i="26" s="1"/>
  <c r="AX10" i="26"/>
  <c r="BB10" i="26" s="1"/>
  <c r="AX97" i="26"/>
  <c r="BB97" i="26" s="1"/>
  <c r="BD140" i="26"/>
  <c r="BE140" i="26" s="1"/>
  <c r="AX140" i="26"/>
  <c r="BB140" i="26" s="1"/>
  <c r="AR15" i="26"/>
  <c r="AV15" i="26" s="1"/>
  <c r="BD112" i="26"/>
  <c r="BE112" i="26" s="1"/>
  <c r="AR107" i="26"/>
  <c r="AV107" i="26" s="1"/>
  <c r="BD30" i="26"/>
  <c r="BE30" i="26" s="1"/>
  <c r="AX211" i="26"/>
  <c r="BB211" i="26" s="1"/>
  <c r="BD211" i="26"/>
  <c r="BE211" i="26" s="1"/>
  <c r="AR202" i="26"/>
  <c r="AV202" i="26" s="1"/>
  <c r="AL192" i="26"/>
  <c r="AN192" i="26"/>
  <c r="AR200" i="26"/>
  <c r="AV200" i="26" s="1"/>
  <c r="AR182" i="26"/>
  <c r="AV182" i="26" s="1"/>
  <c r="AR177" i="26"/>
  <c r="AV177" i="26" s="1"/>
  <c r="AP146" i="26"/>
  <c r="AP139" i="26"/>
  <c r="AP179" i="26"/>
  <c r="AP150" i="26"/>
  <c r="AP147" i="26"/>
  <c r="AP118" i="26"/>
  <c r="AR105" i="26"/>
  <c r="AV105" i="26" s="1"/>
  <c r="AP110" i="26"/>
  <c r="AP102" i="26"/>
  <c r="AP86" i="26"/>
  <c r="AP83" i="26"/>
  <c r="AP80" i="26"/>
  <c r="AR58" i="26"/>
  <c r="AV58" i="26" s="1"/>
  <c r="AR39" i="26"/>
  <c r="AV39" i="26" s="1"/>
  <c r="AR23" i="26"/>
  <c r="AV23" i="26" s="1"/>
  <c r="AP124" i="26"/>
  <c r="AP91" i="26"/>
  <c r="AR54" i="26"/>
  <c r="AV54" i="26" s="1"/>
  <c r="AN43" i="26"/>
  <c r="AL43" i="26"/>
  <c r="AR8" i="26"/>
  <c r="AV8" i="26" s="1"/>
  <c r="AL204" i="26"/>
  <c r="AN204" i="26"/>
  <c r="AR180" i="26"/>
  <c r="AV180" i="26" s="1"/>
  <c r="AR160" i="26"/>
  <c r="AV160" i="26" s="1"/>
  <c r="AR115" i="26"/>
  <c r="AV115" i="26" s="1"/>
  <c r="AR104" i="26"/>
  <c r="AV104" i="26" s="1"/>
  <c r="BD142" i="26"/>
  <c r="BE142" i="26" s="1"/>
  <c r="AR35" i="26"/>
  <c r="AV35" i="26" s="1"/>
  <c r="AX217" i="26"/>
  <c r="BB217" i="26" s="1"/>
  <c r="AR216" i="26"/>
  <c r="AV216" i="26" s="1"/>
  <c r="AR210" i="26"/>
  <c r="AV210" i="26" s="1"/>
  <c r="AR201" i="26"/>
  <c r="AV201" i="26" s="1"/>
  <c r="AL188" i="26"/>
  <c r="AN188" i="26"/>
  <c r="AX195" i="26"/>
  <c r="BB195" i="26" s="1"/>
  <c r="BD195" i="26"/>
  <c r="BE195" i="26" s="1"/>
  <c r="AX183" i="26"/>
  <c r="BB183" i="26" s="1"/>
  <c r="BD183" i="26"/>
  <c r="BE183" i="26" s="1"/>
  <c r="AP196" i="26"/>
  <c r="AP184" i="26"/>
  <c r="AP174" i="26"/>
  <c r="AX164" i="26"/>
  <c r="BB164" i="26" s="1"/>
  <c r="BD164" i="26"/>
  <c r="BE164" i="26" s="1"/>
  <c r="AR131" i="26"/>
  <c r="AV131" i="26" s="1"/>
  <c r="AR136" i="26"/>
  <c r="AV136" i="26" s="1"/>
  <c r="AR88" i="26"/>
  <c r="AV88" i="26" s="1"/>
  <c r="AP143" i="26"/>
  <c r="AX55" i="26"/>
  <c r="BB55" i="26" s="1"/>
  <c r="BD55" i="26"/>
  <c r="BE55" i="26" s="1"/>
  <c r="AR51" i="26"/>
  <c r="AV51" i="26" s="1"/>
  <c r="AR31" i="26"/>
  <c r="AV31" i="26" s="1"/>
  <c r="AR11" i="26"/>
  <c r="AV11" i="26" s="1"/>
  <c r="AN19" i="26"/>
  <c r="AL19" i="26"/>
  <c r="BD24" i="26"/>
  <c r="BE24" i="26" s="1"/>
  <c r="AX24" i="26"/>
  <c r="BB24" i="26" s="1"/>
  <c r="BD12" i="26"/>
  <c r="BE12" i="26" s="1"/>
  <c r="AX12" i="26"/>
  <c r="BB12" i="26" s="1"/>
  <c r="AP40" i="26"/>
  <c r="BD42" i="26"/>
  <c r="BE42" i="26" s="1"/>
  <c r="AX42" i="26"/>
  <c r="BB42" i="26" s="1"/>
  <c r="AN203" i="26"/>
  <c r="AL203" i="26"/>
  <c r="AR152" i="26"/>
  <c r="AV152" i="26" s="1"/>
  <c r="AN106" i="26"/>
  <c r="AL106" i="26"/>
  <c r="AR93" i="26"/>
  <c r="AV93" i="26"/>
  <c r="AR103" i="26"/>
  <c r="AV103" i="26" s="1"/>
  <c r="AR119" i="26"/>
  <c r="AV119" i="26" s="1"/>
  <c r="AR99" i="26"/>
  <c r="AV99" i="26" s="1"/>
  <c r="BD52" i="26"/>
  <c r="BE52" i="26" s="1"/>
  <c r="AX52" i="26"/>
  <c r="BB52" i="26" s="1"/>
  <c r="BD16" i="26"/>
  <c r="BE16" i="26" s="1"/>
  <c r="AX16" i="26"/>
  <c r="BB16" i="26" s="1"/>
  <c r="AX53" i="26"/>
  <c r="BB53" i="26" s="1"/>
  <c r="AN186" i="26"/>
  <c r="AL186" i="26"/>
  <c r="BD199" i="26"/>
  <c r="BE199" i="26" s="1"/>
  <c r="AX199" i="26"/>
  <c r="BB199" i="26" s="1"/>
  <c r="AP176" i="26"/>
  <c r="AR197" i="26"/>
  <c r="AV197" i="26" s="1"/>
  <c r="AR178" i="26"/>
  <c r="AV178" i="26"/>
  <c r="AP194" i="26"/>
  <c r="AP165" i="26"/>
  <c r="AP172" i="26"/>
  <c r="BD166" i="26"/>
  <c r="BE166" i="26" s="1"/>
  <c r="AX166" i="26"/>
  <c r="BB166" i="26" s="1"/>
  <c r="BD137" i="26"/>
  <c r="BE137" i="26" s="1"/>
  <c r="AX137" i="26"/>
  <c r="BB137" i="26" s="1"/>
  <c r="AR127" i="26"/>
  <c r="AV127" i="26" s="1"/>
  <c r="AR108" i="26"/>
  <c r="AV108" i="26" s="1"/>
  <c r="AR96" i="26"/>
  <c r="AV96" i="26" s="1"/>
  <c r="AP95" i="26"/>
  <c r="AR135" i="26"/>
  <c r="AV135" i="26" s="1"/>
  <c r="AP81" i="26"/>
  <c r="AR72" i="26"/>
  <c r="AV72" i="26" s="1"/>
  <c r="AR66" i="26"/>
  <c r="AV66" i="26" s="1"/>
  <c r="AR130" i="26"/>
  <c r="AR74" i="26"/>
  <c r="AV74" i="26" s="1"/>
  <c r="AR47" i="26"/>
  <c r="AV47" i="26" s="1"/>
  <c r="AR27" i="26"/>
  <c r="AV27" i="26" s="1"/>
  <c r="AX50" i="26"/>
  <c r="BB50" i="26" s="1"/>
  <c r="BD50" i="26"/>
  <c r="BE50" i="26" s="1"/>
  <c r="AP20" i="26"/>
  <c r="AX173" i="26" l="1"/>
  <c r="BB173" i="26" s="1"/>
  <c r="BD63" i="26"/>
  <c r="BE63" i="26" s="1"/>
  <c r="BD79" i="26"/>
  <c r="BE79" i="26" s="1"/>
  <c r="AX90" i="26"/>
  <c r="BB90" i="26" s="1"/>
  <c r="AR144" i="26"/>
  <c r="AV144" i="26" s="1"/>
  <c r="AX144" i="26" s="1"/>
  <c r="BB144" i="26" s="1"/>
  <c r="BD154" i="26"/>
  <c r="BE154" i="26" s="1"/>
  <c r="AX142" i="26"/>
  <c r="BB142" i="26" s="1"/>
  <c r="AR171" i="26"/>
  <c r="AV171" i="26" s="1"/>
  <c r="AX171" i="26" s="1"/>
  <c r="BB171" i="26" s="1"/>
  <c r="AX117" i="26"/>
  <c r="BB117" i="26" s="1"/>
  <c r="BD10" i="26"/>
  <c r="BE10" i="26" s="1"/>
  <c r="AX158" i="26"/>
  <c r="BB158" i="26" s="1"/>
  <c r="BD213" i="26"/>
  <c r="BE213" i="26" s="1"/>
  <c r="AR62" i="26"/>
  <c r="AV62" i="26" s="1"/>
  <c r="AX62" i="26" s="1"/>
  <c r="BB62" i="26" s="1"/>
  <c r="BD18" i="26"/>
  <c r="BE18" i="26" s="1"/>
  <c r="AX26" i="26"/>
  <c r="BB26" i="26" s="1"/>
  <c r="BD26" i="26"/>
  <c r="BE26" i="26" s="1"/>
  <c r="BD46" i="26"/>
  <c r="BE46" i="26" s="1"/>
  <c r="AX46" i="26"/>
  <c r="BB46" i="26" s="1"/>
  <c r="BD25" i="26"/>
  <c r="BE25" i="26" s="1"/>
  <c r="BD92" i="26"/>
  <c r="BE92" i="26" s="1"/>
  <c r="BD129" i="26"/>
  <c r="BE129" i="26" s="1"/>
  <c r="AR187" i="26"/>
  <c r="AV187" i="26" s="1"/>
  <c r="AR134" i="26"/>
  <c r="AV134" i="26" s="1"/>
  <c r="AX185" i="26"/>
  <c r="BB185" i="26" s="1"/>
  <c r="BD97" i="26"/>
  <c r="BE97" i="26" s="1"/>
  <c r="AX181" i="26"/>
  <c r="BB181" i="26" s="1"/>
  <c r="AP116" i="26"/>
  <c r="AX92" i="26"/>
  <c r="BB92" i="26" s="1"/>
  <c r="AX129" i="26"/>
  <c r="BB129" i="26" s="1"/>
  <c r="BD185" i="26"/>
  <c r="BE185" i="26" s="1"/>
  <c r="AP204" i="26"/>
  <c r="AR204" i="26" s="1"/>
  <c r="AV204" i="26" s="1"/>
  <c r="AR100" i="26"/>
  <c r="AV100" i="26" s="1"/>
  <c r="AX18" i="26"/>
  <c r="BB18" i="26" s="1"/>
  <c r="AR87" i="26"/>
  <c r="AV87" i="26" s="1"/>
  <c r="AX113" i="26"/>
  <c r="BB113" i="26" s="1"/>
  <c r="AP206" i="26"/>
  <c r="AR206" i="26" s="1"/>
  <c r="AR13" i="26"/>
  <c r="AV13" i="26" s="1"/>
  <c r="AX14" i="26"/>
  <c r="BB14" i="26" s="1"/>
  <c r="BD14" i="26"/>
  <c r="BE14" i="26" s="1"/>
  <c r="BD29" i="26"/>
  <c r="BE29" i="26" s="1"/>
  <c r="AX29" i="26"/>
  <c r="BB29" i="26" s="1"/>
  <c r="AR121" i="26"/>
  <c r="AV121" i="26" s="1"/>
  <c r="AR70" i="26"/>
  <c r="AV70" i="26" s="1"/>
  <c r="AR168" i="26"/>
  <c r="AV168" i="26" s="1"/>
  <c r="AX168" i="26" s="1"/>
  <c r="BB168" i="26" s="1"/>
  <c r="BD57" i="26"/>
  <c r="BE57" i="26" s="1"/>
  <c r="BD141" i="26"/>
  <c r="BE141" i="26" s="1"/>
  <c r="BD167" i="26"/>
  <c r="BE167" i="26" s="1"/>
  <c r="AX85" i="26"/>
  <c r="BB85" i="26" s="1"/>
  <c r="BD37" i="26"/>
  <c r="BE37" i="26" s="1"/>
  <c r="AX37" i="26"/>
  <c r="BB37" i="26" s="1"/>
  <c r="AV130" i="26"/>
  <c r="BD191" i="26"/>
  <c r="BE191" i="26" s="1"/>
  <c r="AP19" i="26"/>
  <c r="AR19" i="26" s="1"/>
  <c r="AV19" i="26" s="1"/>
  <c r="BD113" i="26"/>
  <c r="BE113" i="26" s="1"/>
  <c r="BD33" i="26"/>
  <c r="BE33" i="26" s="1"/>
  <c r="AX59" i="26"/>
  <c r="BB59" i="26" s="1"/>
  <c r="BD28" i="26"/>
  <c r="BE28" i="26" s="1"/>
  <c r="AR68" i="26"/>
  <c r="AV68" i="26" s="1"/>
  <c r="AR17" i="26"/>
  <c r="AV17" i="26" s="1"/>
  <c r="AR132" i="26"/>
  <c r="AV132" i="26" s="1"/>
  <c r="AR49" i="26"/>
  <c r="AV49" i="26" s="1"/>
  <c r="BD170" i="26"/>
  <c r="BE170" i="26" s="1"/>
  <c r="AX67" i="26"/>
  <c r="BB67" i="26" s="1"/>
  <c r="AX82" i="26"/>
  <c r="BB82" i="26" s="1"/>
  <c r="AR89" i="26"/>
  <c r="AV89" i="26" s="1"/>
  <c r="AR209" i="26"/>
  <c r="AV209" i="26" s="1"/>
  <c r="AX71" i="26"/>
  <c r="BB71" i="26" s="1"/>
  <c r="BD71" i="26"/>
  <c r="BE71" i="26" s="1"/>
  <c r="AX41" i="26"/>
  <c r="BB41" i="26" s="1"/>
  <c r="BD41" i="26"/>
  <c r="BE41" i="26" s="1"/>
  <c r="AX76" i="26"/>
  <c r="BB76" i="26" s="1"/>
  <c r="BD76" i="26"/>
  <c r="BE76" i="26" s="1"/>
  <c r="BD44" i="26"/>
  <c r="BE44" i="26" s="1"/>
  <c r="AX44" i="26"/>
  <c r="BB44" i="26" s="1"/>
  <c r="AX45" i="26"/>
  <c r="BB45" i="26" s="1"/>
  <c r="BD45" i="26"/>
  <c r="BE45" i="26" s="1"/>
  <c r="AR156" i="26"/>
  <c r="AV156" i="26" s="1"/>
  <c r="AP186" i="26"/>
  <c r="AR153" i="26"/>
  <c r="AV153" i="26" s="1"/>
  <c r="AR101" i="26"/>
  <c r="AV101" i="26" s="1"/>
  <c r="BD78" i="26"/>
  <c r="BE78" i="26" s="1"/>
  <c r="AX78" i="26"/>
  <c r="BB78" i="26" s="1"/>
  <c r="AR126" i="26"/>
  <c r="AV126" i="26" s="1"/>
  <c r="AR69" i="26"/>
  <c r="AV69" i="26" s="1"/>
  <c r="AR123" i="26"/>
  <c r="AV123" i="26" s="1"/>
  <c r="AR189" i="26"/>
  <c r="AV189" i="26" s="1"/>
  <c r="AP203" i="26"/>
  <c r="AP43" i="26"/>
  <c r="AR145" i="26"/>
  <c r="AV145" i="26" s="1"/>
  <c r="AP198" i="26"/>
  <c r="AR169" i="26"/>
  <c r="AV169" i="26" s="1"/>
  <c r="AX159" i="26"/>
  <c r="BB159" i="26" s="1"/>
  <c r="BD159" i="26"/>
  <c r="BE159" i="26" s="1"/>
  <c r="BD119" i="26"/>
  <c r="BE119" i="26" s="1"/>
  <c r="AX119" i="26"/>
  <c r="BB119" i="26" s="1"/>
  <c r="BD88" i="26"/>
  <c r="BE88" i="26" s="1"/>
  <c r="AX88" i="26"/>
  <c r="BB88" i="26" s="1"/>
  <c r="AX114" i="26"/>
  <c r="BB114" i="26" s="1"/>
  <c r="BD114" i="26"/>
  <c r="BE114" i="26" s="1"/>
  <c r="AX193" i="26"/>
  <c r="BB193" i="26" s="1"/>
  <c r="BD193" i="26"/>
  <c r="BE193" i="26" s="1"/>
  <c r="BD128" i="26"/>
  <c r="BE128" i="26" s="1"/>
  <c r="AX128" i="26"/>
  <c r="BB128" i="26" s="1"/>
  <c r="BD171" i="26"/>
  <c r="BE171" i="26" s="1"/>
  <c r="BD8" i="26"/>
  <c r="BE8" i="26" s="1"/>
  <c r="AX8" i="26"/>
  <c r="BB8" i="26" s="1"/>
  <c r="BD54" i="26"/>
  <c r="BE54" i="26" s="1"/>
  <c r="AX54" i="26"/>
  <c r="BB54" i="26" s="1"/>
  <c r="AX39" i="26"/>
  <c r="BB39" i="26" s="1"/>
  <c r="BD39" i="26"/>
  <c r="BE39" i="26" s="1"/>
  <c r="BD64" i="26"/>
  <c r="BE64" i="26" s="1"/>
  <c r="AX64" i="26"/>
  <c r="BB64" i="26" s="1"/>
  <c r="BD60" i="26"/>
  <c r="BE60" i="26" s="1"/>
  <c r="AX60" i="26"/>
  <c r="BB60" i="26" s="1"/>
  <c r="BD96" i="26"/>
  <c r="BE96" i="26" s="1"/>
  <c r="AX96" i="26"/>
  <c r="BB96" i="26" s="1"/>
  <c r="AX31" i="26"/>
  <c r="BB31" i="26" s="1"/>
  <c r="BD31" i="26"/>
  <c r="BE31" i="26" s="1"/>
  <c r="AX201" i="26"/>
  <c r="BB201" i="26" s="1"/>
  <c r="BD201" i="26"/>
  <c r="BE201" i="26" s="1"/>
  <c r="AX216" i="26"/>
  <c r="BB216" i="26" s="1"/>
  <c r="BD216" i="26"/>
  <c r="BE216" i="26" s="1"/>
  <c r="BD115" i="26"/>
  <c r="BE115" i="26" s="1"/>
  <c r="AX115" i="26"/>
  <c r="BB115" i="26" s="1"/>
  <c r="AX160" i="26"/>
  <c r="BB160" i="26" s="1"/>
  <c r="BD160" i="26"/>
  <c r="BE160" i="26" s="1"/>
  <c r="AX65" i="26"/>
  <c r="BB65" i="26" s="1"/>
  <c r="BD65" i="26"/>
  <c r="BE65" i="26" s="1"/>
  <c r="AX23" i="26"/>
  <c r="BB23" i="26" s="1"/>
  <c r="BD23" i="26"/>
  <c r="BE23" i="26" s="1"/>
  <c r="BD177" i="26"/>
  <c r="BE177" i="26" s="1"/>
  <c r="AX177" i="26"/>
  <c r="BB177" i="26" s="1"/>
  <c r="AX47" i="26"/>
  <c r="BB47" i="26" s="1"/>
  <c r="BD47" i="26"/>
  <c r="BE47" i="26" s="1"/>
  <c r="AX127" i="26"/>
  <c r="BB127" i="26" s="1"/>
  <c r="BD127" i="26"/>
  <c r="BE127" i="26" s="1"/>
  <c r="AX197" i="26"/>
  <c r="BB197" i="26" s="1"/>
  <c r="BD197" i="26"/>
  <c r="BE197" i="26" s="1"/>
  <c r="AX151" i="26"/>
  <c r="BB151" i="26" s="1"/>
  <c r="BD151" i="26"/>
  <c r="BE151" i="26" s="1"/>
  <c r="BD157" i="26"/>
  <c r="BE157" i="26" s="1"/>
  <c r="AX157" i="26"/>
  <c r="BB157" i="26" s="1"/>
  <c r="AX27" i="26"/>
  <c r="BB27" i="26" s="1"/>
  <c r="BD27" i="26"/>
  <c r="BE27" i="26" s="1"/>
  <c r="AX74" i="26"/>
  <c r="BB74" i="26" s="1"/>
  <c r="BD74" i="26"/>
  <c r="BE74" i="26" s="1"/>
  <c r="BD66" i="26"/>
  <c r="BE66" i="26" s="1"/>
  <c r="AX66" i="26"/>
  <c r="BB66" i="26" s="1"/>
  <c r="BD187" i="26"/>
  <c r="BE187" i="26" s="1"/>
  <c r="AX75" i="26"/>
  <c r="BB75" i="26" s="1"/>
  <c r="BD75" i="26"/>
  <c r="BE75" i="26" s="1"/>
  <c r="AX35" i="26"/>
  <c r="BB35" i="26" s="1"/>
  <c r="BD35" i="26"/>
  <c r="BE35" i="26" s="1"/>
  <c r="AX215" i="26"/>
  <c r="BB215" i="26" s="1"/>
  <c r="BD215" i="26"/>
  <c r="BE215" i="26" s="1"/>
  <c r="AX15" i="26"/>
  <c r="BB15" i="26" s="1"/>
  <c r="BD15" i="26"/>
  <c r="BE15" i="26" s="1"/>
  <c r="BD190" i="26"/>
  <c r="BE190" i="26" s="1"/>
  <c r="AX190" i="26"/>
  <c r="BB190" i="26" s="1"/>
  <c r="BD208" i="26"/>
  <c r="BE208" i="26" s="1"/>
  <c r="AX208" i="26"/>
  <c r="BB208" i="26" s="1"/>
  <c r="AR20" i="26"/>
  <c r="AV20" i="26" s="1"/>
  <c r="AX178" i="26"/>
  <c r="BB178" i="26" s="1"/>
  <c r="BD178" i="26"/>
  <c r="BE178" i="26" s="1"/>
  <c r="AR9" i="26"/>
  <c r="AV9" i="26" s="1"/>
  <c r="BD134" i="26"/>
  <c r="BE134" i="26" s="1"/>
  <c r="AX134" i="26"/>
  <c r="BB134" i="26" s="1"/>
  <c r="AX131" i="26"/>
  <c r="BB131" i="26" s="1"/>
  <c r="BD131" i="26"/>
  <c r="BE131" i="26" s="1"/>
  <c r="AX125" i="26"/>
  <c r="BB125" i="26" s="1"/>
  <c r="BD125" i="26"/>
  <c r="BE125" i="26" s="1"/>
  <c r="AR102" i="26"/>
  <c r="AV102" i="26" s="1"/>
  <c r="AR139" i="26"/>
  <c r="AV139" i="26" s="1"/>
  <c r="BD202" i="26"/>
  <c r="BE202" i="26" s="1"/>
  <c r="AX202" i="26"/>
  <c r="BB202" i="26" s="1"/>
  <c r="AP106" i="26"/>
  <c r="AP188" i="26"/>
  <c r="AR124" i="26"/>
  <c r="AV124" i="26" s="1"/>
  <c r="AR86" i="26"/>
  <c r="AV86" i="26" s="1"/>
  <c r="AR111" i="26"/>
  <c r="AV111" i="26" s="1"/>
  <c r="AR179" i="26"/>
  <c r="AV179" i="26" s="1"/>
  <c r="AX212" i="26"/>
  <c r="BB212" i="26" s="1"/>
  <c r="BD212" i="26"/>
  <c r="BE212" i="26" s="1"/>
  <c r="AX122" i="26"/>
  <c r="BB122" i="26" s="1"/>
  <c r="BD122" i="26"/>
  <c r="BE122" i="26" s="1"/>
  <c r="BD99" i="26"/>
  <c r="BE99" i="26" s="1"/>
  <c r="AX99" i="26"/>
  <c r="BB99" i="26" s="1"/>
  <c r="BD11" i="26"/>
  <c r="BE11" i="26" s="1"/>
  <c r="AX11" i="26"/>
  <c r="BB11" i="26" s="1"/>
  <c r="BD180" i="26"/>
  <c r="BE180" i="26" s="1"/>
  <c r="AX180" i="26"/>
  <c r="BB180" i="26" s="1"/>
  <c r="AR118" i="26"/>
  <c r="AV118" i="26" s="1"/>
  <c r="BD182" i="26"/>
  <c r="BE182" i="26" s="1"/>
  <c r="AX182" i="26"/>
  <c r="BB182" i="26" s="1"/>
  <c r="BD148" i="26"/>
  <c r="BE148" i="26" s="1"/>
  <c r="AX148" i="26"/>
  <c r="BB148" i="26" s="1"/>
  <c r="AX163" i="26"/>
  <c r="BB163" i="26" s="1"/>
  <c r="BD163" i="26"/>
  <c r="BE163" i="26" s="1"/>
  <c r="AR81" i="26"/>
  <c r="AV81" i="26" s="1"/>
  <c r="AR95" i="26"/>
  <c r="AV95" i="26" s="1"/>
  <c r="AR172" i="26"/>
  <c r="AV172" i="26" s="1"/>
  <c r="AR165" i="26"/>
  <c r="AV165" i="26" s="1"/>
  <c r="BD103" i="26"/>
  <c r="BE103" i="26" s="1"/>
  <c r="AX103" i="26"/>
  <c r="BB103" i="26" s="1"/>
  <c r="AR143" i="26"/>
  <c r="AV143" i="26" s="1"/>
  <c r="BD136" i="26"/>
  <c r="BE136" i="26" s="1"/>
  <c r="AX136" i="26"/>
  <c r="BB136" i="26" s="1"/>
  <c r="AR184" i="26"/>
  <c r="AV184" i="26" s="1"/>
  <c r="AR196" i="26"/>
  <c r="AV196" i="26" s="1"/>
  <c r="AR80" i="26"/>
  <c r="AV80" i="26" s="1"/>
  <c r="AR110" i="26"/>
  <c r="AV110" i="26" s="1"/>
  <c r="AR147" i="26"/>
  <c r="AV147" i="26" s="1"/>
  <c r="AR146" i="26"/>
  <c r="AV146" i="26" s="1"/>
  <c r="AX200" i="26"/>
  <c r="BB200" i="26" s="1"/>
  <c r="BD200" i="26"/>
  <c r="BE200" i="26" s="1"/>
  <c r="AP192" i="26"/>
  <c r="AX98" i="26"/>
  <c r="BB98" i="26" s="1"/>
  <c r="BD98" i="26"/>
  <c r="BE98" i="26" s="1"/>
  <c r="AR186" i="26"/>
  <c r="AV186" i="26" s="1"/>
  <c r="AR40" i="26"/>
  <c r="AV40" i="26" s="1"/>
  <c r="AR174" i="26"/>
  <c r="AV174" i="26"/>
  <c r="BD58" i="26"/>
  <c r="BE58" i="26" s="1"/>
  <c r="AX58" i="26"/>
  <c r="BB58" i="26" s="1"/>
  <c r="AX105" i="26"/>
  <c r="BB105" i="26" s="1"/>
  <c r="BD105" i="26"/>
  <c r="BE105" i="26" s="1"/>
  <c r="BD107" i="26"/>
  <c r="BE107" i="26" s="1"/>
  <c r="AX107" i="26"/>
  <c r="BB107" i="26" s="1"/>
  <c r="BD72" i="26"/>
  <c r="BE72" i="26" s="1"/>
  <c r="AX72" i="26"/>
  <c r="BB72" i="26" s="1"/>
  <c r="AX135" i="26"/>
  <c r="BB135" i="26" s="1"/>
  <c r="BD135" i="26"/>
  <c r="BE135" i="26" s="1"/>
  <c r="BD108" i="26"/>
  <c r="BE108" i="26" s="1"/>
  <c r="AX108" i="26"/>
  <c r="BB108" i="26" s="1"/>
  <c r="BD144" i="26"/>
  <c r="BE144" i="26" s="1"/>
  <c r="AR194" i="26"/>
  <c r="AV194" i="26" s="1"/>
  <c r="AR176" i="26"/>
  <c r="AV176" i="26" s="1"/>
  <c r="AX93" i="26"/>
  <c r="BB93" i="26" s="1"/>
  <c r="BD93" i="26"/>
  <c r="BE93" i="26" s="1"/>
  <c r="AX152" i="26"/>
  <c r="BB152" i="26" s="1"/>
  <c r="BD152" i="26"/>
  <c r="BE152" i="26" s="1"/>
  <c r="AR203" i="26"/>
  <c r="AV203" i="26" s="1"/>
  <c r="AX51" i="26"/>
  <c r="BB51" i="26" s="1"/>
  <c r="BD51" i="26"/>
  <c r="BE51" i="26" s="1"/>
  <c r="BD210" i="26"/>
  <c r="BE210" i="26" s="1"/>
  <c r="AX210" i="26"/>
  <c r="BB210" i="26" s="1"/>
  <c r="BD104" i="26"/>
  <c r="BE104" i="26" s="1"/>
  <c r="AX104" i="26"/>
  <c r="BB104" i="26" s="1"/>
  <c r="AR91" i="26"/>
  <c r="AV91" i="26" s="1"/>
  <c r="AR83" i="26"/>
  <c r="AV83" i="26"/>
  <c r="BD120" i="26"/>
  <c r="BE120" i="26" s="1"/>
  <c r="AX120" i="26"/>
  <c r="BB120" i="26" s="1"/>
  <c r="AR150" i="26"/>
  <c r="AV150" i="26" s="1"/>
  <c r="AR162" i="26"/>
  <c r="AV162" i="26" s="1"/>
  <c r="AX77" i="26"/>
  <c r="BB77" i="26" s="1"/>
  <c r="BD77" i="26"/>
  <c r="BE77" i="26" s="1"/>
  <c r="BD56" i="26"/>
  <c r="BE56" i="26" s="1"/>
  <c r="AX56" i="26"/>
  <c r="BB56" i="26" s="1"/>
  <c r="BB6" i="26"/>
  <c r="AX7" i="26"/>
  <c r="BB7" i="26" s="1"/>
  <c r="BD7" i="26"/>
  <c r="BE7" i="26" s="1"/>
  <c r="BD168" i="26" l="1"/>
  <c r="BE168" i="26" s="1"/>
  <c r="AX100" i="26"/>
  <c r="BB100" i="26" s="1"/>
  <c r="BD100" i="26"/>
  <c r="BE100" i="26" s="1"/>
  <c r="BD62" i="26"/>
  <c r="BE62" i="26" s="1"/>
  <c r="BD87" i="26"/>
  <c r="BE87" i="26" s="1"/>
  <c r="AX87" i="26"/>
  <c r="BB87" i="26" s="1"/>
  <c r="AX187" i="26"/>
  <c r="BB187" i="26" s="1"/>
  <c r="BD13" i="26"/>
  <c r="BE13" i="26" s="1"/>
  <c r="AX13" i="26"/>
  <c r="BB13" i="26" s="1"/>
  <c r="AX121" i="26"/>
  <c r="BB121" i="26" s="1"/>
  <c r="AV206" i="26"/>
  <c r="BD206" i="26" s="1"/>
  <c r="BE206" i="26" s="1"/>
  <c r="AX130" i="26"/>
  <c r="BB130" i="26" s="1"/>
  <c r="AR116" i="26"/>
  <c r="AV116" i="26" s="1"/>
  <c r="BD70" i="26"/>
  <c r="BE70" i="26" s="1"/>
  <c r="AX70" i="26"/>
  <c r="BB70" i="26" s="1"/>
  <c r="BD121" i="26"/>
  <c r="BE121" i="26" s="1"/>
  <c r="BD130" i="26"/>
  <c r="BE130" i="26" s="1"/>
  <c r="AX156" i="26"/>
  <c r="BB156" i="26" s="1"/>
  <c r="BD156" i="26"/>
  <c r="BE156" i="26" s="1"/>
  <c r="AX89" i="26"/>
  <c r="BB89" i="26" s="1"/>
  <c r="BD89" i="26"/>
  <c r="BE89" i="26" s="1"/>
  <c r="AX68" i="26"/>
  <c r="BB68" i="26" s="1"/>
  <c r="BD132" i="26"/>
  <c r="BE132" i="26" s="1"/>
  <c r="AX132" i="26"/>
  <c r="BB132" i="26" s="1"/>
  <c r="BD68" i="26"/>
  <c r="BE68" i="26" s="1"/>
  <c r="BD209" i="26"/>
  <c r="BE209" i="26" s="1"/>
  <c r="AX209" i="26"/>
  <c r="BB209" i="26" s="1"/>
  <c r="BD49" i="26"/>
  <c r="BE49" i="26" s="1"/>
  <c r="AX49" i="26"/>
  <c r="BB49" i="26" s="1"/>
  <c r="AX17" i="26"/>
  <c r="BB17" i="26" s="1"/>
  <c r="BD17" i="26"/>
  <c r="BE17" i="26" s="1"/>
  <c r="BD169" i="26"/>
  <c r="BE169" i="26" s="1"/>
  <c r="AX169" i="26"/>
  <c r="BB169" i="26" s="1"/>
  <c r="AX123" i="26"/>
  <c r="BB123" i="26" s="1"/>
  <c r="BD123" i="26"/>
  <c r="BE123" i="26" s="1"/>
  <c r="BD189" i="26"/>
  <c r="BE189" i="26" s="1"/>
  <c r="AX189" i="26"/>
  <c r="BB189" i="26" s="1"/>
  <c r="BD126" i="26"/>
  <c r="BE126" i="26" s="1"/>
  <c r="AX126" i="26"/>
  <c r="BB126" i="26" s="1"/>
  <c r="AR43" i="26"/>
  <c r="AV43" i="26" s="1"/>
  <c r="AX43" i="26" s="1"/>
  <c r="BB43" i="26" s="1"/>
  <c r="AX206" i="26"/>
  <c r="BB206" i="26" s="1"/>
  <c r="AR198" i="26"/>
  <c r="AV198" i="26" s="1"/>
  <c r="AX101" i="26"/>
  <c r="BB101" i="26" s="1"/>
  <c r="BD101" i="26"/>
  <c r="BE101" i="26" s="1"/>
  <c r="AX69" i="26"/>
  <c r="BB69" i="26" s="1"/>
  <c r="BD69" i="26"/>
  <c r="BE69" i="26" s="1"/>
  <c r="AX145" i="26"/>
  <c r="BB145" i="26" s="1"/>
  <c r="BD145" i="26"/>
  <c r="BE145" i="26" s="1"/>
  <c r="BD153" i="26"/>
  <c r="BE153" i="26" s="1"/>
  <c r="AX153" i="26"/>
  <c r="BB153" i="26" s="1"/>
  <c r="BD172" i="26"/>
  <c r="BE172" i="26" s="1"/>
  <c r="AX172" i="26"/>
  <c r="BB172" i="26" s="1"/>
  <c r="BD124" i="26"/>
  <c r="BE124" i="26" s="1"/>
  <c r="AX124" i="26"/>
  <c r="BB124" i="26" s="1"/>
  <c r="AX162" i="26"/>
  <c r="BB162" i="26" s="1"/>
  <c r="BD162" i="26"/>
  <c r="BE162" i="26" s="1"/>
  <c r="BD194" i="26"/>
  <c r="BE194" i="26" s="1"/>
  <c r="AX194" i="26"/>
  <c r="BB194" i="26" s="1"/>
  <c r="BD143" i="26"/>
  <c r="BE143" i="26" s="1"/>
  <c r="AX143" i="26"/>
  <c r="BB143" i="26" s="1"/>
  <c r="AX81" i="26"/>
  <c r="BB81" i="26" s="1"/>
  <c r="BD81" i="26"/>
  <c r="BE81" i="26" s="1"/>
  <c r="AX118" i="26"/>
  <c r="BB118" i="26" s="1"/>
  <c r="BD118" i="26"/>
  <c r="BE118" i="26" s="1"/>
  <c r="AX150" i="26"/>
  <c r="BB150" i="26" s="1"/>
  <c r="BD150" i="26"/>
  <c r="BE150" i="26" s="1"/>
  <c r="BD80" i="26"/>
  <c r="BE80" i="26" s="1"/>
  <c r="AX80" i="26"/>
  <c r="BB80" i="26" s="1"/>
  <c r="BD91" i="26"/>
  <c r="BE91" i="26" s="1"/>
  <c r="AX91" i="26"/>
  <c r="BB91" i="26" s="1"/>
  <c r="BD204" i="26"/>
  <c r="BE204" i="26" s="1"/>
  <c r="AX204" i="26"/>
  <c r="BB204" i="26" s="1"/>
  <c r="AX203" i="26"/>
  <c r="BB203" i="26" s="1"/>
  <c r="BD203" i="26"/>
  <c r="BE203" i="26" s="1"/>
  <c r="BD40" i="26"/>
  <c r="BE40" i="26" s="1"/>
  <c r="AX40" i="26"/>
  <c r="BB40" i="26" s="1"/>
  <c r="AX146" i="26"/>
  <c r="BB146" i="26" s="1"/>
  <c r="BD146" i="26"/>
  <c r="BE146" i="26" s="1"/>
  <c r="BD95" i="26"/>
  <c r="BE95" i="26" s="1"/>
  <c r="AX95" i="26"/>
  <c r="BB95" i="26" s="1"/>
  <c r="AX174" i="26"/>
  <c r="BB174" i="26" s="1"/>
  <c r="BD174" i="26"/>
  <c r="BE174" i="26" s="1"/>
  <c r="AX196" i="26"/>
  <c r="BB196" i="26" s="1"/>
  <c r="BD196" i="26"/>
  <c r="BE196" i="26" s="1"/>
  <c r="AX86" i="26"/>
  <c r="BB86" i="26" s="1"/>
  <c r="BD86" i="26"/>
  <c r="BE86" i="26" s="1"/>
  <c r="AX186" i="26"/>
  <c r="BB186" i="26" s="1"/>
  <c r="BD186" i="26"/>
  <c r="BE186" i="26" s="1"/>
  <c r="AR192" i="26"/>
  <c r="AV192" i="26" s="1"/>
  <c r="AX110" i="26"/>
  <c r="BB110" i="26" s="1"/>
  <c r="BD110" i="26"/>
  <c r="BE110" i="26" s="1"/>
  <c r="BD111" i="26"/>
  <c r="BE111" i="26" s="1"/>
  <c r="AX111" i="26"/>
  <c r="BB111" i="26" s="1"/>
  <c r="AV106" i="26"/>
  <c r="AR106" i="26"/>
  <c r="BD184" i="26"/>
  <c r="BE184" i="26" s="1"/>
  <c r="AX184" i="26"/>
  <c r="BB184" i="26" s="1"/>
  <c r="AX179" i="26"/>
  <c r="BB179" i="26" s="1"/>
  <c r="BD179" i="26"/>
  <c r="BE179" i="26" s="1"/>
  <c r="AX9" i="26"/>
  <c r="BB9" i="26" s="1"/>
  <c r="BD9" i="26"/>
  <c r="BE9" i="26" s="1"/>
  <c r="BD139" i="26"/>
  <c r="BE139" i="26" s="1"/>
  <c r="AX139" i="26"/>
  <c r="BB139" i="26" s="1"/>
  <c r="AX20" i="26"/>
  <c r="BB20" i="26" s="1"/>
  <c r="BD20" i="26"/>
  <c r="BE20" i="26" s="1"/>
  <c r="AX19" i="26"/>
  <c r="BB19" i="26" s="1"/>
  <c r="BD19" i="26"/>
  <c r="BE19" i="26" s="1"/>
  <c r="BD176" i="26"/>
  <c r="BE176" i="26" s="1"/>
  <c r="AX176" i="26"/>
  <c r="BB176" i="26" s="1"/>
  <c r="BD147" i="26"/>
  <c r="BE147" i="26" s="1"/>
  <c r="AX147" i="26"/>
  <c r="BB147" i="26" s="1"/>
  <c r="BD165" i="26"/>
  <c r="BE165" i="26" s="1"/>
  <c r="AX165" i="26"/>
  <c r="BB165" i="26" s="1"/>
  <c r="AX102" i="26"/>
  <c r="BB102" i="26" s="1"/>
  <c r="BD102" i="26"/>
  <c r="BE102" i="26" s="1"/>
  <c r="AX83" i="26"/>
  <c r="BB83" i="26" s="1"/>
  <c r="BD83" i="26"/>
  <c r="BE83" i="26" s="1"/>
  <c r="AV188" i="26"/>
  <c r="AR188" i="26"/>
  <c r="AX116" i="26" l="1"/>
  <c r="BB116" i="26" s="1"/>
  <c r="BD116" i="26"/>
  <c r="BE116" i="26" s="1"/>
  <c r="BD43" i="26"/>
  <c r="BE43" i="26" s="1"/>
  <c r="BD198" i="26"/>
  <c r="BE198" i="26" s="1"/>
  <c r="AX198" i="26"/>
  <c r="BB198" i="26" s="1"/>
  <c r="BD192" i="26"/>
  <c r="BE192" i="26" s="1"/>
  <c r="AX192" i="26"/>
  <c r="BB192" i="26" s="1"/>
  <c r="AX106" i="26"/>
  <c r="BB106" i="26" s="1"/>
  <c r="BD106" i="26"/>
  <c r="BE106" i="26" s="1"/>
  <c r="BD188" i="26"/>
  <c r="BE188" i="26" s="1"/>
  <c r="AX188" i="26"/>
  <c r="BB188" i="26" s="1"/>
  <c r="BB219" i="26" l="1"/>
  <c r="BE219" i="26"/>
  <c r="AX219" i="26"/>
  <c r="BK218" i="21" l="1"/>
  <c r="BP218" i="21"/>
  <c r="BN7" i="21" l="1"/>
  <c r="BN8" i="21"/>
  <c r="BN9" i="21"/>
  <c r="BN10" i="21"/>
  <c r="BN11" i="21"/>
  <c r="BN12" i="21"/>
  <c r="BN13" i="21"/>
  <c r="BN14" i="21"/>
  <c r="BN15" i="21"/>
  <c r="BN16" i="21"/>
  <c r="BN17" i="21"/>
  <c r="BN18" i="21"/>
  <c r="BN19" i="21"/>
  <c r="BN20" i="21"/>
  <c r="BN21" i="21"/>
  <c r="BN22" i="21"/>
  <c r="BN23" i="21"/>
  <c r="BN24" i="21"/>
  <c r="BN25" i="21"/>
  <c r="BN26" i="21"/>
  <c r="BN27" i="21"/>
  <c r="BN28" i="21"/>
  <c r="BN29" i="21"/>
  <c r="BN30" i="21"/>
  <c r="BN31" i="21"/>
  <c r="BN32" i="21"/>
  <c r="BN33" i="21"/>
  <c r="BN34" i="21"/>
  <c r="BN35" i="21"/>
  <c r="BN36" i="21"/>
  <c r="BN37" i="21"/>
  <c r="BN38" i="21"/>
  <c r="BN39" i="21"/>
  <c r="BN40" i="21"/>
  <c r="BN41" i="21"/>
  <c r="BN42" i="21"/>
  <c r="BN43" i="21"/>
  <c r="BN44" i="21"/>
  <c r="BN45" i="21"/>
  <c r="BN46" i="21"/>
  <c r="BN47" i="21"/>
  <c r="BN48" i="21"/>
  <c r="BN49" i="21"/>
  <c r="BN50" i="21"/>
  <c r="BN51" i="21"/>
  <c r="BN52" i="21"/>
  <c r="BN53" i="21"/>
  <c r="BN54" i="21"/>
  <c r="BN55" i="21"/>
  <c r="BN56" i="21"/>
  <c r="BN57" i="21"/>
  <c r="BN58" i="21"/>
  <c r="BN59" i="21"/>
  <c r="BN60" i="21"/>
  <c r="BN61" i="21"/>
  <c r="BN62" i="21"/>
  <c r="BN63" i="21"/>
  <c r="BN64" i="21"/>
  <c r="BN65" i="21"/>
  <c r="BN66" i="21"/>
  <c r="BN67" i="21"/>
  <c r="BN68" i="21"/>
  <c r="BN69" i="21"/>
  <c r="BN70" i="21"/>
  <c r="BN71" i="21"/>
  <c r="BN72" i="21"/>
  <c r="BN73" i="21"/>
  <c r="BN74" i="21"/>
  <c r="BN75" i="21"/>
  <c r="BN76" i="21"/>
  <c r="BN77" i="21"/>
  <c r="BN78" i="21"/>
  <c r="BN79" i="21"/>
  <c r="BN80" i="21"/>
  <c r="BN81" i="21"/>
  <c r="BN82" i="21"/>
  <c r="BN83" i="21"/>
  <c r="BN84" i="21"/>
  <c r="BN85" i="21"/>
  <c r="BN86" i="21"/>
  <c r="BN87" i="21"/>
  <c r="BN88" i="21"/>
  <c r="BN89" i="21"/>
  <c r="BN90" i="21"/>
  <c r="BN91" i="21"/>
  <c r="BN92" i="21"/>
  <c r="BN93" i="21"/>
  <c r="BN94" i="21"/>
  <c r="BN95" i="21"/>
  <c r="BN96" i="21"/>
  <c r="BN97" i="21"/>
  <c r="BN98" i="21"/>
  <c r="BN99" i="21"/>
  <c r="BN100" i="21"/>
  <c r="BN101" i="21"/>
  <c r="BN102" i="21"/>
  <c r="BN103" i="21"/>
  <c r="BN104" i="21"/>
  <c r="BN105" i="21"/>
  <c r="BN106" i="21"/>
  <c r="BN107" i="21"/>
  <c r="BN108" i="21"/>
  <c r="BN109" i="21"/>
  <c r="BN110" i="21"/>
  <c r="BN111" i="21"/>
  <c r="BN112" i="21"/>
  <c r="BN113" i="21"/>
  <c r="BN114" i="21"/>
  <c r="BN115" i="21"/>
  <c r="BN116" i="21"/>
  <c r="BN117" i="21"/>
  <c r="BN118" i="21"/>
  <c r="BN119" i="21"/>
  <c r="BN120" i="21"/>
  <c r="BN121" i="21"/>
  <c r="BN122" i="21"/>
  <c r="BN123" i="21"/>
  <c r="BN124" i="21"/>
  <c r="BN125" i="21"/>
  <c r="BN126" i="21"/>
  <c r="BN127" i="21"/>
  <c r="BN128" i="21"/>
  <c r="BN129" i="21"/>
  <c r="BN130" i="21"/>
  <c r="BN131" i="21"/>
  <c r="BN132" i="21"/>
  <c r="BN133" i="21"/>
  <c r="BN134" i="21"/>
  <c r="BN135" i="21"/>
  <c r="BN136" i="21"/>
  <c r="BN137" i="21"/>
  <c r="BN138" i="21"/>
  <c r="BN139" i="21"/>
  <c r="BN140" i="21"/>
  <c r="BN141" i="21"/>
  <c r="BN142" i="21"/>
  <c r="BN143" i="21"/>
  <c r="BN144" i="21"/>
  <c r="BN145" i="21"/>
  <c r="BN146" i="21"/>
  <c r="BN147" i="21"/>
  <c r="BN148" i="21"/>
  <c r="BN149" i="21"/>
  <c r="BN150" i="21"/>
  <c r="BN151" i="21"/>
  <c r="BN152" i="21"/>
  <c r="BN153" i="21"/>
  <c r="BN154" i="21"/>
  <c r="BN155" i="21"/>
  <c r="BN156" i="21"/>
  <c r="BN157" i="21"/>
  <c r="BN158" i="21"/>
  <c r="BN159" i="21"/>
  <c r="BN160" i="21"/>
  <c r="BN161" i="21"/>
  <c r="BN162" i="21"/>
  <c r="BN163" i="21"/>
  <c r="BN164" i="21"/>
  <c r="BN165" i="21"/>
  <c r="BN166" i="21"/>
  <c r="BN167" i="21"/>
  <c r="BN168" i="21"/>
  <c r="BN169" i="21"/>
  <c r="BN170" i="21"/>
  <c r="BN171" i="21"/>
  <c r="BN172" i="21"/>
  <c r="BN173" i="21"/>
  <c r="BN174" i="21"/>
  <c r="BN175" i="21"/>
  <c r="BN176" i="21"/>
  <c r="BN177" i="21"/>
  <c r="BN178" i="21"/>
  <c r="BN179" i="21"/>
  <c r="BN180" i="21"/>
  <c r="BN181" i="21"/>
  <c r="BN182" i="21"/>
  <c r="BN183" i="21"/>
  <c r="BN184" i="21"/>
  <c r="BN185" i="21"/>
  <c r="BN186" i="21"/>
  <c r="BN187" i="21"/>
  <c r="BN188" i="21"/>
  <c r="BN189" i="21"/>
  <c r="BN190" i="21"/>
  <c r="BN191" i="21"/>
  <c r="BN192" i="21"/>
  <c r="BN193" i="21"/>
  <c r="BN194" i="21"/>
  <c r="BN195" i="21"/>
  <c r="BN196" i="21"/>
  <c r="BN197" i="21"/>
  <c r="BN198" i="21"/>
  <c r="BN199" i="21"/>
  <c r="BN200" i="21"/>
  <c r="BN201" i="21"/>
  <c r="BN202" i="21"/>
  <c r="BN203" i="21"/>
  <c r="BN204" i="21"/>
  <c r="BN205" i="21"/>
  <c r="BN206" i="21"/>
  <c r="BN207" i="21"/>
  <c r="BN208" i="21"/>
  <c r="BN209" i="21"/>
  <c r="BN210" i="21"/>
  <c r="BN211" i="21"/>
  <c r="BN212" i="21"/>
  <c r="BN213" i="21"/>
  <c r="BN214" i="21"/>
  <c r="BN215" i="21"/>
  <c r="BN216" i="21"/>
  <c r="BN217" i="21"/>
  <c r="BN218" i="21"/>
  <c r="BN6" i="21"/>
  <c r="BN220" i="21" l="1"/>
  <c r="BL218" i="21"/>
  <c r="BJ218" i="21"/>
  <c r="AJ209" i="21" l="1"/>
  <c r="AJ163" i="21"/>
  <c r="AJ160" i="21"/>
  <c r="AJ156" i="21"/>
  <c r="AJ155" i="21"/>
  <c r="AJ152" i="21"/>
  <c r="AJ147" i="21"/>
  <c r="AJ117" i="21"/>
  <c r="AJ94" i="21"/>
  <c r="AJ91" i="21"/>
  <c r="AJ56" i="21"/>
  <c r="AJ48" i="21"/>
  <c r="AJ47" i="21"/>
  <c r="AJ28" i="21"/>
  <c r="AJ23" i="21"/>
  <c r="AJ19" i="21"/>
  <c r="AJ16" i="21"/>
  <c r="AJ12" i="21"/>
  <c r="AJ10" i="21"/>
  <c r="AJ8" i="21"/>
  <c r="AH6" i="21"/>
  <c r="AH7" i="21"/>
  <c r="AH8" i="21"/>
  <c r="BJ8" i="21" s="1"/>
  <c r="AH10" i="21"/>
  <c r="BJ10" i="21" s="1"/>
  <c r="AH11" i="21"/>
  <c r="AH12" i="21"/>
  <c r="AH14" i="21"/>
  <c r="AH15" i="21"/>
  <c r="AH16" i="21"/>
  <c r="BJ16" i="21" s="1"/>
  <c r="AH18" i="21"/>
  <c r="AH21" i="21"/>
  <c r="AH22" i="21"/>
  <c r="AH23" i="21"/>
  <c r="BJ23" i="21" s="1"/>
  <c r="AH24" i="21"/>
  <c r="AH25" i="21"/>
  <c r="AH26" i="21"/>
  <c r="AH27" i="21"/>
  <c r="AH28" i="21"/>
  <c r="AH29" i="21"/>
  <c r="AH30" i="21"/>
  <c r="AH31" i="21"/>
  <c r="AH32" i="21"/>
  <c r="AH33" i="21"/>
  <c r="AH34" i="21"/>
  <c r="AH35" i="21"/>
  <c r="AH36" i="21"/>
  <c r="AH37" i="21"/>
  <c r="AH38" i="21"/>
  <c r="AH39" i="21"/>
  <c r="AH41" i="21"/>
  <c r="AH42" i="21"/>
  <c r="AH44" i="21"/>
  <c r="AH45" i="21"/>
  <c r="AH46" i="21"/>
  <c r="AH47" i="21"/>
  <c r="BJ47" i="21" s="1"/>
  <c r="AH48" i="21"/>
  <c r="BJ48" i="21" s="1"/>
  <c r="AH50" i="21"/>
  <c r="AH51" i="21"/>
  <c r="AH52" i="21"/>
  <c r="AH53" i="21"/>
  <c r="AH54" i="21"/>
  <c r="AH55" i="21"/>
  <c r="AH56" i="21"/>
  <c r="BJ56" i="21" s="1"/>
  <c r="AH57" i="21"/>
  <c r="AH58" i="21"/>
  <c r="AH60" i="21"/>
  <c r="AH59" i="21"/>
  <c r="AH61" i="21"/>
  <c r="AH62" i="21"/>
  <c r="AH63" i="21"/>
  <c r="AH64" i="21"/>
  <c r="AH66" i="21"/>
  <c r="AH67" i="21"/>
  <c r="AH68" i="21"/>
  <c r="AH69" i="21"/>
  <c r="AH70" i="21"/>
  <c r="AH71" i="21"/>
  <c r="AH73" i="21"/>
  <c r="AH76" i="21"/>
  <c r="AH78" i="21"/>
  <c r="AH79" i="21"/>
  <c r="AH80" i="21"/>
  <c r="AH82" i="21"/>
  <c r="AH83" i="21"/>
  <c r="AH84" i="21"/>
  <c r="AH85" i="21"/>
  <c r="AH86" i="21"/>
  <c r="AH89" i="21"/>
  <c r="AH90" i="21"/>
  <c r="AH91" i="21"/>
  <c r="AH92" i="21"/>
  <c r="AH94" i="21"/>
  <c r="BJ94" i="21" s="1"/>
  <c r="AH95" i="21"/>
  <c r="AH96" i="21"/>
  <c r="AH97" i="21"/>
  <c r="AH98" i="21"/>
  <c r="AH99" i="21"/>
  <c r="AH100" i="21"/>
  <c r="AH101" i="21"/>
  <c r="AH102" i="21"/>
  <c r="AH103" i="21"/>
  <c r="AH104" i="21"/>
  <c r="AH107" i="21"/>
  <c r="AH109" i="21"/>
  <c r="AH108" i="21"/>
  <c r="AH110" i="21"/>
  <c r="AH112" i="21"/>
  <c r="AH113" i="21"/>
  <c r="AH114" i="21"/>
  <c r="AH115" i="21"/>
  <c r="AH116" i="21"/>
  <c r="AH117" i="21"/>
  <c r="AH118" i="21"/>
  <c r="AH119" i="21"/>
  <c r="AH120" i="21"/>
  <c r="AH122" i="21"/>
  <c r="AH123" i="21"/>
  <c r="AH124" i="21"/>
  <c r="AH126" i="21"/>
  <c r="AH127" i="21"/>
  <c r="AH129" i="21"/>
  <c r="AH130" i="21"/>
  <c r="AH131" i="21"/>
  <c r="AH132" i="21"/>
  <c r="AH133" i="21"/>
  <c r="AH134" i="21"/>
  <c r="AH135" i="21"/>
  <c r="AH136" i="21"/>
  <c r="AH137" i="21"/>
  <c r="AH138" i="21"/>
  <c r="AH139" i="21"/>
  <c r="AH140" i="21"/>
  <c r="AH141" i="21"/>
  <c r="AH142" i="21"/>
  <c r="AH144" i="21"/>
  <c r="AH145" i="21"/>
  <c r="AH146" i="21"/>
  <c r="AH149" i="21"/>
  <c r="AH150" i="21"/>
  <c r="AH151" i="21"/>
  <c r="AH152" i="21"/>
  <c r="BJ152" i="21" s="1"/>
  <c r="AH153" i="21"/>
  <c r="AH154" i="21"/>
  <c r="AH155" i="21"/>
  <c r="AH156" i="21"/>
  <c r="BJ156" i="21" s="1"/>
  <c r="AH157" i="21"/>
  <c r="AH158" i="21"/>
  <c r="AH159" i="21"/>
  <c r="AH161" i="21"/>
  <c r="AH163" i="21"/>
  <c r="AH164" i="21"/>
  <c r="AH165" i="21"/>
  <c r="AH166" i="21"/>
  <c r="AH168" i="21"/>
  <c r="AH169" i="21"/>
  <c r="AH170" i="21"/>
  <c r="AH173" i="21"/>
  <c r="AH175" i="21"/>
  <c r="AH176" i="21"/>
  <c r="AH177" i="21"/>
  <c r="AH179" i="21"/>
  <c r="AH180" i="21"/>
  <c r="AH181" i="21"/>
  <c r="AH182" i="21"/>
  <c r="AH183" i="21"/>
  <c r="AH184" i="21"/>
  <c r="AH185" i="21"/>
  <c r="AH189" i="21"/>
  <c r="AH190" i="21"/>
  <c r="AH191" i="21"/>
  <c r="AH194" i="21"/>
  <c r="AH195" i="21"/>
  <c r="AH196" i="21"/>
  <c r="AH199" i="21"/>
  <c r="AH200" i="21"/>
  <c r="AH201" i="21"/>
  <c r="AH202" i="21"/>
  <c r="AH205" i="21"/>
  <c r="AH207" i="21"/>
  <c r="AH208" i="21"/>
  <c r="AH209" i="21"/>
  <c r="BJ209" i="21" s="1"/>
  <c r="AH210" i="21"/>
  <c r="AH211" i="21"/>
  <c r="AH212" i="21"/>
  <c r="AH213" i="21"/>
  <c r="AH214" i="21"/>
  <c r="AH216" i="21"/>
  <c r="AH217" i="21"/>
  <c r="T6" i="21"/>
  <c r="R6" i="21"/>
  <c r="AF6" i="21" s="1"/>
  <c r="X13" i="21"/>
  <c r="V13" i="21"/>
  <c r="AD13" i="21" s="1"/>
  <c r="X7" i="21"/>
  <c r="X8" i="21"/>
  <c r="X9" i="21"/>
  <c r="X10" i="21"/>
  <c r="X11" i="21"/>
  <c r="X12" i="21"/>
  <c r="X14" i="21"/>
  <c r="X15" i="21"/>
  <c r="X16" i="21"/>
  <c r="X17" i="21"/>
  <c r="X18" i="21"/>
  <c r="X19" i="21"/>
  <c r="X20" i="21"/>
  <c r="X21" i="21"/>
  <c r="X22" i="21"/>
  <c r="X23" i="21"/>
  <c r="X24" i="21"/>
  <c r="X25" i="21"/>
  <c r="X26" i="21"/>
  <c r="X27" i="21"/>
  <c r="X28" i="21"/>
  <c r="X29" i="21"/>
  <c r="X30" i="21"/>
  <c r="X31" i="21"/>
  <c r="X32" i="21"/>
  <c r="X33" i="21"/>
  <c r="X34" i="21"/>
  <c r="X35" i="21"/>
  <c r="X36" i="21"/>
  <c r="X37" i="21"/>
  <c r="X38" i="21"/>
  <c r="X39" i="21"/>
  <c r="X40" i="21"/>
  <c r="X41" i="21"/>
  <c r="X42" i="21"/>
  <c r="X43" i="21"/>
  <c r="X44" i="21"/>
  <c r="X45" i="21"/>
  <c r="X46" i="21"/>
  <c r="X47" i="21"/>
  <c r="X48" i="21"/>
  <c r="X49" i="21"/>
  <c r="X50" i="21"/>
  <c r="X51" i="21"/>
  <c r="X52" i="21"/>
  <c r="X53" i="21"/>
  <c r="X54" i="21"/>
  <c r="X55" i="21"/>
  <c r="X56" i="21"/>
  <c r="X57" i="21"/>
  <c r="X58" i="21"/>
  <c r="X60" i="21"/>
  <c r="X59" i="21"/>
  <c r="X61" i="21"/>
  <c r="X62" i="21"/>
  <c r="X63" i="21"/>
  <c r="X64" i="21"/>
  <c r="X65" i="21"/>
  <c r="X66" i="21"/>
  <c r="X67" i="21"/>
  <c r="X68" i="21"/>
  <c r="X69" i="21"/>
  <c r="X70" i="21"/>
  <c r="X71" i="21"/>
  <c r="X72" i="21"/>
  <c r="X73" i="21"/>
  <c r="X74" i="21"/>
  <c r="X75" i="21"/>
  <c r="X76" i="21"/>
  <c r="X77" i="21"/>
  <c r="X78" i="21"/>
  <c r="X79" i="21"/>
  <c r="X80" i="21"/>
  <c r="X81" i="21"/>
  <c r="X82" i="21"/>
  <c r="X83" i="21"/>
  <c r="X84" i="21"/>
  <c r="X85" i="21"/>
  <c r="X86" i="21"/>
  <c r="X87" i="21"/>
  <c r="X88" i="21"/>
  <c r="X89" i="21"/>
  <c r="X90" i="21"/>
  <c r="X91" i="21"/>
  <c r="X92" i="21"/>
  <c r="X93" i="21"/>
  <c r="X94" i="21"/>
  <c r="X95" i="21"/>
  <c r="X96" i="21"/>
  <c r="X97" i="21"/>
  <c r="X98" i="21"/>
  <c r="X99" i="21"/>
  <c r="X100" i="21"/>
  <c r="X101" i="21"/>
  <c r="X102" i="21"/>
  <c r="X103" i="21"/>
  <c r="X104" i="21"/>
  <c r="X105" i="21"/>
  <c r="X106" i="21"/>
  <c r="X107" i="21"/>
  <c r="X109" i="21"/>
  <c r="X108" i="21"/>
  <c r="X110" i="21"/>
  <c r="X111" i="21"/>
  <c r="X112" i="21"/>
  <c r="X113" i="21"/>
  <c r="X114" i="21"/>
  <c r="X115" i="21"/>
  <c r="X116" i="21"/>
  <c r="X117" i="21"/>
  <c r="X118" i="21"/>
  <c r="X119" i="21"/>
  <c r="X120" i="21"/>
  <c r="X121" i="21"/>
  <c r="X122" i="21"/>
  <c r="X123" i="21"/>
  <c r="X124" i="21"/>
  <c r="X125" i="21"/>
  <c r="X126" i="21"/>
  <c r="X127" i="21"/>
  <c r="X128" i="21"/>
  <c r="X129" i="21"/>
  <c r="X130" i="21"/>
  <c r="X131" i="21"/>
  <c r="X132" i="21"/>
  <c r="X133" i="21"/>
  <c r="X134" i="21"/>
  <c r="X135" i="21"/>
  <c r="X136" i="21"/>
  <c r="X137" i="21"/>
  <c r="X138" i="21"/>
  <c r="X139" i="21"/>
  <c r="X140" i="21"/>
  <c r="X141" i="21"/>
  <c r="X142" i="21"/>
  <c r="X143" i="21"/>
  <c r="X144" i="21"/>
  <c r="X145" i="21"/>
  <c r="X146" i="21"/>
  <c r="X147" i="21"/>
  <c r="X148" i="21"/>
  <c r="X149" i="21"/>
  <c r="X150" i="21"/>
  <c r="X151" i="21"/>
  <c r="X152" i="21"/>
  <c r="X153" i="21"/>
  <c r="X154" i="21"/>
  <c r="X155" i="21"/>
  <c r="X156" i="21"/>
  <c r="X157" i="21"/>
  <c r="X158" i="21"/>
  <c r="X159" i="21"/>
  <c r="X160" i="21"/>
  <c r="X161" i="21"/>
  <c r="X162" i="21"/>
  <c r="X163" i="21"/>
  <c r="X164" i="21"/>
  <c r="X165" i="21"/>
  <c r="X166" i="21"/>
  <c r="X167" i="21"/>
  <c r="X168" i="21"/>
  <c r="X169" i="21"/>
  <c r="X170" i="21"/>
  <c r="X171" i="21"/>
  <c r="X172" i="21"/>
  <c r="X173" i="21"/>
  <c r="X174" i="21"/>
  <c r="X175" i="21"/>
  <c r="X176" i="21"/>
  <c r="X177" i="21"/>
  <c r="X178" i="21"/>
  <c r="X179" i="21"/>
  <c r="X180" i="21"/>
  <c r="X181" i="21"/>
  <c r="X182" i="21"/>
  <c r="X183" i="21"/>
  <c r="X184" i="21"/>
  <c r="X185" i="21"/>
  <c r="X187" i="21"/>
  <c r="X186" i="21"/>
  <c r="X188" i="21"/>
  <c r="X189" i="21"/>
  <c r="X190" i="21"/>
  <c r="X191" i="21"/>
  <c r="X192" i="21"/>
  <c r="X194" i="21"/>
  <c r="X193" i="21"/>
  <c r="X195" i="21"/>
  <c r="X197" i="21"/>
  <c r="X196" i="21"/>
  <c r="X198" i="21"/>
  <c r="X199" i="21"/>
  <c r="X200" i="21"/>
  <c r="X201" i="21"/>
  <c r="X202" i="21"/>
  <c r="X203" i="21"/>
  <c r="X204" i="21"/>
  <c r="X205" i="21"/>
  <c r="X206" i="21"/>
  <c r="X207" i="21"/>
  <c r="X208" i="21"/>
  <c r="X209" i="21"/>
  <c r="X210" i="21"/>
  <c r="X211" i="21"/>
  <c r="X212" i="21"/>
  <c r="X213" i="21"/>
  <c r="X214" i="21"/>
  <c r="X215" i="21"/>
  <c r="X216" i="21"/>
  <c r="X217" i="21"/>
  <c r="X6" i="21"/>
  <c r="V7" i="21"/>
  <c r="V8" i="21"/>
  <c r="V9" i="21"/>
  <c r="AD9" i="21" s="1"/>
  <c r="V10" i="21"/>
  <c r="V11" i="21"/>
  <c r="V12" i="21"/>
  <c r="V14" i="21"/>
  <c r="V15" i="21"/>
  <c r="V16" i="21"/>
  <c r="V17" i="21"/>
  <c r="AD17" i="21" s="1"/>
  <c r="V18" i="21"/>
  <c r="V19" i="21"/>
  <c r="AD19" i="21" s="1"/>
  <c r="V20" i="21"/>
  <c r="AD20" i="21" s="1"/>
  <c r="V21" i="21"/>
  <c r="V22" i="21"/>
  <c r="V23" i="21"/>
  <c r="AD23" i="21" s="1"/>
  <c r="V24" i="21"/>
  <c r="V25" i="21"/>
  <c r="V26" i="21"/>
  <c r="V27" i="21"/>
  <c r="V28" i="21"/>
  <c r="V29" i="21"/>
  <c r="V30" i="21"/>
  <c r="V31" i="21"/>
  <c r="V32" i="21"/>
  <c r="V33" i="21"/>
  <c r="V34" i="21"/>
  <c r="V35" i="21"/>
  <c r="V36" i="21"/>
  <c r="V37" i="21"/>
  <c r="V38" i="21"/>
  <c r="V39" i="21"/>
  <c r="V40" i="21"/>
  <c r="AD40" i="21" s="1"/>
  <c r="V41" i="21"/>
  <c r="V42" i="21"/>
  <c r="V43" i="21"/>
  <c r="AD43" i="21" s="1"/>
  <c r="V44" i="21"/>
  <c r="V45" i="21"/>
  <c r="AD45" i="21" s="1"/>
  <c r="V46" i="21"/>
  <c r="V47" i="21"/>
  <c r="V48" i="21"/>
  <c r="V49" i="21"/>
  <c r="AD49" i="21" s="1"/>
  <c r="V50" i="21"/>
  <c r="V51" i="21"/>
  <c r="V52" i="21"/>
  <c r="V53" i="21"/>
  <c r="V54" i="21"/>
  <c r="V55" i="21"/>
  <c r="V56" i="21"/>
  <c r="V57" i="21"/>
  <c r="V58" i="21"/>
  <c r="V60" i="21"/>
  <c r="V59" i="21"/>
  <c r="V61" i="21"/>
  <c r="V62" i="21"/>
  <c r="V63" i="21"/>
  <c r="V64" i="21"/>
  <c r="V65" i="21"/>
  <c r="AD65" i="21" s="1"/>
  <c r="V66" i="21"/>
  <c r="V67" i="21"/>
  <c r="V68" i="21"/>
  <c r="V69" i="21"/>
  <c r="V70" i="21"/>
  <c r="V71" i="21"/>
  <c r="V72" i="21"/>
  <c r="AD72" i="21" s="1"/>
  <c r="V73" i="21"/>
  <c r="V74" i="21"/>
  <c r="AD74" i="21" s="1"/>
  <c r="V75" i="21"/>
  <c r="AD75" i="21" s="1"/>
  <c r="V76" i="21"/>
  <c r="V77" i="21"/>
  <c r="AD77" i="21" s="1"/>
  <c r="V78" i="21"/>
  <c r="V79" i="21"/>
  <c r="V80" i="21"/>
  <c r="V81" i="21"/>
  <c r="AD81" i="21" s="1"/>
  <c r="V82" i="21"/>
  <c r="AD82" i="21" s="1"/>
  <c r="V83" i="21"/>
  <c r="V84" i="21"/>
  <c r="V85" i="21"/>
  <c r="V86" i="21"/>
  <c r="V87" i="21"/>
  <c r="AD87" i="21" s="1"/>
  <c r="V88" i="21"/>
  <c r="AD88" i="21" s="1"/>
  <c r="V89" i="21"/>
  <c r="V90" i="21"/>
  <c r="V91" i="21"/>
  <c r="V92" i="21"/>
  <c r="V93" i="21"/>
  <c r="AD93" i="21" s="1"/>
  <c r="V94" i="21"/>
  <c r="AD94" i="21" s="1"/>
  <c r="V95" i="21"/>
  <c r="V96" i="21"/>
  <c r="V97" i="21"/>
  <c r="V98" i="21"/>
  <c r="V99" i="21"/>
  <c r="V100" i="21"/>
  <c r="V101" i="21"/>
  <c r="V102" i="21"/>
  <c r="V103" i="21"/>
  <c r="V104" i="21"/>
  <c r="AD104" i="21" s="1"/>
  <c r="V105" i="21"/>
  <c r="AD105" i="21" s="1"/>
  <c r="V106" i="21"/>
  <c r="AD106" i="21" s="1"/>
  <c r="V107" i="21"/>
  <c r="V109" i="21"/>
  <c r="V108" i="21"/>
  <c r="V110" i="21"/>
  <c r="V111" i="21"/>
  <c r="AD111" i="21" s="1"/>
  <c r="V112" i="21"/>
  <c r="V113" i="21"/>
  <c r="V114" i="21"/>
  <c r="V115" i="21"/>
  <c r="V116" i="21"/>
  <c r="AD116" i="21" s="1"/>
  <c r="V117" i="21"/>
  <c r="V118" i="21"/>
  <c r="V119" i="21"/>
  <c r="V120" i="21"/>
  <c r="V121" i="21"/>
  <c r="AD121" i="21" s="1"/>
  <c r="V122" i="21"/>
  <c r="V123" i="21"/>
  <c r="V124" i="21"/>
  <c r="V125" i="21"/>
  <c r="AD125" i="21" s="1"/>
  <c r="V126" i="21"/>
  <c r="V127" i="21"/>
  <c r="V128" i="21"/>
  <c r="AD128" i="21" s="1"/>
  <c r="V129" i="21"/>
  <c r="AD129" i="21" s="1"/>
  <c r="V130" i="21"/>
  <c r="V131" i="21"/>
  <c r="V132" i="21"/>
  <c r="V133" i="21"/>
  <c r="V134" i="21"/>
  <c r="V135" i="21"/>
  <c r="V136" i="21"/>
  <c r="V137" i="21"/>
  <c r="V138" i="21"/>
  <c r="V139" i="21"/>
  <c r="V140" i="21"/>
  <c r="V141" i="21"/>
  <c r="V142" i="21"/>
  <c r="V143" i="21"/>
  <c r="AD143" i="21" s="1"/>
  <c r="V144" i="21"/>
  <c r="V145" i="21"/>
  <c r="V146" i="21"/>
  <c r="V147" i="21"/>
  <c r="AD147" i="21" s="1"/>
  <c r="V148" i="21"/>
  <c r="AD148" i="21" s="1"/>
  <c r="V149" i="21"/>
  <c r="V150" i="21"/>
  <c r="V151" i="21"/>
  <c r="AD151" i="21" s="1"/>
  <c r="V152" i="21"/>
  <c r="V153" i="21"/>
  <c r="V154" i="21"/>
  <c r="V155" i="21"/>
  <c r="V156" i="21"/>
  <c r="V157" i="21"/>
  <c r="V158" i="21"/>
  <c r="V159" i="21"/>
  <c r="V160" i="21"/>
  <c r="AD160" i="21" s="1"/>
  <c r="V161" i="21"/>
  <c r="V162" i="21"/>
  <c r="AD162" i="21" s="1"/>
  <c r="V163" i="21"/>
  <c r="V164" i="21"/>
  <c r="V165" i="21"/>
  <c r="V166" i="21"/>
  <c r="V167" i="21"/>
  <c r="AD167" i="21" s="1"/>
  <c r="V168" i="21"/>
  <c r="V169" i="21"/>
  <c r="V170" i="21"/>
  <c r="V171" i="21"/>
  <c r="AD171" i="21" s="1"/>
  <c r="V172" i="21"/>
  <c r="AD172" i="21" s="1"/>
  <c r="V173" i="21"/>
  <c r="V174" i="21"/>
  <c r="AD174" i="21" s="1"/>
  <c r="V175" i="21"/>
  <c r="V176" i="21"/>
  <c r="V177" i="21"/>
  <c r="V178" i="21"/>
  <c r="AD178" i="21" s="1"/>
  <c r="V179" i="21"/>
  <c r="V180" i="21"/>
  <c r="V181" i="21"/>
  <c r="V182" i="21"/>
  <c r="V183" i="21"/>
  <c r="V184" i="21"/>
  <c r="V185" i="21"/>
  <c r="V187" i="21"/>
  <c r="AD187" i="21" s="1"/>
  <c r="V186" i="21"/>
  <c r="AD186" i="21" s="1"/>
  <c r="V188" i="21"/>
  <c r="AD188" i="21" s="1"/>
  <c r="V189" i="21"/>
  <c r="V190" i="21"/>
  <c r="V191" i="21"/>
  <c r="V192" i="21"/>
  <c r="AD192" i="21" s="1"/>
  <c r="V194" i="21"/>
  <c r="AD194" i="21" s="1"/>
  <c r="V193" i="21"/>
  <c r="V195" i="21"/>
  <c r="V197" i="21"/>
  <c r="AD197" i="21" s="1"/>
  <c r="V196" i="21"/>
  <c r="V198" i="21"/>
  <c r="AD198" i="21" s="1"/>
  <c r="V199" i="21"/>
  <c r="V200" i="21"/>
  <c r="V201" i="21"/>
  <c r="V202" i="21"/>
  <c r="V203" i="21"/>
  <c r="AD203" i="21" s="1"/>
  <c r="V204" i="21"/>
  <c r="AD204" i="21" s="1"/>
  <c r="V205" i="21"/>
  <c r="V206" i="21"/>
  <c r="AD206" i="21" s="1"/>
  <c r="V207" i="21"/>
  <c r="V208" i="21"/>
  <c r="V209" i="21"/>
  <c r="V210" i="21"/>
  <c r="V211" i="21"/>
  <c r="V212" i="21"/>
  <c r="V213" i="21"/>
  <c r="V214" i="21"/>
  <c r="AD214" i="21" s="1"/>
  <c r="V215" i="21"/>
  <c r="AD215" i="21" s="1"/>
  <c r="V216" i="21"/>
  <c r="V217" i="21"/>
  <c r="V6" i="21"/>
  <c r="T7" i="21"/>
  <c r="T8" i="21"/>
  <c r="T9" i="21"/>
  <c r="T10" i="21"/>
  <c r="T11" i="21"/>
  <c r="T12" i="21"/>
  <c r="T13" i="21"/>
  <c r="T14" i="21"/>
  <c r="T15" i="21"/>
  <c r="T16" i="21"/>
  <c r="T17" i="21"/>
  <c r="T18" i="21"/>
  <c r="T19" i="21"/>
  <c r="T20" i="21"/>
  <c r="T21" i="21"/>
  <c r="T22" i="21"/>
  <c r="T23" i="21"/>
  <c r="T24" i="21"/>
  <c r="T25" i="21"/>
  <c r="T26" i="21"/>
  <c r="T27" i="21"/>
  <c r="T28" i="21"/>
  <c r="T29" i="21"/>
  <c r="T30" i="21"/>
  <c r="T31" i="21"/>
  <c r="T32" i="21"/>
  <c r="T33" i="21"/>
  <c r="T34" i="21"/>
  <c r="T35" i="21"/>
  <c r="T36" i="21"/>
  <c r="T37" i="21"/>
  <c r="T38" i="21"/>
  <c r="T39" i="21"/>
  <c r="T40" i="21"/>
  <c r="T41" i="21"/>
  <c r="T42" i="21"/>
  <c r="T43" i="21"/>
  <c r="T44" i="21"/>
  <c r="T45" i="21"/>
  <c r="T46" i="21"/>
  <c r="T47" i="21"/>
  <c r="T48" i="21"/>
  <c r="T49" i="21"/>
  <c r="T50" i="21"/>
  <c r="T51" i="21"/>
  <c r="T52" i="21"/>
  <c r="T53" i="21"/>
  <c r="T54" i="21"/>
  <c r="T55" i="21"/>
  <c r="T56" i="21"/>
  <c r="T57" i="21"/>
  <c r="T58" i="21"/>
  <c r="T60" i="21"/>
  <c r="T59" i="21"/>
  <c r="T61" i="21"/>
  <c r="T62" i="21"/>
  <c r="T63" i="21"/>
  <c r="T64" i="21"/>
  <c r="T65" i="21"/>
  <c r="T66" i="21"/>
  <c r="T67" i="21"/>
  <c r="T68" i="21"/>
  <c r="T69" i="21"/>
  <c r="T70" i="21"/>
  <c r="T71" i="21"/>
  <c r="T72" i="21"/>
  <c r="T73" i="21"/>
  <c r="T74" i="21"/>
  <c r="T75" i="21"/>
  <c r="T76" i="21"/>
  <c r="AD76" i="21" s="1"/>
  <c r="T77" i="21"/>
  <c r="T78" i="21"/>
  <c r="T79" i="21"/>
  <c r="T80" i="21"/>
  <c r="T81" i="21"/>
  <c r="T82" i="21"/>
  <c r="T83" i="21"/>
  <c r="T84" i="21"/>
  <c r="AD84" i="21" s="1"/>
  <c r="T85" i="21"/>
  <c r="T86" i="21"/>
  <c r="T87" i="21"/>
  <c r="T88" i="21"/>
  <c r="T89" i="21"/>
  <c r="T90" i="21"/>
  <c r="T91" i="21"/>
  <c r="T92" i="21"/>
  <c r="AD92" i="21" s="1"/>
  <c r="T93" i="21"/>
  <c r="T94" i="21"/>
  <c r="T95" i="21"/>
  <c r="T96" i="21"/>
  <c r="T97" i="21"/>
  <c r="T98" i="21"/>
  <c r="T99" i="21"/>
  <c r="T100" i="21"/>
  <c r="AD100" i="21" s="1"/>
  <c r="T101" i="21"/>
  <c r="T102" i="21"/>
  <c r="T103" i="21"/>
  <c r="T104" i="21"/>
  <c r="T105" i="21"/>
  <c r="T106" i="21"/>
  <c r="T107" i="21"/>
  <c r="T109" i="21"/>
  <c r="AD109" i="21" s="1"/>
  <c r="T108" i="21"/>
  <c r="T110" i="21"/>
  <c r="T111" i="21"/>
  <c r="T112" i="21"/>
  <c r="T113" i="21"/>
  <c r="T114" i="21"/>
  <c r="T115" i="21"/>
  <c r="T116" i="21"/>
  <c r="T117" i="21"/>
  <c r="T118" i="21"/>
  <c r="T119" i="21"/>
  <c r="T120" i="21"/>
  <c r="T121" i="21"/>
  <c r="T122" i="21"/>
  <c r="T123" i="21"/>
  <c r="T124" i="21"/>
  <c r="AD124" i="21" s="1"/>
  <c r="T125" i="21"/>
  <c r="T126" i="21"/>
  <c r="T127" i="21"/>
  <c r="T128" i="21"/>
  <c r="T129" i="21"/>
  <c r="T130" i="21"/>
  <c r="T131" i="21"/>
  <c r="T132" i="21"/>
  <c r="AD132" i="21" s="1"/>
  <c r="T133" i="21"/>
  <c r="T134" i="21"/>
  <c r="T135" i="21"/>
  <c r="T136" i="21"/>
  <c r="T137" i="21"/>
  <c r="T138" i="21"/>
  <c r="T139" i="21"/>
  <c r="T140" i="21"/>
  <c r="AD140" i="21" s="1"/>
  <c r="T141" i="21"/>
  <c r="T142" i="21"/>
  <c r="T143" i="21"/>
  <c r="T144" i="21"/>
  <c r="T145" i="21"/>
  <c r="T146" i="21"/>
  <c r="T147" i="21"/>
  <c r="T148" i="21"/>
  <c r="T149" i="21"/>
  <c r="T150" i="21"/>
  <c r="T151" i="21"/>
  <c r="T152" i="21"/>
  <c r="T153" i="21"/>
  <c r="T154" i="21"/>
  <c r="T155" i="21"/>
  <c r="T156" i="21"/>
  <c r="AD156" i="21" s="1"/>
  <c r="T157" i="21"/>
  <c r="T158" i="21"/>
  <c r="T159" i="21"/>
  <c r="T160" i="21"/>
  <c r="T161" i="21"/>
  <c r="T162" i="21"/>
  <c r="T163" i="21"/>
  <c r="T164" i="21"/>
  <c r="AD164" i="21" s="1"/>
  <c r="T165" i="21"/>
  <c r="T166" i="21"/>
  <c r="T167" i="21"/>
  <c r="T168" i="21"/>
  <c r="T169" i="21"/>
  <c r="T170" i="21"/>
  <c r="T171" i="21"/>
  <c r="T172" i="21"/>
  <c r="T173" i="21"/>
  <c r="T174" i="21"/>
  <c r="T175" i="21"/>
  <c r="T176" i="21"/>
  <c r="T177" i="21"/>
  <c r="T178" i="21"/>
  <c r="T179" i="21"/>
  <c r="T180" i="21"/>
  <c r="AD180" i="21" s="1"/>
  <c r="T181" i="21"/>
  <c r="T182" i="21"/>
  <c r="T183" i="21"/>
  <c r="T184" i="21"/>
  <c r="T185" i="21"/>
  <c r="T187" i="21"/>
  <c r="T186" i="21"/>
  <c r="T188" i="21"/>
  <c r="T189" i="21"/>
  <c r="T190" i="21"/>
  <c r="T191" i="21"/>
  <c r="T192" i="21"/>
  <c r="T194" i="21"/>
  <c r="T193" i="21"/>
  <c r="T195" i="21"/>
  <c r="T197" i="21"/>
  <c r="T196" i="21"/>
  <c r="T198" i="21"/>
  <c r="T199" i="21"/>
  <c r="T200" i="21"/>
  <c r="T201" i="21"/>
  <c r="T202" i="21"/>
  <c r="T203" i="21"/>
  <c r="T204" i="21"/>
  <c r="T205" i="21"/>
  <c r="T206" i="21"/>
  <c r="T207" i="21"/>
  <c r="T208" i="21"/>
  <c r="T209" i="21"/>
  <c r="T210" i="21"/>
  <c r="T211" i="21"/>
  <c r="T212" i="21"/>
  <c r="AD212" i="21" s="1"/>
  <c r="T213" i="21"/>
  <c r="T214" i="21"/>
  <c r="T215" i="21"/>
  <c r="T216" i="21"/>
  <c r="T217" i="21"/>
  <c r="Q7" i="21"/>
  <c r="Q8" i="21"/>
  <c r="Q9" i="21"/>
  <c r="Q10" i="21"/>
  <c r="Q11" i="21"/>
  <c r="Q12" i="21"/>
  <c r="Q13" i="21"/>
  <c r="Q14" i="21"/>
  <c r="Q15" i="21"/>
  <c r="Q16" i="21"/>
  <c r="Q17" i="21"/>
  <c r="Q18" i="21"/>
  <c r="Q19" i="21"/>
  <c r="Q20" i="21"/>
  <c r="Q21" i="21"/>
  <c r="Q22" i="21"/>
  <c r="Q23" i="21"/>
  <c r="Q24" i="21"/>
  <c r="Q25" i="21"/>
  <c r="Q26" i="21"/>
  <c r="Q27" i="21"/>
  <c r="Q28" i="21"/>
  <c r="Q29" i="21"/>
  <c r="Q30" i="21"/>
  <c r="Q31" i="21"/>
  <c r="Q32" i="21"/>
  <c r="Q33" i="21"/>
  <c r="Q34" i="21"/>
  <c r="Q35" i="21"/>
  <c r="Q36" i="21"/>
  <c r="Q37" i="21"/>
  <c r="Q38" i="21"/>
  <c r="Q39" i="21"/>
  <c r="Q40" i="21"/>
  <c r="Q41" i="21"/>
  <c r="Q42" i="21"/>
  <c r="Q43" i="21"/>
  <c r="Q44" i="21"/>
  <c r="Q45" i="21"/>
  <c r="Q46" i="21"/>
  <c r="Q47" i="21"/>
  <c r="Q48" i="21"/>
  <c r="Q49" i="21"/>
  <c r="Q50" i="21"/>
  <c r="Q51" i="21"/>
  <c r="Q52" i="21"/>
  <c r="Q53" i="21"/>
  <c r="Q54" i="21"/>
  <c r="Q55" i="21"/>
  <c r="Q56" i="21"/>
  <c r="Q57" i="21"/>
  <c r="Q58" i="21"/>
  <c r="Q60" i="21"/>
  <c r="Q59" i="21"/>
  <c r="Q61" i="21"/>
  <c r="Q62" i="21"/>
  <c r="Q63" i="21"/>
  <c r="Q64" i="21"/>
  <c r="Q65" i="21"/>
  <c r="Q66" i="21"/>
  <c r="Q67" i="21"/>
  <c r="Q68" i="21"/>
  <c r="Q69" i="21"/>
  <c r="Q70" i="21"/>
  <c r="Q71" i="21"/>
  <c r="Q72" i="21"/>
  <c r="Q73" i="21"/>
  <c r="Q74" i="21"/>
  <c r="Q75" i="21"/>
  <c r="Q76" i="21"/>
  <c r="Q77" i="21"/>
  <c r="Q78" i="21"/>
  <c r="Q79" i="21"/>
  <c r="Q80" i="21"/>
  <c r="Q81" i="21"/>
  <c r="Q82" i="21"/>
  <c r="Q83" i="21"/>
  <c r="Q84" i="21"/>
  <c r="Q85" i="21"/>
  <c r="Q86" i="21"/>
  <c r="Q87" i="21"/>
  <c r="Q88" i="21"/>
  <c r="Q89" i="21"/>
  <c r="Q90" i="21"/>
  <c r="Q91" i="21"/>
  <c r="Q92" i="21"/>
  <c r="Q93" i="21"/>
  <c r="Q94" i="21"/>
  <c r="Q95" i="21"/>
  <c r="Q96" i="21"/>
  <c r="Q97" i="21"/>
  <c r="Q98" i="21"/>
  <c r="Q99" i="21"/>
  <c r="Q100" i="21"/>
  <c r="Q101" i="21"/>
  <c r="Q102" i="21"/>
  <c r="Q103" i="21"/>
  <c r="Q104" i="21"/>
  <c r="Q105" i="21"/>
  <c r="Q106" i="21"/>
  <c r="Q107" i="21"/>
  <c r="Q109" i="21"/>
  <c r="Q108" i="21"/>
  <c r="Q110" i="21"/>
  <c r="Q111" i="21"/>
  <c r="Q112" i="21"/>
  <c r="Q113" i="21"/>
  <c r="Q114" i="21"/>
  <c r="Q115" i="21"/>
  <c r="Q116" i="21"/>
  <c r="Q117" i="21"/>
  <c r="Q118" i="21"/>
  <c r="Q119" i="21"/>
  <c r="Q120" i="21"/>
  <c r="Q121" i="21"/>
  <c r="Q122" i="21"/>
  <c r="Q123" i="21"/>
  <c r="Q124" i="21"/>
  <c r="Q125" i="21"/>
  <c r="Q126" i="21"/>
  <c r="Q127" i="21"/>
  <c r="Q128" i="21"/>
  <c r="Q129" i="21"/>
  <c r="Q130" i="21"/>
  <c r="Q131" i="21"/>
  <c r="Q132" i="21"/>
  <c r="Q133" i="21"/>
  <c r="Q134" i="21"/>
  <c r="Q135" i="21"/>
  <c r="Q136" i="21"/>
  <c r="Q137" i="21"/>
  <c r="Q138" i="21"/>
  <c r="Q139" i="21"/>
  <c r="Q140" i="21"/>
  <c r="Q141" i="21"/>
  <c r="Q142" i="21"/>
  <c r="Q143" i="21"/>
  <c r="Q144" i="21"/>
  <c r="Q145" i="21"/>
  <c r="Q146" i="21"/>
  <c r="Q147" i="21"/>
  <c r="Q148" i="21"/>
  <c r="Q149" i="21"/>
  <c r="Q150" i="21"/>
  <c r="Q151" i="21"/>
  <c r="Q152" i="21"/>
  <c r="Q153" i="21"/>
  <c r="Q154" i="21"/>
  <c r="Q155" i="21"/>
  <c r="Q156" i="21"/>
  <c r="Q157" i="21"/>
  <c r="Q158" i="21"/>
  <c r="Q159" i="21"/>
  <c r="Q160" i="21"/>
  <c r="Q161" i="21"/>
  <c r="Q162" i="21"/>
  <c r="Q163" i="21"/>
  <c r="Q164" i="21"/>
  <c r="Q165" i="21"/>
  <c r="Q166" i="21"/>
  <c r="Q167" i="21"/>
  <c r="Q168" i="21"/>
  <c r="Q169" i="21"/>
  <c r="Q170" i="21"/>
  <c r="Q171" i="21"/>
  <c r="Q172" i="21"/>
  <c r="Q173" i="21"/>
  <c r="Q174" i="21"/>
  <c r="Q175" i="21"/>
  <c r="Q176" i="21"/>
  <c r="Q177" i="21"/>
  <c r="Q178" i="21"/>
  <c r="Q179" i="21"/>
  <c r="Q180" i="21"/>
  <c r="Q181" i="21"/>
  <c r="Q182" i="21"/>
  <c r="Q183" i="21"/>
  <c r="Q184" i="21"/>
  <c r="Q185" i="21"/>
  <c r="Q187" i="21"/>
  <c r="Q186" i="21"/>
  <c r="Q188" i="21"/>
  <c r="Q189" i="21"/>
  <c r="Q190" i="21"/>
  <c r="Q191" i="21"/>
  <c r="Q192" i="21"/>
  <c r="Q194" i="21"/>
  <c r="Q193" i="21"/>
  <c r="Q195" i="21"/>
  <c r="Q197" i="21"/>
  <c r="Q196" i="21"/>
  <c r="Q198" i="21"/>
  <c r="Q199" i="21"/>
  <c r="Q200" i="21"/>
  <c r="Q201" i="21"/>
  <c r="Q202" i="21"/>
  <c r="Q203" i="21"/>
  <c r="Q204" i="21"/>
  <c r="Q205" i="21"/>
  <c r="Q206" i="21"/>
  <c r="Q207" i="21"/>
  <c r="Q208" i="21"/>
  <c r="Q209" i="21"/>
  <c r="Q210" i="21"/>
  <c r="Q211" i="21"/>
  <c r="Q212" i="21"/>
  <c r="Q213" i="21"/>
  <c r="Q214" i="21"/>
  <c r="Q215" i="21"/>
  <c r="Q216" i="21"/>
  <c r="Q217" i="21"/>
  <c r="Q6" i="21"/>
  <c r="AN212" i="21" l="1"/>
  <c r="BJ212" i="21"/>
  <c r="AN201" i="21"/>
  <c r="BJ201" i="21"/>
  <c r="AN189" i="21"/>
  <c r="BJ189" i="21"/>
  <c r="AN170" i="21"/>
  <c r="BJ170" i="21"/>
  <c r="AN159" i="21"/>
  <c r="BJ159" i="21"/>
  <c r="AN151" i="21"/>
  <c r="BJ151" i="21"/>
  <c r="AN140" i="21"/>
  <c r="BJ140" i="21"/>
  <c r="AN132" i="21"/>
  <c r="BJ132" i="21"/>
  <c r="AN122" i="21"/>
  <c r="BJ122" i="21"/>
  <c r="AL117" i="21"/>
  <c r="AN117" i="21" s="1"/>
  <c r="BJ117" i="21"/>
  <c r="AN113" i="21"/>
  <c r="BJ113" i="21"/>
  <c r="AN109" i="21"/>
  <c r="BJ109" i="21"/>
  <c r="AN102" i="21"/>
  <c r="BJ102" i="21"/>
  <c r="AN98" i="21"/>
  <c r="BJ98" i="21"/>
  <c r="AN89" i="21"/>
  <c r="BJ89" i="21"/>
  <c r="AN83" i="21"/>
  <c r="BJ83" i="21"/>
  <c r="AN78" i="21"/>
  <c r="BJ78" i="21"/>
  <c r="AN70" i="21"/>
  <c r="BJ70" i="21"/>
  <c r="AN66" i="21"/>
  <c r="BJ66" i="21"/>
  <c r="AN61" i="21"/>
  <c r="BJ61" i="21"/>
  <c r="AN57" i="21"/>
  <c r="BJ57" i="21"/>
  <c r="AN53" i="21"/>
  <c r="BJ53" i="21"/>
  <c r="AN44" i="21"/>
  <c r="BJ44" i="21"/>
  <c r="AN34" i="21"/>
  <c r="BJ34" i="21"/>
  <c r="AN30" i="21"/>
  <c r="BJ30" i="21"/>
  <c r="AN26" i="21"/>
  <c r="BJ26" i="21"/>
  <c r="AN22" i="21"/>
  <c r="BJ22" i="21"/>
  <c r="AN15" i="21"/>
  <c r="BJ15" i="21"/>
  <c r="AN216" i="21"/>
  <c r="BJ216" i="21"/>
  <c r="AN211" i="21"/>
  <c r="BJ211" i="21"/>
  <c r="AN207" i="21"/>
  <c r="BJ207" i="21"/>
  <c r="AN200" i="21"/>
  <c r="BJ200" i="21"/>
  <c r="AN194" i="21"/>
  <c r="BJ194" i="21"/>
  <c r="AN185" i="21"/>
  <c r="BJ185" i="21"/>
  <c r="AN181" i="21"/>
  <c r="BJ181" i="21"/>
  <c r="AN176" i="21"/>
  <c r="BJ176" i="21"/>
  <c r="AN169" i="21"/>
  <c r="BJ169" i="21"/>
  <c r="AN164" i="21"/>
  <c r="BJ164" i="21"/>
  <c r="AN158" i="21"/>
  <c r="BJ158" i="21"/>
  <c r="AN154" i="21"/>
  <c r="BJ154" i="21"/>
  <c r="AN150" i="21"/>
  <c r="BJ150" i="21"/>
  <c r="AN144" i="21"/>
  <c r="BJ144" i="21"/>
  <c r="AN139" i="21"/>
  <c r="BJ139" i="21"/>
  <c r="AN135" i="21"/>
  <c r="BJ135" i="21"/>
  <c r="AN131" i="21"/>
  <c r="BJ131" i="21"/>
  <c r="AN126" i="21"/>
  <c r="BJ126" i="21"/>
  <c r="AN120" i="21"/>
  <c r="BJ120" i="21"/>
  <c r="AN116" i="21"/>
  <c r="BJ116" i="21"/>
  <c r="AN112" i="21"/>
  <c r="BJ112" i="21"/>
  <c r="AN107" i="21"/>
  <c r="BJ107" i="21"/>
  <c r="AN101" i="21"/>
  <c r="BJ101" i="21"/>
  <c r="AN97" i="21"/>
  <c r="BJ97" i="21"/>
  <c r="AN92" i="21"/>
  <c r="BJ92" i="21"/>
  <c r="AN86" i="21"/>
  <c r="BJ86" i="21"/>
  <c r="AN82" i="21"/>
  <c r="BJ82" i="21"/>
  <c r="AN76" i="21"/>
  <c r="BJ76" i="21"/>
  <c r="AN69" i="21"/>
  <c r="BJ69" i="21"/>
  <c r="AN64" i="21"/>
  <c r="BJ64" i="21"/>
  <c r="AN59" i="21"/>
  <c r="BJ59" i="21"/>
  <c r="AN52" i="21"/>
  <c r="BJ52" i="21"/>
  <c r="AN42" i="21"/>
  <c r="BJ42" i="21"/>
  <c r="AN37" i="21"/>
  <c r="BJ37" i="21"/>
  <c r="AN33" i="21"/>
  <c r="BJ33" i="21"/>
  <c r="AN29" i="21"/>
  <c r="BJ29" i="21"/>
  <c r="AN25" i="21"/>
  <c r="BJ25" i="21"/>
  <c r="AN21" i="21"/>
  <c r="BJ21" i="21"/>
  <c r="AN14" i="21"/>
  <c r="BJ14" i="21"/>
  <c r="AN217" i="21"/>
  <c r="BJ217" i="21"/>
  <c r="AN195" i="21"/>
  <c r="BJ195" i="21"/>
  <c r="AN177" i="21"/>
  <c r="BJ177" i="21"/>
  <c r="AL155" i="21"/>
  <c r="AN155" i="21" s="1"/>
  <c r="BJ155" i="21"/>
  <c r="AN136" i="21"/>
  <c r="BJ136" i="21"/>
  <c r="AN214" i="21"/>
  <c r="BJ214" i="21"/>
  <c r="AN210" i="21"/>
  <c r="BJ210" i="21"/>
  <c r="AN205" i="21"/>
  <c r="BJ205" i="21"/>
  <c r="AN199" i="21"/>
  <c r="BJ199" i="21"/>
  <c r="AN191" i="21"/>
  <c r="BJ191" i="21"/>
  <c r="AN184" i="21"/>
  <c r="BJ184" i="21"/>
  <c r="AN180" i="21"/>
  <c r="BJ180" i="21"/>
  <c r="AN175" i="21"/>
  <c r="BJ175" i="21"/>
  <c r="AN168" i="21"/>
  <c r="BJ168" i="21"/>
  <c r="AL163" i="21"/>
  <c r="AN163" i="21" s="1"/>
  <c r="BJ163" i="21"/>
  <c r="AN157" i="21"/>
  <c r="BJ157" i="21"/>
  <c r="AN153" i="21"/>
  <c r="BJ153" i="21"/>
  <c r="AN149" i="21"/>
  <c r="BJ149" i="21"/>
  <c r="AN142" i="21"/>
  <c r="BJ142" i="21"/>
  <c r="AN138" i="21"/>
  <c r="BJ138" i="21"/>
  <c r="AN134" i="21"/>
  <c r="BJ134" i="21"/>
  <c r="AN130" i="21"/>
  <c r="BJ130" i="21"/>
  <c r="AN124" i="21"/>
  <c r="BJ124" i="21"/>
  <c r="AN119" i="21"/>
  <c r="BJ119" i="21"/>
  <c r="AN115" i="21"/>
  <c r="BJ115" i="21"/>
  <c r="AN110" i="21"/>
  <c r="BJ110" i="21"/>
  <c r="AN104" i="21"/>
  <c r="BJ104" i="21"/>
  <c r="AN100" i="21"/>
  <c r="BJ100" i="21"/>
  <c r="AN96" i="21"/>
  <c r="BJ96" i="21"/>
  <c r="AL91" i="21"/>
  <c r="AN91" i="21" s="1"/>
  <c r="BJ91" i="21"/>
  <c r="AN85" i="21"/>
  <c r="BJ85" i="21"/>
  <c r="AN80" i="21"/>
  <c r="BJ80" i="21"/>
  <c r="AN73" i="21"/>
  <c r="BJ73" i="21"/>
  <c r="AN68" i="21"/>
  <c r="BJ68" i="21"/>
  <c r="AN63" i="21"/>
  <c r="BJ63" i="21"/>
  <c r="AN60" i="21"/>
  <c r="BJ60" i="21"/>
  <c r="AN55" i="21"/>
  <c r="BJ55" i="21"/>
  <c r="AN51" i="21"/>
  <c r="BJ51" i="21"/>
  <c r="AN46" i="21"/>
  <c r="BJ46" i="21"/>
  <c r="AN41" i="21"/>
  <c r="BJ41" i="21"/>
  <c r="AN36" i="21"/>
  <c r="BJ36" i="21"/>
  <c r="AN32" i="21"/>
  <c r="BJ32" i="21"/>
  <c r="AL28" i="21"/>
  <c r="AN28" i="21" s="1"/>
  <c r="BJ28" i="21"/>
  <c r="AN24" i="21"/>
  <c r="BJ24" i="21"/>
  <c r="AN18" i="21"/>
  <c r="BJ18" i="21"/>
  <c r="AL12" i="21"/>
  <c r="AN12" i="21" s="1"/>
  <c r="BJ12" i="21"/>
  <c r="AN7" i="21"/>
  <c r="BJ7" i="21"/>
  <c r="AN208" i="21"/>
  <c r="BJ208" i="21"/>
  <c r="AN182" i="21"/>
  <c r="BJ182" i="21"/>
  <c r="AN165" i="21"/>
  <c r="BJ165" i="21"/>
  <c r="AN145" i="21"/>
  <c r="BJ145" i="21"/>
  <c r="AN127" i="21"/>
  <c r="BJ127" i="21"/>
  <c r="AN38" i="21"/>
  <c r="BJ38" i="21"/>
  <c r="AN213" i="21"/>
  <c r="BJ213" i="21"/>
  <c r="AN202" i="21"/>
  <c r="BJ202" i="21"/>
  <c r="AN196" i="21"/>
  <c r="BJ196" i="21"/>
  <c r="AN190" i="21"/>
  <c r="BJ190" i="21"/>
  <c r="AN183" i="21"/>
  <c r="BJ183" i="21"/>
  <c r="AN179" i="21"/>
  <c r="BJ179" i="21"/>
  <c r="AN173" i="21"/>
  <c r="BJ173" i="21"/>
  <c r="AN166" i="21"/>
  <c r="BJ166" i="21"/>
  <c r="AN161" i="21"/>
  <c r="BJ161" i="21"/>
  <c r="AN146" i="21"/>
  <c r="BJ146" i="21"/>
  <c r="AN141" i="21"/>
  <c r="BJ141" i="21"/>
  <c r="AN137" i="21"/>
  <c r="BJ137" i="21"/>
  <c r="AN133" i="21"/>
  <c r="BJ133" i="21"/>
  <c r="AN129" i="21"/>
  <c r="BJ129" i="21"/>
  <c r="AN123" i="21"/>
  <c r="BJ123" i="21"/>
  <c r="AN118" i="21"/>
  <c r="BJ118" i="21"/>
  <c r="AN114" i="21"/>
  <c r="BJ114" i="21"/>
  <c r="AN108" i="21"/>
  <c r="BJ108" i="21"/>
  <c r="AN103" i="21"/>
  <c r="BJ103" i="21"/>
  <c r="AN99" i="21"/>
  <c r="BJ99" i="21"/>
  <c r="AN95" i="21"/>
  <c r="BJ95" i="21"/>
  <c r="AN90" i="21"/>
  <c r="BJ90" i="21"/>
  <c r="AN84" i="21"/>
  <c r="BJ84" i="21"/>
  <c r="AN79" i="21"/>
  <c r="BJ79" i="21"/>
  <c r="AN71" i="21"/>
  <c r="BJ71" i="21"/>
  <c r="AN67" i="21"/>
  <c r="BJ67" i="21"/>
  <c r="AN62" i="21"/>
  <c r="BJ62" i="21"/>
  <c r="AN58" i="21"/>
  <c r="BJ58" i="21"/>
  <c r="AN54" i="21"/>
  <c r="BJ54" i="21"/>
  <c r="AN50" i="21"/>
  <c r="BJ50" i="21"/>
  <c r="AN45" i="21"/>
  <c r="BJ45" i="21"/>
  <c r="AN39" i="21"/>
  <c r="BJ39" i="21"/>
  <c r="AN35" i="21"/>
  <c r="BJ35" i="21"/>
  <c r="AN31" i="21"/>
  <c r="BJ31" i="21"/>
  <c r="AN27" i="21"/>
  <c r="BJ27" i="21"/>
  <c r="AN11" i="21"/>
  <c r="BJ11" i="21"/>
  <c r="AN6" i="21"/>
  <c r="BJ6" i="21"/>
  <c r="AL47" i="21"/>
  <c r="AN47" i="21" s="1"/>
  <c r="AL8" i="21"/>
  <c r="AN8" i="21" s="1"/>
  <c r="AL48" i="21"/>
  <c r="AN48" i="21" s="1"/>
  <c r="AD6" i="21"/>
  <c r="AL23" i="21"/>
  <c r="AN23" i="21" s="1"/>
  <c r="AL10" i="21"/>
  <c r="AN10" i="21" s="1"/>
  <c r="AL56" i="21"/>
  <c r="AN56" i="21" s="1"/>
  <c r="AL209" i="21"/>
  <c r="AN209" i="21" s="1"/>
  <c r="AL152" i="21"/>
  <c r="AN152" i="21" s="1"/>
  <c r="AL16" i="21"/>
  <c r="AN16" i="21" s="1"/>
  <c r="AL94" i="21"/>
  <c r="AN94" i="21" s="1"/>
  <c r="AL156" i="21"/>
  <c r="AN156" i="21" s="1"/>
  <c r="AB6" i="21"/>
  <c r="AD210" i="21"/>
  <c r="AD202" i="21"/>
  <c r="AD193" i="21"/>
  <c r="AD170" i="21"/>
  <c r="AD154" i="21"/>
  <c r="AD146" i="21"/>
  <c r="AD138" i="21"/>
  <c r="AD130" i="21"/>
  <c r="AD122" i="21"/>
  <c r="AD114" i="21"/>
  <c r="AD98" i="21"/>
  <c r="AD90" i="21"/>
  <c r="AD217" i="21"/>
  <c r="AD209" i="21"/>
  <c r="AD201" i="21"/>
  <c r="AD185" i="21"/>
  <c r="AD177" i="21"/>
  <c r="AD169" i="21"/>
  <c r="AD161" i="21"/>
  <c r="AD153" i="21"/>
  <c r="AD145" i="21"/>
  <c r="AD8" i="21"/>
  <c r="AD207" i="21"/>
  <c r="AD199" i="21"/>
  <c r="AD191" i="21"/>
  <c r="AD183" i="21"/>
  <c r="AD175" i="21"/>
  <c r="AD159" i="21"/>
  <c r="AD135" i="21"/>
  <c r="AD127" i="21"/>
  <c r="AD119" i="21"/>
  <c r="AD103" i="21"/>
  <c r="AD95" i="21"/>
  <c r="AD79" i="21"/>
  <c r="AD71" i="21"/>
  <c r="AD63" i="21"/>
  <c r="AD55" i="21"/>
  <c r="AD47" i="21"/>
  <c r="AD39" i="21"/>
  <c r="AD31" i="21"/>
  <c r="AD15" i="21"/>
  <c r="AD190" i="21"/>
  <c r="AD54" i="21"/>
  <c r="AD22" i="21"/>
  <c r="AD211" i="21"/>
  <c r="AD195" i="21"/>
  <c r="AD179" i="21"/>
  <c r="AD163" i="21"/>
  <c r="AD131" i="21"/>
  <c r="AD115" i="21"/>
  <c r="AD99" i="21"/>
  <c r="AD83" i="21"/>
  <c r="AD155" i="21"/>
  <c r="AD139" i="21"/>
  <c r="AD123" i="21"/>
  <c r="AD107" i="21"/>
  <c r="AD91" i="21"/>
  <c r="AD137" i="21"/>
  <c r="AD113" i="21"/>
  <c r="AD97" i="21"/>
  <c r="AD89" i="21"/>
  <c r="AD73" i="21"/>
  <c r="AD57" i="21"/>
  <c r="AD41" i="21"/>
  <c r="AD33" i="21"/>
  <c r="AD25" i="21"/>
  <c r="AD216" i="21"/>
  <c r="AD208" i="21"/>
  <c r="AD200" i="21"/>
  <c r="AD184" i="21"/>
  <c r="AD176" i="21"/>
  <c r="AD168" i="21"/>
  <c r="AD152" i="21"/>
  <c r="AD144" i="21"/>
  <c r="AD136" i="21"/>
  <c r="AD120" i="21"/>
  <c r="AD112" i="21"/>
  <c r="AD96" i="21"/>
  <c r="AD80" i="21"/>
  <c r="AD7" i="21"/>
  <c r="AD182" i="21"/>
  <c r="AD166" i="21"/>
  <c r="AD158" i="21"/>
  <c r="AD150" i="21"/>
  <c r="AD142" i="21"/>
  <c r="AD134" i="21"/>
  <c r="AD126" i="21"/>
  <c r="AD118" i="21"/>
  <c r="AD110" i="21"/>
  <c r="AD102" i="21"/>
  <c r="AD86" i="21"/>
  <c r="AD78" i="21"/>
  <c r="AD70" i="21"/>
  <c r="AD62" i="21"/>
  <c r="AD46" i="21"/>
  <c r="AD38" i="21"/>
  <c r="AD30" i="21"/>
  <c r="AD14" i="21"/>
  <c r="AD213" i="21"/>
  <c r="AD196" i="21"/>
  <c r="AD181" i="21"/>
  <c r="AD157" i="21"/>
  <c r="AD141" i="21"/>
  <c r="AD108" i="21"/>
  <c r="AD85" i="21"/>
  <c r="AD205" i="21"/>
  <c r="AD189" i="21"/>
  <c r="AD173" i="21"/>
  <c r="AD165" i="21"/>
  <c r="AD149" i="21"/>
  <c r="AD133" i="21"/>
  <c r="AD117" i="21"/>
  <c r="AD101" i="21"/>
  <c r="AD64" i="21"/>
  <c r="AD56" i="21"/>
  <c r="AD48" i="21"/>
  <c r="AD32" i="21"/>
  <c r="AD24" i="21"/>
  <c r="AD16" i="21"/>
  <c r="AD69" i="21"/>
  <c r="AD61" i="21"/>
  <c r="AD53" i="21"/>
  <c r="AD37" i="21"/>
  <c r="AD29" i="21"/>
  <c r="AD21" i="21"/>
  <c r="AD12" i="21"/>
  <c r="AD68" i="21"/>
  <c r="AD59" i="21"/>
  <c r="AD52" i="21"/>
  <c r="AD44" i="21"/>
  <c r="AD36" i="21"/>
  <c r="AD28" i="21"/>
  <c r="AD11" i="21"/>
  <c r="AD67" i="21"/>
  <c r="AD60" i="21"/>
  <c r="AD51" i="21"/>
  <c r="AD35" i="21"/>
  <c r="AD27" i="21"/>
  <c r="AD10" i="21"/>
  <c r="AD66" i="21"/>
  <c r="AD58" i="21"/>
  <c r="AD50" i="21"/>
  <c r="AD42" i="21"/>
  <c r="AD34" i="21"/>
  <c r="AD26" i="21"/>
  <c r="AD18" i="21"/>
  <c r="BB23" i="21"/>
  <c r="BB41" i="21"/>
  <c r="BB44" i="21"/>
  <c r="BB50" i="21"/>
  <c r="BB52" i="21"/>
  <c r="BB57" i="21"/>
  <c r="BB63" i="21"/>
  <c r="BB64" i="21"/>
  <c r="BB70" i="21"/>
  <c r="BB73" i="21"/>
  <c r="BB85" i="21"/>
  <c r="BB106" i="21"/>
  <c r="BB129" i="21"/>
  <c r="BB140" i="21"/>
  <c r="BB161" i="21"/>
  <c r="BB191" i="21"/>
  <c r="BB199" i="21"/>
  <c r="BB200" i="21"/>
  <c r="BB203" i="21"/>
  <c r="BB214" i="21"/>
  <c r="BB77" i="21"/>
  <c r="BB109" i="21"/>
  <c r="BB108" i="21"/>
  <c r="BB167" i="21"/>
  <c r="BB15" i="21"/>
  <c r="BB35" i="21"/>
  <c r="BB37" i="21"/>
  <c r="BB75" i="21"/>
  <c r="BB12" i="21"/>
  <c r="BB72" i="21"/>
  <c r="BB81" i="21"/>
  <c r="BB84" i="21"/>
  <c r="BB144" i="21"/>
  <c r="BB151" i="21"/>
  <c r="BB159" i="21"/>
  <c r="BB168" i="21"/>
  <c r="BB172" i="21"/>
  <c r="BB176" i="21"/>
  <c r="BB183" i="21"/>
  <c r="BB215" i="21"/>
  <c r="BB9" i="21"/>
  <c r="BB40" i="21"/>
  <c r="BB56" i="21"/>
  <c r="BB122" i="21"/>
  <c r="BB195" i="21"/>
  <c r="BB34" i="21"/>
  <c r="BB45" i="21"/>
  <c r="BB78" i="21"/>
  <c r="BB117" i="21"/>
  <c r="BB154" i="21"/>
  <c r="BB177" i="21"/>
  <c r="BB184" i="21"/>
  <c r="BB204" i="21"/>
  <c r="BB213" i="21"/>
  <c r="BB114" i="21"/>
  <c r="BB178" i="21"/>
  <c r="BB197" i="21"/>
  <c r="BB206" i="21"/>
  <c r="BB22" i="21"/>
  <c r="BB91" i="21"/>
  <c r="BB155" i="21"/>
  <c r="BB217" i="21"/>
  <c r="BB80" i="21"/>
  <c r="BB89" i="21"/>
  <c r="BB102" i="21"/>
  <c r="BB126" i="21"/>
  <c r="BB143" i="21"/>
  <c r="BB150" i="21"/>
  <c r="BB38" i="21"/>
  <c r="BB39" i="21"/>
  <c r="BB103" i="21"/>
  <c r="BB160" i="21"/>
  <c r="BB69" i="21"/>
  <c r="BB112" i="21"/>
  <c r="BB125" i="21"/>
  <c r="BB128" i="21"/>
  <c r="BB147" i="21"/>
  <c r="BB149" i="21"/>
  <c r="BB152" i="21"/>
  <c r="BB174" i="21"/>
  <c r="BB205" i="21"/>
  <c r="BB170" i="21"/>
  <c r="BB11" i="21"/>
  <c r="BB20" i="21"/>
  <c r="BB28" i="21"/>
  <c r="BB65" i="21"/>
  <c r="BB120" i="21"/>
  <c r="BB14" i="21"/>
  <c r="BB74" i="21"/>
  <c r="BB111" i="21"/>
  <c r="BB153" i="21"/>
  <c r="BB180" i="21"/>
  <c r="BB7" i="21"/>
  <c r="BB16" i="21"/>
  <c r="BB42" i="21"/>
  <c r="BB95" i="21"/>
  <c r="BB104" i="21"/>
  <c r="BB105" i="21"/>
  <c r="BB165" i="21"/>
  <c r="BB10" i="21"/>
  <c r="BB119" i="21"/>
  <c r="BB47" i="21"/>
  <c r="BB55" i="21"/>
  <c r="BB194" i="21"/>
  <c r="BB212" i="21"/>
  <c r="BB92" i="21"/>
  <c r="BB121" i="21"/>
  <c r="BB6" i="21"/>
  <c r="BB24" i="21"/>
  <c r="BB58" i="21"/>
  <c r="BB86" i="21"/>
  <c r="BB90" i="21"/>
  <c r="BB163" i="21"/>
  <c r="BB25" i="21"/>
  <c r="BB30" i="21"/>
  <c r="BB110" i="21"/>
  <c r="BB139" i="21"/>
  <c r="BB13" i="21"/>
  <c r="BB31" i="21"/>
  <c r="BB62" i="21"/>
  <c r="BB136" i="21"/>
  <c r="BB123" i="21"/>
  <c r="BB202" i="21"/>
  <c r="BB87" i="21"/>
  <c r="BB132" i="21"/>
  <c r="BB188" i="21"/>
  <c r="BB48" i="21"/>
  <c r="BB98" i="21"/>
  <c r="BB27" i="21"/>
  <c r="BB76" i="21"/>
  <c r="BB145" i="21"/>
  <c r="BB169" i="21"/>
  <c r="BB179" i="21"/>
  <c r="BB207" i="21"/>
  <c r="BB171" i="21"/>
  <c r="BB189" i="21"/>
  <c r="BB198" i="21"/>
  <c r="BB26" i="21"/>
  <c r="BB49" i="21"/>
  <c r="BB135" i="21"/>
  <c r="BB148" i="21"/>
  <c r="BB156" i="21"/>
  <c r="BB187" i="21"/>
  <c r="BB186" i="21"/>
  <c r="BB99" i="21"/>
  <c r="BB53" i="21"/>
  <c r="BB67" i="21"/>
  <c r="BB211" i="21"/>
  <c r="BB21" i="21"/>
  <c r="BB32" i="21"/>
  <c r="BB36" i="21"/>
  <c r="BB54" i="21"/>
  <c r="BB43" i="21"/>
  <c r="BB100" i="21"/>
  <c r="BB118" i="21"/>
  <c r="BB130" i="21"/>
  <c r="BB8" i="21"/>
  <c r="BB158" i="21"/>
  <c r="BB17" i="21"/>
  <c r="BB96" i="21"/>
  <c r="BB138" i="21"/>
  <c r="BB29" i="21"/>
  <c r="BB94" i="21"/>
  <c r="BB97" i="21"/>
  <c r="BB46" i="21"/>
  <c r="BB79" i="21"/>
  <c r="BB83" i="21"/>
  <c r="BB157" i="21"/>
  <c r="BB182" i="21"/>
  <c r="BB33" i="21"/>
  <c r="BB124" i="21"/>
  <c r="BB137" i="21"/>
  <c r="BB181" i="21"/>
  <c r="BB192" i="21"/>
  <c r="BB131" i="21"/>
  <c r="BB190" i="21"/>
  <c r="BB185" i="21"/>
  <c r="BB93" i="21"/>
  <c r="BB107" i="21"/>
  <c r="BB19" i="21"/>
  <c r="BB88" i="21"/>
  <c r="BB173" i="21"/>
  <c r="BB141" i="21"/>
  <c r="BB142" i="21"/>
  <c r="BB216" i="21"/>
  <c r="BB209" i="21"/>
  <c r="BB162" i="21"/>
  <c r="BB175" i="21"/>
  <c r="BB201" i="21"/>
  <c r="BB116" i="21"/>
  <c r="BB71" i="21"/>
  <c r="BB115" i="21"/>
  <c r="BB60" i="21"/>
  <c r="BB101" i="21"/>
  <c r="BB59" i="21"/>
  <c r="BB82" i="21"/>
  <c r="BB208" i="21"/>
  <c r="BB134" i="21"/>
  <c r="BB51" i="21"/>
  <c r="BB133" i="21"/>
  <c r="BB68" i="21"/>
  <c r="BB146" i="21"/>
  <c r="BB164" i="21"/>
  <c r="BB127" i="21"/>
  <c r="BB166" i="21"/>
  <c r="BB61" i="21"/>
  <c r="BB66" i="21"/>
  <c r="BB113" i="21"/>
  <c r="BB193" i="21"/>
  <c r="BB196" i="21"/>
  <c r="BB210" i="21"/>
  <c r="BB218" i="21"/>
  <c r="BB18" i="21"/>
  <c r="AP210" i="21" l="1"/>
  <c r="AR210" i="21" s="1"/>
  <c r="AP61" i="21"/>
  <c r="AR61" i="21" s="1"/>
  <c r="AP113" i="21"/>
  <c r="AR113" i="21" s="1"/>
  <c r="R175" i="21"/>
  <c r="R102" i="21"/>
  <c r="R123" i="21"/>
  <c r="R49" i="21"/>
  <c r="R8" i="21"/>
  <c r="R93" i="21"/>
  <c r="R28" i="21"/>
  <c r="R73" i="21"/>
  <c r="R7" i="21"/>
  <c r="R207" i="21"/>
  <c r="R171" i="21"/>
  <c r="R68" i="21"/>
  <c r="R42" i="21"/>
  <c r="R97" i="21"/>
  <c r="R140" i="21"/>
  <c r="R204" i="21"/>
  <c r="R162" i="21"/>
  <c r="R47" i="21"/>
  <c r="R74" i="21"/>
  <c r="R187" i="21"/>
  <c r="R183" i="21"/>
  <c r="R112" i="21"/>
  <c r="R143" i="21"/>
  <c r="R152" i="21"/>
  <c r="R185" i="21"/>
  <c r="R30" i="21"/>
  <c r="R167" i="21"/>
  <c r="R202" i="21"/>
  <c r="R44" i="21"/>
  <c r="R48" i="21"/>
  <c r="R117" i="21"/>
  <c r="R131" i="21"/>
  <c r="R198" i="21"/>
  <c r="R29" i="21"/>
  <c r="R180" i="21"/>
  <c r="R105" i="21"/>
  <c r="R181" i="21"/>
  <c r="R189" i="21"/>
  <c r="R109" i="21"/>
  <c r="R170" i="21"/>
  <c r="R154" i="21"/>
  <c r="R111" i="21"/>
  <c r="R83" i="21"/>
  <c r="R158" i="21"/>
  <c r="R95" i="21"/>
  <c r="R206" i="21"/>
  <c r="R178" i="21"/>
  <c r="R103" i="21"/>
  <c r="R157" i="21"/>
  <c r="R211" i="21"/>
  <c r="R114" i="21"/>
  <c r="R27" i="21"/>
  <c r="R216" i="21"/>
  <c r="R174" i="21"/>
  <c r="R85" i="21"/>
  <c r="R203" i="21"/>
  <c r="R33" i="21"/>
  <c r="R34" i="21"/>
  <c r="R52" i="21"/>
  <c r="R15" i="21"/>
  <c r="R147" i="21"/>
  <c r="R89" i="21"/>
  <c r="R197" i="21"/>
  <c r="R115" i="21"/>
  <c r="R96" i="21"/>
  <c r="R212" i="21"/>
  <c r="R139" i="21"/>
  <c r="R110" i="21"/>
  <c r="R91" i="21"/>
  <c r="R87" i="21"/>
  <c r="R77" i="21"/>
  <c r="R132" i="21"/>
  <c r="R215" i="21"/>
  <c r="R99" i="21"/>
  <c r="R120" i="21"/>
  <c r="R168" i="21"/>
  <c r="R81" i="21"/>
  <c r="R127" i="21"/>
  <c r="R195" i="21"/>
  <c r="R173" i="21"/>
  <c r="R32" i="21"/>
  <c r="R98" i="21"/>
  <c r="R62" i="21"/>
  <c r="R92" i="21"/>
  <c r="R128" i="21"/>
  <c r="R155" i="21"/>
  <c r="R40" i="21"/>
  <c r="R138" i="21"/>
  <c r="R126" i="21"/>
  <c r="R43" i="21"/>
  <c r="R121" i="21"/>
  <c r="R37" i="21"/>
  <c r="R75" i="21"/>
  <c r="R133" i="21"/>
  <c r="R163" i="21"/>
  <c r="R70" i="21"/>
  <c r="R165" i="21"/>
  <c r="R13" i="21"/>
  <c r="R50" i="21"/>
  <c r="R190" i="21"/>
  <c r="R76" i="21"/>
  <c r="R148" i="21"/>
  <c r="R90" i="21"/>
  <c r="R176" i="21"/>
  <c r="R217" i="21"/>
  <c r="R100" i="21"/>
  <c r="R78" i="21"/>
  <c r="R64" i="21"/>
  <c r="R19" i="21"/>
  <c r="R20" i="21"/>
  <c r="R80" i="21"/>
  <c r="R72" i="21"/>
  <c r="R192" i="21"/>
  <c r="R118" i="21"/>
  <c r="R22" i="21"/>
  <c r="R122" i="21"/>
  <c r="R69" i="21"/>
  <c r="R21" i="21"/>
  <c r="R26" i="21"/>
  <c r="R24" i="21"/>
  <c r="R46" i="21"/>
  <c r="R213" i="21"/>
  <c r="R39" i="21"/>
  <c r="R58" i="21"/>
  <c r="R9" i="21"/>
  <c r="R84" i="21"/>
  <c r="R86" i="21"/>
  <c r="R101" i="21"/>
  <c r="R141" i="21"/>
  <c r="R182" i="21"/>
  <c r="R153" i="21"/>
  <c r="R169" i="21"/>
  <c r="R146" i="21"/>
  <c r="R149" i="21"/>
  <c r="R159" i="21"/>
  <c r="R208" i="21"/>
  <c r="R172" i="21"/>
  <c r="R136" i="21"/>
  <c r="R201" i="21"/>
  <c r="R57" i="21"/>
  <c r="R156" i="21"/>
  <c r="R71" i="21"/>
  <c r="R18" i="21"/>
  <c r="R107" i="21"/>
  <c r="R205" i="21"/>
  <c r="R79" i="21"/>
  <c r="R119" i="21"/>
  <c r="R144" i="21"/>
  <c r="R14" i="21"/>
  <c r="R179" i="21"/>
  <c r="R51" i="21"/>
  <c r="R88" i="21"/>
  <c r="R67" i="21"/>
  <c r="R184" i="21"/>
  <c r="R36" i="21"/>
  <c r="R145" i="21"/>
  <c r="R16" i="21"/>
  <c r="R134" i="21"/>
  <c r="R186" i="21"/>
  <c r="R12" i="21"/>
  <c r="R166" i="21"/>
  <c r="R191" i="21"/>
  <c r="R11" i="21"/>
  <c r="R124" i="21"/>
  <c r="R53" i="21"/>
  <c r="R17" i="21"/>
  <c r="R106" i="21"/>
  <c r="R55" i="21"/>
  <c r="R65" i="21"/>
  <c r="R199" i="21"/>
  <c r="R164" i="21"/>
  <c r="R130" i="21"/>
  <c r="R209" i="21"/>
  <c r="R150" i="21"/>
  <c r="R188" i="21"/>
  <c r="R135" i="21"/>
  <c r="R56" i="21"/>
  <c r="R35" i="21"/>
  <c r="R60" i="21"/>
  <c r="R10" i="21"/>
  <c r="R63" i="21"/>
  <c r="R177" i="21"/>
  <c r="R200" i="21"/>
  <c r="R38" i="21"/>
  <c r="R125" i="21"/>
  <c r="R41" i="21"/>
  <c r="R59" i="21"/>
  <c r="R31" i="21"/>
  <c r="R161" i="21"/>
  <c r="R54" i="21"/>
  <c r="R142" i="21"/>
  <c r="R108" i="21"/>
  <c r="R25" i="21"/>
  <c r="R137" i="21"/>
  <c r="R45" i="21"/>
  <c r="R116" i="21"/>
  <c r="R82" i="21"/>
  <c r="R194" i="21"/>
  <c r="R129" i="21"/>
  <c r="R214" i="21"/>
  <c r="R104" i="21"/>
  <c r="R94" i="21"/>
  <c r="R23" i="21"/>
  <c r="R151" i="21"/>
  <c r="R196" i="21"/>
  <c r="R193" i="21"/>
  <c r="R210" i="21"/>
  <c r="R61" i="21"/>
  <c r="R66" i="21"/>
  <c r="R113" i="21"/>
  <c r="R160" i="21"/>
  <c r="BK210" i="21" l="1"/>
  <c r="BP210" i="21"/>
  <c r="BP113" i="21"/>
  <c r="BK113" i="21"/>
  <c r="BK61" i="21"/>
  <c r="BP61" i="21"/>
  <c r="AT113" i="21"/>
  <c r="AX113" i="21" s="1"/>
  <c r="BL113" i="21" s="1"/>
  <c r="AF142" i="21"/>
  <c r="AB142" i="21"/>
  <c r="AF101" i="21"/>
  <c r="AB101" i="21"/>
  <c r="AF138" i="21"/>
  <c r="AB138" i="21"/>
  <c r="AF103" i="21"/>
  <c r="AB103" i="21"/>
  <c r="AF204" i="21"/>
  <c r="AH204" i="21" s="1"/>
  <c r="AB204" i="21"/>
  <c r="AF54" i="21"/>
  <c r="AB54" i="21"/>
  <c r="AF177" i="21"/>
  <c r="AB177" i="21"/>
  <c r="AF188" i="21"/>
  <c r="AH188" i="21" s="1"/>
  <c r="AB188" i="21"/>
  <c r="AF106" i="21"/>
  <c r="AH106" i="21" s="1"/>
  <c r="AB106" i="21"/>
  <c r="AF186" i="21"/>
  <c r="AH186" i="21" s="1"/>
  <c r="AB186" i="21"/>
  <c r="AF51" i="21"/>
  <c r="AB51" i="21"/>
  <c r="AF18" i="21"/>
  <c r="AB18" i="21"/>
  <c r="AF159" i="21"/>
  <c r="AB159" i="21"/>
  <c r="AF86" i="21"/>
  <c r="AB86" i="21"/>
  <c r="AF26" i="21"/>
  <c r="AB26" i="21"/>
  <c r="AF80" i="21"/>
  <c r="AB80" i="21"/>
  <c r="AF90" i="21"/>
  <c r="AB90" i="21"/>
  <c r="AF163" i="21"/>
  <c r="AB163" i="21"/>
  <c r="AF40" i="21"/>
  <c r="AH40" i="21" s="1"/>
  <c r="AB40" i="21"/>
  <c r="AF195" i="21"/>
  <c r="AB195" i="21"/>
  <c r="AF77" i="21"/>
  <c r="AH77" i="21" s="1"/>
  <c r="AB77" i="21"/>
  <c r="AF197" i="21"/>
  <c r="AH197" i="21" s="1"/>
  <c r="AB197" i="21"/>
  <c r="AF85" i="21"/>
  <c r="AB85" i="21"/>
  <c r="AF178" i="21"/>
  <c r="AH178" i="21" s="1"/>
  <c r="AB178" i="21"/>
  <c r="AF109" i="21"/>
  <c r="AB109" i="21"/>
  <c r="AF117" i="21"/>
  <c r="AB117" i="21"/>
  <c r="AF143" i="21"/>
  <c r="AH143" i="21" s="1"/>
  <c r="AB143" i="21"/>
  <c r="AF140" i="21"/>
  <c r="AB140" i="21"/>
  <c r="AF28" i="21"/>
  <c r="AB28" i="21"/>
  <c r="AF55" i="21"/>
  <c r="AB55" i="21"/>
  <c r="AF115" i="21"/>
  <c r="AB115" i="21"/>
  <c r="AF131" i="21"/>
  <c r="AB131" i="21"/>
  <c r="AF73" i="21"/>
  <c r="AB73" i="21"/>
  <c r="AF63" i="21"/>
  <c r="AB63" i="21"/>
  <c r="AF17" i="21"/>
  <c r="AH17" i="21" s="1"/>
  <c r="AB17" i="21"/>
  <c r="AF179" i="21"/>
  <c r="AB179" i="21"/>
  <c r="AF71" i="21"/>
  <c r="AB71" i="21"/>
  <c r="AF149" i="21"/>
  <c r="AB149" i="21"/>
  <c r="AF84" i="21"/>
  <c r="AB84" i="21"/>
  <c r="AF21" i="21"/>
  <c r="AB21" i="21"/>
  <c r="AF20" i="21"/>
  <c r="AH20" i="21" s="1"/>
  <c r="AB20" i="21"/>
  <c r="AF148" i="21"/>
  <c r="AH148" i="21" s="1"/>
  <c r="AB148" i="21"/>
  <c r="AF133" i="21"/>
  <c r="AB133" i="21"/>
  <c r="AF155" i="21"/>
  <c r="AB155" i="21"/>
  <c r="AF127" i="21"/>
  <c r="AB127" i="21"/>
  <c r="AF87" i="21"/>
  <c r="AH87" i="21" s="1"/>
  <c r="AB87" i="21"/>
  <c r="AF89" i="21"/>
  <c r="AB89" i="21"/>
  <c r="AF174" i="21"/>
  <c r="AH174" i="21" s="1"/>
  <c r="AB174" i="21"/>
  <c r="AF206" i="21"/>
  <c r="AH206" i="21" s="1"/>
  <c r="AB206" i="21"/>
  <c r="AF189" i="21"/>
  <c r="AB189" i="21"/>
  <c r="AF48" i="21"/>
  <c r="AB48" i="21"/>
  <c r="AF112" i="21"/>
  <c r="AB112" i="21"/>
  <c r="AF97" i="21"/>
  <c r="AB97" i="21"/>
  <c r="AF93" i="21"/>
  <c r="AH93" i="21" s="1"/>
  <c r="AB93" i="21"/>
  <c r="AF129" i="21"/>
  <c r="AB129" i="21"/>
  <c r="AF200" i="21"/>
  <c r="AB200" i="21"/>
  <c r="AF107" i="21"/>
  <c r="AB107" i="21"/>
  <c r="AF24" i="21"/>
  <c r="AB24" i="21"/>
  <c r="AF176" i="21"/>
  <c r="AB176" i="21"/>
  <c r="AF203" i="21"/>
  <c r="AH203" i="21" s="1"/>
  <c r="AB203" i="21"/>
  <c r="AF196" i="21"/>
  <c r="AB196" i="21"/>
  <c r="AF161" i="21"/>
  <c r="AB161" i="21"/>
  <c r="AF150" i="21"/>
  <c r="AB150" i="21"/>
  <c r="AF31" i="21"/>
  <c r="AB31" i="21"/>
  <c r="AF209" i="21"/>
  <c r="AB209" i="21"/>
  <c r="AF53" i="21"/>
  <c r="AB53" i="21"/>
  <c r="AF16" i="21"/>
  <c r="AB16" i="21"/>
  <c r="AF14" i="21"/>
  <c r="AB14" i="21"/>
  <c r="AF156" i="21"/>
  <c r="AB156" i="21"/>
  <c r="AF146" i="21"/>
  <c r="AB146" i="21"/>
  <c r="AF9" i="21"/>
  <c r="AH9" i="21" s="1"/>
  <c r="AB9" i="21"/>
  <c r="AF69" i="21"/>
  <c r="AB69" i="21"/>
  <c r="AF19" i="21"/>
  <c r="AH19" i="21" s="1"/>
  <c r="AB19" i="21"/>
  <c r="AF76" i="21"/>
  <c r="AB76" i="21"/>
  <c r="AF75" i="21"/>
  <c r="AH75" i="21" s="1"/>
  <c r="AB75" i="21"/>
  <c r="AF128" i="21"/>
  <c r="AH128" i="21" s="1"/>
  <c r="AB128" i="21"/>
  <c r="AF81" i="21"/>
  <c r="AH81" i="21" s="1"/>
  <c r="AB81" i="21"/>
  <c r="AF91" i="21"/>
  <c r="AB91" i="21"/>
  <c r="AF147" i="21"/>
  <c r="AH147" i="21" s="1"/>
  <c r="AB147" i="21"/>
  <c r="AF216" i="21"/>
  <c r="AB216" i="21"/>
  <c r="AF95" i="21"/>
  <c r="AB95" i="21"/>
  <c r="AF181" i="21"/>
  <c r="AB181" i="21"/>
  <c r="AF44" i="21"/>
  <c r="AB44" i="21"/>
  <c r="AF183" i="21"/>
  <c r="AB183" i="21"/>
  <c r="AF42" i="21"/>
  <c r="AB42" i="21"/>
  <c r="AF8" i="21"/>
  <c r="AB8" i="21"/>
  <c r="AF82" i="21"/>
  <c r="AB82" i="21"/>
  <c r="AF134" i="21"/>
  <c r="AB134" i="21"/>
  <c r="AF151" i="21"/>
  <c r="AB151" i="21"/>
  <c r="AF116" i="21"/>
  <c r="AB116" i="21"/>
  <c r="AF10" i="21"/>
  <c r="AB10" i="21"/>
  <c r="AF160" i="21"/>
  <c r="AH160" i="21" s="1"/>
  <c r="AB160" i="21"/>
  <c r="AF23" i="21"/>
  <c r="AB23" i="21"/>
  <c r="AF45" i="21"/>
  <c r="AB45" i="21"/>
  <c r="AF59" i="21"/>
  <c r="AB59" i="21"/>
  <c r="AF60" i="21"/>
  <c r="AB60" i="21"/>
  <c r="AF130" i="21"/>
  <c r="AB130" i="21"/>
  <c r="AF124" i="21"/>
  <c r="AB124" i="21"/>
  <c r="AF145" i="21"/>
  <c r="AB145" i="21"/>
  <c r="AF144" i="21"/>
  <c r="AB144" i="21"/>
  <c r="AF57" i="21"/>
  <c r="AB57" i="21"/>
  <c r="AF169" i="21"/>
  <c r="AB169" i="21"/>
  <c r="AF58" i="21"/>
  <c r="AB58" i="21"/>
  <c r="AF122" i="21"/>
  <c r="AB122" i="21"/>
  <c r="AF64" i="21"/>
  <c r="AB64" i="21"/>
  <c r="AF190" i="21"/>
  <c r="AB190" i="21"/>
  <c r="AF37" i="21"/>
  <c r="AB37" i="21"/>
  <c r="AF92" i="21"/>
  <c r="AB92" i="21"/>
  <c r="AF168" i="21"/>
  <c r="AB168" i="21"/>
  <c r="AF110" i="21"/>
  <c r="AB110" i="21"/>
  <c r="AF15" i="21"/>
  <c r="AB15" i="21"/>
  <c r="AF27" i="21"/>
  <c r="AB27" i="21"/>
  <c r="AF158" i="21"/>
  <c r="AB158" i="21"/>
  <c r="AF105" i="21"/>
  <c r="AH105" i="21" s="1"/>
  <c r="AB105" i="21"/>
  <c r="AF202" i="21"/>
  <c r="AB202" i="21"/>
  <c r="AF187" i="21"/>
  <c r="AH187" i="21" s="1"/>
  <c r="AB187" i="21"/>
  <c r="AF68" i="21"/>
  <c r="AB68" i="21"/>
  <c r="AF49" i="21"/>
  <c r="AH49" i="21" s="1"/>
  <c r="AB49" i="21"/>
  <c r="AF88" i="21"/>
  <c r="AH88" i="21" s="1"/>
  <c r="AB88" i="21"/>
  <c r="AF132" i="21"/>
  <c r="AB132" i="21"/>
  <c r="AF35" i="21"/>
  <c r="AB35" i="21"/>
  <c r="AF11" i="21"/>
  <c r="AB11" i="21"/>
  <c r="AF119" i="21"/>
  <c r="AB119" i="21"/>
  <c r="AF201" i="21"/>
  <c r="AB201" i="21"/>
  <c r="AF39" i="21"/>
  <c r="AB39" i="21"/>
  <c r="AF22" i="21"/>
  <c r="AB22" i="21"/>
  <c r="AF78" i="21"/>
  <c r="AB78" i="21"/>
  <c r="AF50" i="21"/>
  <c r="AB50" i="21"/>
  <c r="AF121" i="21"/>
  <c r="AH121" i="21" s="1"/>
  <c r="AB121" i="21"/>
  <c r="AF62" i="21"/>
  <c r="AB62" i="21"/>
  <c r="AF120" i="21"/>
  <c r="AB120" i="21"/>
  <c r="AF139" i="21"/>
  <c r="AB139" i="21"/>
  <c r="AF52" i="21"/>
  <c r="AB52" i="21"/>
  <c r="AF114" i="21"/>
  <c r="AB114" i="21"/>
  <c r="AF83" i="21"/>
  <c r="AB83" i="21"/>
  <c r="AF180" i="21"/>
  <c r="AB180" i="21"/>
  <c r="AF167" i="21"/>
  <c r="AH167" i="21" s="1"/>
  <c r="AB167" i="21"/>
  <c r="AF74" i="21"/>
  <c r="AH74" i="21" s="1"/>
  <c r="AB74" i="21"/>
  <c r="AF171" i="21"/>
  <c r="AH171" i="21" s="1"/>
  <c r="AB171" i="21"/>
  <c r="AF123" i="21"/>
  <c r="AB123" i="21"/>
  <c r="AF12" i="21"/>
  <c r="AB12" i="21"/>
  <c r="AF70" i="21"/>
  <c r="AB70" i="21"/>
  <c r="AF170" i="21"/>
  <c r="AB170" i="21"/>
  <c r="AF193" i="21"/>
  <c r="AH193" i="21" s="1"/>
  <c r="AB193" i="21"/>
  <c r="AF94" i="21"/>
  <c r="AB94" i="21"/>
  <c r="AF41" i="21"/>
  <c r="AB41" i="21"/>
  <c r="AF164" i="21"/>
  <c r="AB164" i="21"/>
  <c r="AF36" i="21"/>
  <c r="AB36" i="21"/>
  <c r="AF153" i="21"/>
  <c r="AB153" i="21"/>
  <c r="AF66" i="21"/>
  <c r="AB66" i="21"/>
  <c r="AF104" i="21"/>
  <c r="AB104" i="21"/>
  <c r="AF25" i="21"/>
  <c r="AB25" i="21"/>
  <c r="AF125" i="21"/>
  <c r="AH125" i="21" s="1"/>
  <c r="AB125" i="21"/>
  <c r="AF56" i="21"/>
  <c r="AB56" i="21"/>
  <c r="AF199" i="21"/>
  <c r="AB199" i="21"/>
  <c r="AF191" i="21"/>
  <c r="AB191" i="21"/>
  <c r="AF184" i="21"/>
  <c r="AB184" i="21"/>
  <c r="AF79" i="21"/>
  <c r="AB79" i="21"/>
  <c r="AF136" i="21"/>
  <c r="AB136" i="21"/>
  <c r="AF182" i="21"/>
  <c r="AB182" i="21"/>
  <c r="AF213" i="21"/>
  <c r="AB213" i="21"/>
  <c r="AF118" i="21"/>
  <c r="AB118" i="21"/>
  <c r="AF100" i="21"/>
  <c r="AB100" i="21"/>
  <c r="AF13" i="21"/>
  <c r="AH13" i="21" s="1"/>
  <c r="AB13" i="21"/>
  <c r="AF43" i="21"/>
  <c r="AH43" i="21" s="1"/>
  <c r="AB43" i="21"/>
  <c r="AF98" i="21"/>
  <c r="AB98" i="21"/>
  <c r="AF99" i="21"/>
  <c r="AB99" i="21"/>
  <c r="AF212" i="21"/>
  <c r="AB212" i="21"/>
  <c r="AF34" i="21"/>
  <c r="AB34" i="21"/>
  <c r="AF211" i="21"/>
  <c r="AB211" i="21"/>
  <c r="AF111" i="21"/>
  <c r="AH111" i="21" s="1"/>
  <c r="AB111" i="21"/>
  <c r="AF29" i="21"/>
  <c r="AB29" i="21"/>
  <c r="AF30" i="21"/>
  <c r="AB30" i="21"/>
  <c r="AF47" i="21"/>
  <c r="AB47" i="21"/>
  <c r="AF207" i="21"/>
  <c r="AB207" i="21"/>
  <c r="AF102" i="21"/>
  <c r="AB102" i="21"/>
  <c r="AF210" i="21"/>
  <c r="AB210" i="21"/>
  <c r="AF208" i="21"/>
  <c r="AB208" i="21"/>
  <c r="AF72" i="21"/>
  <c r="AH72" i="21" s="1"/>
  <c r="AB72" i="21"/>
  <c r="AF173" i="21"/>
  <c r="AB173" i="21"/>
  <c r="AF152" i="21"/>
  <c r="AB152" i="21"/>
  <c r="AF194" i="21"/>
  <c r="AB194" i="21"/>
  <c r="AF113" i="21"/>
  <c r="AB113" i="21"/>
  <c r="AF137" i="21"/>
  <c r="AB137" i="21"/>
  <c r="AF61" i="21"/>
  <c r="AB61" i="21"/>
  <c r="AF214" i="21"/>
  <c r="AB214" i="21"/>
  <c r="AF108" i="21"/>
  <c r="AB108" i="21"/>
  <c r="AF38" i="21"/>
  <c r="AB38" i="21"/>
  <c r="AF135" i="21"/>
  <c r="AB135" i="21"/>
  <c r="AF65" i="21"/>
  <c r="AH65" i="21" s="1"/>
  <c r="AB65" i="21"/>
  <c r="AF166" i="21"/>
  <c r="AB166" i="21"/>
  <c r="AF67" i="21"/>
  <c r="AB67" i="21"/>
  <c r="AF205" i="21"/>
  <c r="AB205" i="21"/>
  <c r="AF172" i="21"/>
  <c r="AH172" i="21" s="1"/>
  <c r="AB172" i="21"/>
  <c r="AF141" i="21"/>
  <c r="AB141" i="21"/>
  <c r="AF46" i="21"/>
  <c r="AB46" i="21"/>
  <c r="AF192" i="21"/>
  <c r="AH192" i="21" s="1"/>
  <c r="AB192" i="21"/>
  <c r="AF217" i="21"/>
  <c r="AB217" i="21"/>
  <c r="AF165" i="21"/>
  <c r="AB165" i="21"/>
  <c r="AF126" i="21"/>
  <c r="AB126" i="21"/>
  <c r="AF32" i="21"/>
  <c r="AB32" i="21"/>
  <c r="AF215" i="21"/>
  <c r="AH215" i="21" s="1"/>
  <c r="AB215" i="21"/>
  <c r="AF96" i="21"/>
  <c r="AB96" i="21"/>
  <c r="AF33" i="21"/>
  <c r="AB33" i="21"/>
  <c r="AF157" i="21"/>
  <c r="AB157" i="21"/>
  <c r="AF154" i="21"/>
  <c r="AB154" i="21"/>
  <c r="AF198" i="21"/>
  <c r="AH198" i="21" s="1"/>
  <c r="AB198" i="21"/>
  <c r="AF185" i="21"/>
  <c r="AB185" i="21"/>
  <c r="AF162" i="21"/>
  <c r="AH162" i="21" s="1"/>
  <c r="AB162" i="21"/>
  <c r="AF7" i="21"/>
  <c r="AB7" i="21"/>
  <c r="AF175" i="21"/>
  <c r="AB175" i="21"/>
  <c r="AP196" i="21"/>
  <c r="AR196" i="21" s="1"/>
  <c r="AP66" i="21"/>
  <c r="AR66" i="21" s="1"/>
  <c r="AT61" i="21"/>
  <c r="AX61" i="21" s="1"/>
  <c r="BL61" i="21" s="1"/>
  <c r="AT210" i="21"/>
  <c r="AX210" i="21" s="1"/>
  <c r="BL210" i="21" s="1"/>
  <c r="AP63" i="21"/>
  <c r="AR63" i="21" s="1"/>
  <c r="BK196" i="21" l="1"/>
  <c r="BP196" i="21"/>
  <c r="BK66" i="21"/>
  <c r="BP66" i="21"/>
  <c r="BK63" i="21"/>
  <c r="BP63" i="21"/>
  <c r="AN215" i="21"/>
  <c r="BJ215" i="21"/>
  <c r="AN74" i="21"/>
  <c r="BJ74" i="21"/>
  <c r="AN49" i="21"/>
  <c r="BJ49" i="21"/>
  <c r="AL160" i="21"/>
  <c r="AN160" i="21" s="1"/>
  <c r="BJ160" i="21"/>
  <c r="AN128" i="21"/>
  <c r="BJ128" i="21"/>
  <c r="AN203" i="21"/>
  <c r="BJ203" i="21"/>
  <c r="AN93" i="21"/>
  <c r="BJ93" i="21"/>
  <c r="AN174" i="21"/>
  <c r="BJ174" i="21"/>
  <c r="AN148" i="21"/>
  <c r="BJ148" i="21"/>
  <c r="AN178" i="21"/>
  <c r="BJ178" i="21"/>
  <c r="AN197" i="21"/>
  <c r="BJ197" i="21"/>
  <c r="AN186" i="21"/>
  <c r="BJ186" i="21"/>
  <c r="AN188" i="21"/>
  <c r="BJ188" i="21"/>
  <c r="AN65" i="21"/>
  <c r="BJ65" i="21"/>
  <c r="AN105" i="21"/>
  <c r="BJ105" i="21"/>
  <c r="AN87" i="21"/>
  <c r="BJ87" i="21"/>
  <c r="AN162" i="21"/>
  <c r="BJ162" i="21"/>
  <c r="AN198" i="21"/>
  <c r="BJ198" i="21"/>
  <c r="AN192" i="21"/>
  <c r="BJ192" i="21"/>
  <c r="AN72" i="21"/>
  <c r="BJ72" i="21"/>
  <c r="AN111" i="21"/>
  <c r="BJ111" i="21"/>
  <c r="AN43" i="21"/>
  <c r="BJ43" i="21"/>
  <c r="AN125" i="21"/>
  <c r="BJ125" i="21"/>
  <c r="AN171" i="21"/>
  <c r="BJ171" i="21"/>
  <c r="AN167" i="21"/>
  <c r="BJ167" i="21"/>
  <c r="AN121" i="21"/>
  <c r="BJ121" i="21"/>
  <c r="AN88" i="21"/>
  <c r="BJ88" i="21"/>
  <c r="AL147" i="21"/>
  <c r="AN147" i="21" s="1"/>
  <c r="BJ147" i="21"/>
  <c r="AN81" i="21"/>
  <c r="BJ81" i="21"/>
  <c r="AN75" i="21"/>
  <c r="BJ75" i="21"/>
  <c r="AL19" i="21"/>
  <c r="AN19" i="21" s="1"/>
  <c r="BJ19" i="21"/>
  <c r="AN9" i="21"/>
  <c r="BJ9" i="21"/>
  <c r="AN206" i="21"/>
  <c r="BJ206" i="21"/>
  <c r="AN20" i="21"/>
  <c r="BJ20" i="21"/>
  <c r="AN17" i="21"/>
  <c r="BJ17" i="21"/>
  <c r="AN143" i="21"/>
  <c r="BJ143" i="21"/>
  <c r="AN77" i="21"/>
  <c r="BJ77" i="21"/>
  <c r="AN40" i="21"/>
  <c r="BJ40" i="21"/>
  <c r="AN106" i="21"/>
  <c r="BJ106" i="21"/>
  <c r="AN204" i="21"/>
  <c r="BJ204" i="21"/>
  <c r="AN172" i="21"/>
  <c r="BJ172" i="21"/>
  <c r="AN13" i="21"/>
  <c r="BJ13" i="21"/>
  <c r="AN193" i="21"/>
  <c r="BJ193" i="21"/>
  <c r="AN187" i="21"/>
  <c r="BJ187" i="21"/>
  <c r="AP193" i="21"/>
  <c r="AR193" i="21" s="1"/>
  <c r="AT66" i="21"/>
  <c r="AX66" i="21" s="1"/>
  <c r="BL66" i="21" s="1"/>
  <c r="AT196" i="21"/>
  <c r="AX196" i="21" s="1"/>
  <c r="BL196" i="21" s="1"/>
  <c r="BF61" i="21"/>
  <c r="BG61" i="21" s="1"/>
  <c r="AZ61" i="21"/>
  <c r="BD61" i="21" s="1"/>
  <c r="AZ113" i="21"/>
  <c r="BD113" i="21" s="1"/>
  <c r="BF113" i="21"/>
  <c r="BG113" i="21" s="1"/>
  <c r="BF210" i="21"/>
  <c r="BG210" i="21" s="1"/>
  <c r="AZ210" i="21"/>
  <c r="BD210" i="21" s="1"/>
  <c r="AT63" i="21"/>
  <c r="AX63" i="21" s="1"/>
  <c r="BL63" i="21" s="1"/>
  <c r="BP193" i="21" l="1"/>
  <c r="BK193" i="21"/>
  <c r="BJ220" i="21"/>
  <c r="AT193" i="21"/>
  <c r="AX193" i="21" s="1"/>
  <c r="BL193" i="21" s="1"/>
  <c r="AZ196" i="21"/>
  <c r="BD196" i="21" s="1"/>
  <c r="BF196" i="21"/>
  <c r="BG196" i="21" s="1"/>
  <c r="BF66" i="21"/>
  <c r="BG66" i="21" s="1"/>
  <c r="AZ66" i="21"/>
  <c r="BD66" i="21" s="1"/>
  <c r="BF63" i="21"/>
  <c r="BG63" i="21" s="1"/>
  <c r="AZ63" i="21"/>
  <c r="BD63" i="21" s="1"/>
  <c r="AP198" i="21"/>
  <c r="AR198" i="21" s="1"/>
  <c r="AP186" i="21"/>
  <c r="AR186" i="21" s="1"/>
  <c r="BK186" i="21" l="1"/>
  <c r="BP186" i="21"/>
  <c r="BK198" i="21"/>
  <c r="BP198" i="21"/>
  <c r="BF193" i="21"/>
  <c r="BG193" i="21" s="1"/>
  <c r="AZ193" i="21"/>
  <c r="BD193" i="21" s="1"/>
  <c r="AT198" i="21"/>
  <c r="AX198" i="21" s="1"/>
  <c r="BL198" i="21" s="1"/>
  <c r="AT186" i="21"/>
  <c r="AX186" i="21" s="1"/>
  <c r="BL186" i="21" s="1"/>
  <c r="BF218" i="21"/>
  <c r="BG218" i="21" s="1"/>
  <c r="AZ218" i="21"/>
  <c r="BD218" i="21" s="1"/>
  <c r="AP7" i="21"/>
  <c r="AR7" i="21" s="1"/>
  <c r="AP10" i="21"/>
  <c r="AR10" i="21" s="1"/>
  <c r="AP11" i="21"/>
  <c r="AR11" i="21" s="1"/>
  <c r="AP12" i="21"/>
  <c r="AR12" i="21" s="1"/>
  <c r="AP14" i="21"/>
  <c r="AR14" i="21" s="1"/>
  <c r="AP15" i="21"/>
  <c r="AR15" i="21" s="1"/>
  <c r="AP18" i="21"/>
  <c r="AR18" i="21" s="1"/>
  <c r="AP21" i="21"/>
  <c r="AR21" i="21" s="1"/>
  <c r="AP22" i="21"/>
  <c r="AR22" i="21" s="1"/>
  <c r="AP23" i="21"/>
  <c r="AR23" i="21" s="1"/>
  <c r="AP25" i="21"/>
  <c r="AR25" i="21" s="1"/>
  <c r="AP26" i="21"/>
  <c r="AR26" i="21" s="1"/>
  <c r="AP27" i="21"/>
  <c r="AR27" i="21" s="1"/>
  <c r="AP28" i="21"/>
  <c r="AR28" i="21" s="1"/>
  <c r="AP29" i="21"/>
  <c r="AR29" i="21" s="1"/>
  <c r="AP30" i="21"/>
  <c r="AR30" i="21" s="1"/>
  <c r="AP31" i="21"/>
  <c r="AR31" i="21" s="1"/>
  <c r="AP33" i="21"/>
  <c r="AR33" i="21" s="1"/>
  <c r="AP34" i="21"/>
  <c r="AR34" i="21" s="1"/>
  <c r="AP35" i="21"/>
  <c r="AR35" i="21" s="1"/>
  <c r="AP36" i="21"/>
  <c r="AR36" i="21" s="1"/>
  <c r="AP37" i="21"/>
  <c r="AR37" i="21" s="1"/>
  <c r="AP38" i="21"/>
  <c r="AR38" i="21" s="1"/>
  <c r="AP39" i="21"/>
  <c r="AR39" i="21" s="1"/>
  <c r="AP41" i="21"/>
  <c r="AR41" i="21" s="1"/>
  <c r="AP42" i="21"/>
  <c r="AR42" i="21" s="1"/>
  <c r="AP44" i="21"/>
  <c r="AR44" i="21" s="1"/>
  <c r="AP45" i="21"/>
  <c r="AR45" i="21" s="1"/>
  <c r="AP46" i="21"/>
  <c r="AR46" i="21" s="1"/>
  <c r="AP47" i="21"/>
  <c r="AR47" i="21" s="1"/>
  <c r="AP50" i="21"/>
  <c r="AR50" i="21" s="1"/>
  <c r="AP51" i="21"/>
  <c r="AR51" i="21" s="1"/>
  <c r="AP52" i="21"/>
  <c r="AR52" i="21" s="1"/>
  <c r="AP53" i="21"/>
  <c r="AR53" i="21" s="1"/>
  <c r="AP54" i="21"/>
  <c r="AR54" i="21" s="1"/>
  <c r="AP55" i="21"/>
  <c r="AR55" i="21" s="1"/>
  <c r="AP57" i="21"/>
  <c r="AR57" i="21" s="1"/>
  <c r="AP58" i="21"/>
  <c r="AR58" i="21" s="1"/>
  <c r="AP60" i="21"/>
  <c r="AR60" i="21" s="1"/>
  <c r="AP59" i="21"/>
  <c r="AR59" i="21" s="1"/>
  <c r="AP62" i="21"/>
  <c r="AR62" i="21" s="1"/>
  <c r="AP64" i="21"/>
  <c r="AR64" i="21" s="1"/>
  <c r="AP68" i="21"/>
  <c r="AR68" i="21" s="1"/>
  <c r="AP69" i="21"/>
  <c r="AR69" i="21" s="1"/>
  <c r="AP70" i="21"/>
  <c r="AR70" i="21" s="1"/>
  <c r="AP71" i="21"/>
  <c r="AR71" i="21" s="1"/>
  <c r="AP73" i="21"/>
  <c r="AR73" i="21" s="1"/>
  <c r="AP76" i="21"/>
  <c r="AR76" i="21" s="1"/>
  <c r="AP78" i="21"/>
  <c r="AR78" i="21" s="1"/>
  <c r="AP79" i="21"/>
  <c r="AR79" i="21" s="1"/>
  <c r="AP80" i="21"/>
  <c r="AR80" i="21" s="1"/>
  <c r="AP82" i="21"/>
  <c r="AR82" i="21" s="1"/>
  <c r="AP84" i="21"/>
  <c r="AR84" i="21" s="1"/>
  <c r="AP85" i="21"/>
  <c r="AR85" i="21" s="1"/>
  <c r="AP86" i="21"/>
  <c r="AR86" i="21" s="1"/>
  <c r="AP89" i="21"/>
  <c r="AR89" i="21" s="1"/>
  <c r="AP90" i="21"/>
  <c r="AR90" i="21" s="1"/>
  <c r="AP92" i="21"/>
  <c r="AR92" i="21" s="1"/>
  <c r="AP94" i="21"/>
  <c r="AR94" i="21" s="1"/>
  <c r="AP95" i="21"/>
  <c r="AR95" i="21" s="1"/>
  <c r="AP96" i="21"/>
  <c r="AR96" i="21" s="1"/>
  <c r="AP97" i="21"/>
  <c r="AR97" i="21" s="1"/>
  <c r="AP98" i="21"/>
  <c r="AR98" i="21" s="1"/>
  <c r="AP101" i="21"/>
  <c r="AR101" i="21" s="1"/>
  <c r="AP102" i="21"/>
  <c r="AR102" i="21" s="1"/>
  <c r="AP103" i="21"/>
  <c r="AR103" i="21" s="1"/>
  <c r="AP104" i="21"/>
  <c r="AR104" i="21" s="1"/>
  <c r="AP109" i="21"/>
  <c r="AR109" i="21" s="1"/>
  <c r="AP108" i="21"/>
  <c r="AR108" i="21" s="1"/>
  <c r="AP110" i="21"/>
  <c r="AR110" i="21" s="1"/>
  <c r="AP112" i="21"/>
  <c r="AR112" i="21" s="1"/>
  <c r="AP114" i="21"/>
  <c r="AR114" i="21" s="1"/>
  <c r="AP115" i="21"/>
  <c r="AR115" i="21" s="1"/>
  <c r="AP117" i="21"/>
  <c r="AR117" i="21" s="1"/>
  <c r="AP118" i="21"/>
  <c r="AR118" i="21" s="1"/>
  <c r="AP119" i="21"/>
  <c r="AR119" i="21" s="1"/>
  <c r="AP120" i="21"/>
  <c r="AR120" i="21" s="1"/>
  <c r="AP122" i="21"/>
  <c r="AR122" i="21" s="1"/>
  <c r="AP123" i="21"/>
  <c r="AR123" i="21" s="1"/>
  <c r="AP126" i="21"/>
  <c r="AR126" i="21" s="1"/>
  <c r="AP127" i="21"/>
  <c r="AR127" i="21" s="1"/>
  <c r="AP129" i="21"/>
  <c r="AR129" i="21" s="1"/>
  <c r="AP130" i="21"/>
  <c r="AR130" i="21" s="1"/>
  <c r="AP131" i="21"/>
  <c r="AR131" i="21" s="1"/>
  <c r="AP133" i="21"/>
  <c r="AR133" i="21" s="1"/>
  <c r="AP134" i="21"/>
  <c r="AR134" i="21" s="1"/>
  <c r="AP135" i="21"/>
  <c r="AR135" i="21" s="1"/>
  <c r="AP136" i="21"/>
  <c r="AR136" i="21" s="1"/>
  <c r="AP138" i="21"/>
  <c r="AR138" i="21" s="1"/>
  <c r="AP139" i="21"/>
  <c r="AR139" i="21" s="1"/>
  <c r="AP141" i="21"/>
  <c r="AR141" i="21" s="1"/>
  <c r="AP142" i="21"/>
  <c r="AR142" i="21" s="1"/>
  <c r="AP144" i="21"/>
  <c r="AR144" i="21" s="1"/>
  <c r="AP145" i="21"/>
  <c r="AR145" i="21" s="1"/>
  <c r="AP146" i="21"/>
  <c r="AR146" i="21" s="1"/>
  <c r="AP149" i="21"/>
  <c r="AR149" i="21" s="1"/>
  <c r="AP150" i="21"/>
  <c r="AR150" i="21" s="1"/>
  <c r="AP151" i="21"/>
  <c r="AR151" i="21" s="1"/>
  <c r="AP152" i="21"/>
  <c r="AR152" i="21" s="1"/>
  <c r="AP153" i="21"/>
  <c r="AR153" i="21" s="1"/>
  <c r="AP154" i="21"/>
  <c r="AR154" i="21" s="1"/>
  <c r="AP156" i="21"/>
  <c r="AR156" i="21" s="1"/>
  <c r="AP157" i="21"/>
  <c r="AR157" i="21" s="1"/>
  <c r="AP158" i="21"/>
  <c r="AR158" i="21" s="1"/>
  <c r="AP159" i="21"/>
  <c r="AR159" i="21" s="1"/>
  <c r="AP161" i="21"/>
  <c r="AR161" i="21" s="1"/>
  <c r="AP164" i="21"/>
  <c r="AR164" i="21" s="1"/>
  <c r="AP165" i="21"/>
  <c r="AR165" i="21" s="1"/>
  <c r="AP166" i="21"/>
  <c r="AR166" i="21" s="1"/>
  <c r="AP168" i="21"/>
  <c r="AR168" i="21" s="1"/>
  <c r="AP169" i="21"/>
  <c r="AR169" i="21" s="1"/>
  <c r="AP170" i="21"/>
  <c r="AR170" i="21" s="1"/>
  <c r="AP173" i="21"/>
  <c r="AR173" i="21" s="1"/>
  <c r="AP175" i="21"/>
  <c r="AR175" i="21" s="1"/>
  <c r="AP176" i="21"/>
  <c r="AR176" i="21" s="1"/>
  <c r="AP177" i="21"/>
  <c r="AR177" i="21" s="1"/>
  <c r="AP180" i="21"/>
  <c r="AR180" i="21" s="1"/>
  <c r="AP181" i="21"/>
  <c r="AR181" i="21" s="1"/>
  <c r="AP182" i="21"/>
  <c r="AR182" i="21" s="1"/>
  <c r="AP184" i="21"/>
  <c r="AR184" i="21" s="1"/>
  <c r="AP185" i="21"/>
  <c r="AR185" i="21" s="1"/>
  <c r="AP189" i="21"/>
  <c r="AR189" i="21" s="1"/>
  <c r="AP190" i="21"/>
  <c r="AR190" i="21" s="1"/>
  <c r="AP191" i="21"/>
  <c r="AR191" i="21" s="1"/>
  <c r="AP194" i="21"/>
  <c r="AR194" i="21" s="1"/>
  <c r="AP195" i="21"/>
  <c r="AR195" i="21" s="1"/>
  <c r="AP199" i="21"/>
  <c r="AR199" i="21" s="1"/>
  <c r="AP200" i="21"/>
  <c r="AR200" i="21" s="1"/>
  <c r="AP201" i="21"/>
  <c r="AR201" i="21" s="1"/>
  <c r="AP202" i="21"/>
  <c r="AR202" i="21" s="1"/>
  <c r="AP207" i="21"/>
  <c r="AR207" i="21" s="1"/>
  <c r="AP209" i="21"/>
  <c r="AR209" i="21" s="1"/>
  <c r="AP211" i="21"/>
  <c r="AR211" i="21" s="1"/>
  <c r="AP212" i="21"/>
  <c r="AR212" i="21" s="1"/>
  <c r="AP214" i="21"/>
  <c r="AR214" i="21" s="1"/>
  <c r="AP216" i="21"/>
  <c r="AR216" i="21" s="1"/>
  <c r="AP217" i="21"/>
  <c r="AR217" i="21" s="1"/>
  <c r="AP6" i="21"/>
  <c r="AR6" i="21" s="1"/>
  <c r="AP13" i="21"/>
  <c r="AR13" i="21" s="1"/>
  <c r="AP72" i="21"/>
  <c r="AR72" i="21" s="1"/>
  <c r="AP74" i="21"/>
  <c r="AR74" i="21" s="1"/>
  <c r="AP88" i="21"/>
  <c r="AR88" i="21" s="1"/>
  <c r="AP106" i="21"/>
  <c r="AR106" i="21" s="1"/>
  <c r="AP121" i="21"/>
  <c r="AR121" i="21" s="1"/>
  <c r="AP137" i="21"/>
  <c r="AR137" i="21" s="1"/>
  <c r="AP147" i="21"/>
  <c r="AR147" i="21" s="1"/>
  <c r="AP160" i="21"/>
  <c r="AR160" i="21" s="1"/>
  <c r="AP162" i="21"/>
  <c r="AR162" i="21" s="1"/>
  <c r="AP178" i="21"/>
  <c r="AR178" i="21" s="1"/>
  <c r="AP187" i="21"/>
  <c r="AR187" i="21" s="1"/>
  <c r="AP188" i="21"/>
  <c r="AR188" i="21" s="1"/>
  <c r="AP192" i="21"/>
  <c r="AR192" i="21" s="1"/>
  <c r="AP204" i="21"/>
  <c r="AR204" i="21" s="1"/>
  <c r="BK187" i="21" l="1"/>
  <c r="BP187" i="21"/>
  <c r="BK88" i="21"/>
  <c r="BP88" i="21"/>
  <c r="BK212" i="21"/>
  <c r="BP212" i="21"/>
  <c r="BK195" i="21"/>
  <c r="BP195" i="21"/>
  <c r="BK175" i="21"/>
  <c r="BP175" i="21"/>
  <c r="BK161" i="21"/>
  <c r="BP161" i="21"/>
  <c r="BK156" i="21"/>
  <c r="BP156" i="21"/>
  <c r="BP145" i="21"/>
  <c r="BK145" i="21"/>
  <c r="BP129" i="21"/>
  <c r="BK129" i="21"/>
  <c r="BP117" i="21"/>
  <c r="BK117" i="21"/>
  <c r="BK110" i="21"/>
  <c r="BP110" i="21"/>
  <c r="BP97" i="21"/>
  <c r="BK97" i="21"/>
  <c r="BP85" i="21"/>
  <c r="BK85" i="21"/>
  <c r="BK71" i="21"/>
  <c r="BP71" i="21"/>
  <c r="BK58" i="21"/>
  <c r="BP58" i="21"/>
  <c r="BK47" i="21"/>
  <c r="BP47" i="21"/>
  <c r="BP37" i="21"/>
  <c r="BK37" i="21"/>
  <c r="BK28" i="21"/>
  <c r="BP28" i="21"/>
  <c r="BK15" i="21"/>
  <c r="BP15" i="21"/>
  <c r="BK204" i="21"/>
  <c r="BP204" i="21"/>
  <c r="BK137" i="21"/>
  <c r="BP137" i="21"/>
  <c r="BK217" i="21"/>
  <c r="BP217" i="21"/>
  <c r="BK201" i="21"/>
  <c r="BP201" i="21"/>
  <c r="BK185" i="21"/>
  <c r="BP185" i="21"/>
  <c r="BK173" i="21"/>
  <c r="BP173" i="21"/>
  <c r="BK159" i="21"/>
  <c r="BP159" i="21"/>
  <c r="BK150" i="21"/>
  <c r="BP150" i="21"/>
  <c r="BK144" i="21"/>
  <c r="BP144" i="21"/>
  <c r="BP133" i="21"/>
  <c r="BK133" i="21"/>
  <c r="BK115" i="21"/>
  <c r="BP115" i="21"/>
  <c r="BK102" i="21"/>
  <c r="BP102" i="21"/>
  <c r="BK90" i="21"/>
  <c r="BP90" i="21"/>
  <c r="BK78" i="21"/>
  <c r="BP78" i="21"/>
  <c r="BK62" i="21"/>
  <c r="BP62" i="21"/>
  <c r="BK52" i="21"/>
  <c r="BP52" i="21"/>
  <c r="BK41" i="21"/>
  <c r="BP41" i="21"/>
  <c r="BK36" i="21"/>
  <c r="BP36" i="21"/>
  <c r="BK27" i="21"/>
  <c r="BP27" i="21"/>
  <c r="BP22" i="21"/>
  <c r="BK22" i="21"/>
  <c r="BK7" i="21"/>
  <c r="BP7" i="21"/>
  <c r="BK192" i="21"/>
  <c r="BP192" i="21"/>
  <c r="BK162" i="21"/>
  <c r="BP162" i="21"/>
  <c r="BK121" i="21"/>
  <c r="BP121" i="21"/>
  <c r="BK72" i="21"/>
  <c r="BP72" i="21"/>
  <c r="BK216" i="21"/>
  <c r="BP216" i="21"/>
  <c r="BP209" i="21"/>
  <c r="BK209" i="21"/>
  <c r="BK200" i="21"/>
  <c r="BP200" i="21"/>
  <c r="BK191" i="21"/>
  <c r="BP191" i="21"/>
  <c r="BK184" i="21"/>
  <c r="BP184" i="21"/>
  <c r="BK177" i="21"/>
  <c r="BP177" i="21"/>
  <c r="BK170" i="21"/>
  <c r="BP170" i="21"/>
  <c r="BP165" i="21"/>
  <c r="BK165" i="21"/>
  <c r="BK158" i="21"/>
  <c r="BP158" i="21"/>
  <c r="BK153" i="21"/>
  <c r="BP153" i="21"/>
  <c r="BK149" i="21"/>
  <c r="BP149" i="21"/>
  <c r="BK142" i="21"/>
  <c r="BP142" i="21"/>
  <c r="BK136" i="21"/>
  <c r="BP136" i="21"/>
  <c r="BK131" i="21"/>
  <c r="BP131" i="21"/>
  <c r="BK126" i="21"/>
  <c r="BP126" i="21"/>
  <c r="BK119" i="21"/>
  <c r="BP119" i="21"/>
  <c r="BK114" i="21"/>
  <c r="BP114" i="21"/>
  <c r="BK109" i="21"/>
  <c r="BP109" i="21"/>
  <c r="BP101" i="21"/>
  <c r="BK101" i="21"/>
  <c r="BK95" i="21"/>
  <c r="BP95" i="21"/>
  <c r="BK89" i="21"/>
  <c r="BP89" i="21"/>
  <c r="BK82" i="21"/>
  <c r="BP82" i="21"/>
  <c r="BK76" i="21"/>
  <c r="BP76" i="21"/>
  <c r="BP69" i="21"/>
  <c r="BK69" i="21"/>
  <c r="BK59" i="21"/>
  <c r="BP59" i="21"/>
  <c r="BK55" i="21"/>
  <c r="BP55" i="21"/>
  <c r="BK51" i="21"/>
  <c r="BP51" i="21"/>
  <c r="BK45" i="21"/>
  <c r="BP45" i="21"/>
  <c r="BK39" i="21"/>
  <c r="BP39" i="21"/>
  <c r="BK35" i="21"/>
  <c r="BP35" i="21"/>
  <c r="BP30" i="21"/>
  <c r="BK30" i="21"/>
  <c r="BP26" i="21"/>
  <c r="BK26" i="21"/>
  <c r="BP21" i="21"/>
  <c r="BK21" i="21"/>
  <c r="BK12" i="21"/>
  <c r="BP12" i="21"/>
  <c r="BK147" i="21"/>
  <c r="BP147" i="21"/>
  <c r="BK6" i="21"/>
  <c r="BP6" i="21"/>
  <c r="BK202" i="21"/>
  <c r="BP202" i="21"/>
  <c r="BK189" i="21"/>
  <c r="BP189" i="21"/>
  <c r="BK181" i="21"/>
  <c r="BP181" i="21"/>
  <c r="BK168" i="21"/>
  <c r="BP168" i="21"/>
  <c r="BK151" i="21"/>
  <c r="BP151" i="21"/>
  <c r="BK139" i="21"/>
  <c r="BP139" i="21"/>
  <c r="BK134" i="21"/>
  <c r="BP134" i="21"/>
  <c r="BK122" i="21"/>
  <c r="BP122" i="21"/>
  <c r="BK103" i="21"/>
  <c r="BP103" i="21"/>
  <c r="BK92" i="21"/>
  <c r="BP92" i="21"/>
  <c r="BK79" i="21"/>
  <c r="BP79" i="21"/>
  <c r="BK64" i="21"/>
  <c r="BP64" i="21"/>
  <c r="BP53" i="21"/>
  <c r="BK53" i="21"/>
  <c r="BK42" i="21"/>
  <c r="BP42" i="21"/>
  <c r="BP33" i="21"/>
  <c r="BK33" i="21"/>
  <c r="BK23" i="21"/>
  <c r="BP23" i="21"/>
  <c r="BP10" i="21"/>
  <c r="BK10" i="21"/>
  <c r="BK178" i="21"/>
  <c r="BP178" i="21"/>
  <c r="BK74" i="21"/>
  <c r="BP74" i="21"/>
  <c r="BK211" i="21"/>
  <c r="BP211" i="21"/>
  <c r="BK194" i="21"/>
  <c r="BP194" i="21"/>
  <c r="BK180" i="21"/>
  <c r="BP180" i="21"/>
  <c r="BK166" i="21"/>
  <c r="BP166" i="21"/>
  <c r="BK154" i="21"/>
  <c r="BP154" i="21"/>
  <c r="BK138" i="21"/>
  <c r="BP138" i="21"/>
  <c r="BK127" i="21"/>
  <c r="BP127" i="21"/>
  <c r="BK120" i="21"/>
  <c r="BP120" i="21"/>
  <c r="BK108" i="21"/>
  <c r="BP108" i="21"/>
  <c r="BK96" i="21"/>
  <c r="BP96" i="21"/>
  <c r="BK84" i="21"/>
  <c r="BP84" i="21"/>
  <c r="BK70" i="21"/>
  <c r="BP70" i="21"/>
  <c r="BK57" i="21"/>
  <c r="BP57" i="21"/>
  <c r="BK46" i="21"/>
  <c r="BP46" i="21"/>
  <c r="BK31" i="21"/>
  <c r="BP31" i="21"/>
  <c r="BP14" i="21"/>
  <c r="BK14" i="21"/>
  <c r="BK188" i="21"/>
  <c r="BP188" i="21"/>
  <c r="BK160" i="21"/>
  <c r="BP160" i="21"/>
  <c r="BK106" i="21"/>
  <c r="BP106" i="21"/>
  <c r="BP13" i="21"/>
  <c r="BK13" i="21"/>
  <c r="BK214" i="21"/>
  <c r="BP214" i="21"/>
  <c r="BK207" i="21"/>
  <c r="BP207" i="21"/>
  <c r="BK199" i="21"/>
  <c r="BP199" i="21"/>
  <c r="BK190" i="21"/>
  <c r="BP190" i="21"/>
  <c r="BK182" i="21"/>
  <c r="BP182" i="21"/>
  <c r="BK176" i="21"/>
  <c r="BP176" i="21"/>
  <c r="BK169" i="21"/>
  <c r="BP169" i="21"/>
  <c r="BK164" i="21"/>
  <c r="BP164" i="21"/>
  <c r="BK157" i="21"/>
  <c r="BP157" i="21"/>
  <c r="BK152" i="21"/>
  <c r="BP152" i="21"/>
  <c r="BK146" i="21"/>
  <c r="BP146" i="21"/>
  <c r="BK141" i="21"/>
  <c r="BP141" i="21"/>
  <c r="BK135" i="21"/>
  <c r="BP135" i="21"/>
  <c r="BK130" i="21"/>
  <c r="BP130" i="21"/>
  <c r="BK123" i="21"/>
  <c r="BP123" i="21"/>
  <c r="BK118" i="21"/>
  <c r="BP118" i="21"/>
  <c r="BK112" i="21"/>
  <c r="BP112" i="21"/>
  <c r="BK104" i="21"/>
  <c r="BP104" i="21"/>
  <c r="BK98" i="21"/>
  <c r="BP98" i="21"/>
  <c r="BK94" i="21"/>
  <c r="BP94" i="21"/>
  <c r="BK86" i="21"/>
  <c r="BP86" i="21"/>
  <c r="BK80" i="21"/>
  <c r="BP80" i="21"/>
  <c r="BK73" i="21"/>
  <c r="BP73" i="21"/>
  <c r="BK68" i="21"/>
  <c r="BP68" i="21"/>
  <c r="BK60" i="21"/>
  <c r="BP60" i="21"/>
  <c r="BK54" i="21"/>
  <c r="BP54" i="21"/>
  <c r="BK50" i="21"/>
  <c r="BP50" i="21"/>
  <c r="BK44" i="21"/>
  <c r="BP44" i="21"/>
  <c r="BP38" i="21"/>
  <c r="BK38" i="21"/>
  <c r="BP34" i="21"/>
  <c r="BK34" i="21"/>
  <c r="BP29" i="21"/>
  <c r="BK29" i="21"/>
  <c r="BP25" i="21"/>
  <c r="BK25" i="21"/>
  <c r="BP18" i="21"/>
  <c r="BK18" i="21"/>
  <c r="BK11" i="21"/>
  <c r="BP11" i="21"/>
  <c r="AT123" i="21"/>
  <c r="AX123" i="21" s="1"/>
  <c r="BL123" i="21" s="1"/>
  <c r="AT194" i="21"/>
  <c r="AX194" i="21" s="1"/>
  <c r="BL194" i="21" s="1"/>
  <c r="BF198" i="21"/>
  <c r="BG198" i="21" s="1"/>
  <c r="AZ198" i="21"/>
  <c r="BD198" i="21" s="1"/>
  <c r="AT175" i="21"/>
  <c r="AX175" i="21" s="1"/>
  <c r="BL175" i="21" s="1"/>
  <c r="AT144" i="21"/>
  <c r="AX144" i="21" s="1"/>
  <c r="BL144" i="21" s="1"/>
  <c r="AT139" i="21"/>
  <c r="AX139" i="21" s="1"/>
  <c r="BL139" i="21" s="1"/>
  <c r="AT131" i="21"/>
  <c r="AX131" i="21" s="1"/>
  <c r="BL131" i="21" s="1"/>
  <c r="AT95" i="21"/>
  <c r="AX95" i="21" s="1"/>
  <c r="BL95" i="21" s="1"/>
  <c r="AT90" i="21"/>
  <c r="AX90" i="21" s="1"/>
  <c r="BL90" i="21" s="1"/>
  <c r="AT71" i="21"/>
  <c r="AX71" i="21" s="1"/>
  <c r="BL71" i="21" s="1"/>
  <c r="AT55" i="21"/>
  <c r="AT28" i="21"/>
  <c r="AX28" i="21" s="1"/>
  <c r="BL28" i="21" s="1"/>
  <c r="AT12" i="21"/>
  <c r="AX12" i="21" s="1"/>
  <c r="BL12" i="21" s="1"/>
  <c r="AT136" i="21"/>
  <c r="AX136" i="21" s="1"/>
  <c r="BL136" i="21" s="1"/>
  <c r="AT59" i="21"/>
  <c r="AX59" i="21" s="1"/>
  <c r="BL59" i="21" s="1"/>
  <c r="AT170" i="21"/>
  <c r="AX170" i="21" s="1"/>
  <c r="BL170" i="21" s="1"/>
  <c r="AT120" i="21"/>
  <c r="AX120" i="21" s="1"/>
  <c r="BL120" i="21" s="1"/>
  <c r="AT103" i="21"/>
  <c r="AX103" i="21" s="1"/>
  <c r="BL103" i="21" s="1"/>
  <c r="AT39" i="21"/>
  <c r="AT31" i="21"/>
  <c r="AX31" i="21" s="1"/>
  <c r="BL31" i="21" s="1"/>
  <c r="AT23" i="21"/>
  <c r="AX23" i="21" s="1"/>
  <c r="BL23" i="21" s="1"/>
  <c r="AT191" i="21"/>
  <c r="AX191" i="21" s="1"/>
  <c r="BL191" i="21" s="1"/>
  <c r="AT154" i="21"/>
  <c r="AT47" i="21"/>
  <c r="AX47" i="21" s="1"/>
  <c r="BL47" i="21" s="1"/>
  <c r="AT217" i="21"/>
  <c r="AX217" i="21" s="1"/>
  <c r="BL217" i="21" s="1"/>
  <c r="AT209" i="21"/>
  <c r="AX209" i="21" s="1"/>
  <c r="BL209" i="21" s="1"/>
  <c r="AT201" i="21"/>
  <c r="AT159" i="21"/>
  <c r="AX159" i="21" s="1"/>
  <c r="BL159" i="21" s="1"/>
  <c r="AT151" i="21"/>
  <c r="AX151" i="21" s="1"/>
  <c r="BL151" i="21" s="1"/>
  <c r="AT115" i="21"/>
  <c r="AX115" i="21" s="1"/>
  <c r="BL115" i="21" s="1"/>
  <c r="AT82" i="21"/>
  <c r="AX82" i="21" s="1"/>
  <c r="BL82" i="21" s="1"/>
  <c r="AT44" i="21"/>
  <c r="AX44" i="21" s="1"/>
  <c r="BL44" i="21" s="1"/>
  <c r="AT64" i="21"/>
  <c r="AX64" i="21" s="1"/>
  <c r="BL64" i="21" s="1"/>
  <c r="AT54" i="21"/>
  <c r="AX54" i="21" s="1"/>
  <c r="BL54" i="21" s="1"/>
  <c r="AT79" i="21"/>
  <c r="AX79" i="21" s="1"/>
  <c r="BL79" i="21" s="1"/>
  <c r="AT73" i="21"/>
  <c r="AX73" i="21" s="1"/>
  <c r="BL73" i="21" s="1"/>
  <c r="AT98" i="21"/>
  <c r="AX98" i="21" s="1"/>
  <c r="BL98" i="21" s="1"/>
  <c r="AT46" i="21"/>
  <c r="AX46" i="21" s="1"/>
  <c r="BL46" i="21" s="1"/>
  <c r="AT14" i="21"/>
  <c r="AX14" i="21" s="1"/>
  <c r="BL14" i="21" s="1"/>
  <c r="AT15" i="21"/>
  <c r="AX15" i="21" s="1"/>
  <c r="BL15" i="21" s="1"/>
  <c r="AT212" i="21"/>
  <c r="AX212" i="21" s="1"/>
  <c r="BL212" i="21" s="1"/>
  <c r="AT38" i="21"/>
  <c r="AX38" i="21" s="1"/>
  <c r="BL38" i="21" s="1"/>
  <c r="AT30" i="21"/>
  <c r="AX30" i="21" s="1"/>
  <c r="BL30" i="21" s="1"/>
  <c r="AT22" i="21"/>
  <c r="AX22" i="21" s="1"/>
  <c r="BL22" i="21" s="1"/>
  <c r="AT195" i="21"/>
  <c r="AX195" i="21" s="1"/>
  <c r="BL195" i="21" s="1"/>
  <c r="AT185" i="21"/>
  <c r="AX185" i="21" s="1"/>
  <c r="BL185" i="21" s="1"/>
  <c r="AT177" i="21"/>
  <c r="AX177" i="21" s="1"/>
  <c r="BL177" i="21" s="1"/>
  <c r="AT169" i="21"/>
  <c r="AX169" i="21" s="1"/>
  <c r="BL169" i="21" s="1"/>
  <c r="AT161" i="21"/>
  <c r="AX161" i="21" s="1"/>
  <c r="BL161" i="21" s="1"/>
  <c r="AT153" i="21"/>
  <c r="AX153" i="21" s="1"/>
  <c r="BL153" i="21" s="1"/>
  <c r="AT146" i="21"/>
  <c r="AX146" i="21" s="1"/>
  <c r="BL146" i="21" s="1"/>
  <c r="AT138" i="21"/>
  <c r="AX138" i="21" s="1"/>
  <c r="BL138" i="21" s="1"/>
  <c r="AT130" i="21"/>
  <c r="AX130" i="21" s="1"/>
  <c r="BL130" i="21" s="1"/>
  <c r="AT122" i="21"/>
  <c r="AX122" i="21" s="1"/>
  <c r="BL122" i="21" s="1"/>
  <c r="AT114" i="21"/>
  <c r="AX114" i="21" s="1"/>
  <c r="BL114" i="21" s="1"/>
  <c r="AT97" i="21"/>
  <c r="AX97" i="21" s="1"/>
  <c r="BL97" i="21" s="1"/>
  <c r="AT89" i="21"/>
  <c r="AX89" i="21" s="1"/>
  <c r="BL89" i="21" s="1"/>
  <c r="AT52" i="21"/>
  <c r="AX52" i="21" s="1"/>
  <c r="BL52" i="21" s="1"/>
  <c r="AT36" i="21"/>
  <c r="AX36" i="21" s="1"/>
  <c r="BL36" i="21" s="1"/>
  <c r="AZ186" i="21"/>
  <c r="BD186" i="21" s="1"/>
  <c r="BF186" i="21"/>
  <c r="BG186" i="21" s="1"/>
  <c r="AT7" i="21"/>
  <c r="AX7" i="21" s="1"/>
  <c r="BL7" i="21" s="1"/>
  <c r="AP128" i="21"/>
  <c r="AR128" i="21" s="1"/>
  <c r="AP174" i="21"/>
  <c r="AR174" i="21" s="1"/>
  <c r="AP43" i="21"/>
  <c r="AR43" i="21" s="1"/>
  <c r="AP19" i="21"/>
  <c r="AR19" i="21" s="1"/>
  <c r="AP107" i="21"/>
  <c r="AR107" i="21" s="1"/>
  <c r="AP67" i="21"/>
  <c r="AR67" i="21" s="1"/>
  <c r="AP215" i="21"/>
  <c r="AR215" i="21" s="1"/>
  <c r="AP93" i="21"/>
  <c r="AR93" i="21" s="1"/>
  <c r="AP77" i="21"/>
  <c r="AR77" i="21" s="1"/>
  <c r="AP213" i="21"/>
  <c r="AR213" i="21" s="1"/>
  <c r="AP124" i="21"/>
  <c r="AR124" i="21" s="1"/>
  <c r="AP116" i="21"/>
  <c r="AR116" i="21" s="1"/>
  <c r="AP75" i="21"/>
  <c r="AR75" i="21" s="1"/>
  <c r="AP8" i="21"/>
  <c r="AR8" i="21" s="1"/>
  <c r="AP143" i="21"/>
  <c r="AR143" i="21" s="1"/>
  <c r="AP125" i="21"/>
  <c r="AR125" i="21" s="1"/>
  <c r="AP183" i="21"/>
  <c r="AR183" i="21" s="1"/>
  <c r="AP206" i="21"/>
  <c r="AR206" i="21" s="1"/>
  <c r="AP100" i="21"/>
  <c r="AR100" i="21" s="1"/>
  <c r="AP49" i="21"/>
  <c r="AR49" i="21" s="1"/>
  <c r="AP17" i="21"/>
  <c r="AR17" i="21" s="1"/>
  <c r="AP9" i="21"/>
  <c r="AR9" i="21" s="1"/>
  <c r="AP179" i="21"/>
  <c r="AR179" i="21" s="1"/>
  <c r="AP16" i="21"/>
  <c r="AR16" i="21" s="1"/>
  <c r="AP140" i="21"/>
  <c r="AR140" i="21" s="1"/>
  <c r="AP132" i="21"/>
  <c r="AR132" i="21" s="1"/>
  <c r="AP83" i="21"/>
  <c r="AR83" i="21" s="1"/>
  <c r="AP172" i="21"/>
  <c r="AR172" i="21" s="1"/>
  <c r="AP197" i="21"/>
  <c r="AR197" i="21" s="1"/>
  <c r="AP91" i="21"/>
  <c r="AR91" i="21" s="1"/>
  <c r="AP208" i="21"/>
  <c r="AR208" i="21" s="1"/>
  <c r="AP65" i="21"/>
  <c r="AR65" i="21" s="1"/>
  <c r="AP203" i="21"/>
  <c r="AR203" i="21" s="1"/>
  <c r="AP105" i="21"/>
  <c r="AR105" i="21" s="1"/>
  <c r="AP81" i="21"/>
  <c r="AR81" i="21" s="1"/>
  <c r="AP155" i="21"/>
  <c r="AR155" i="21" s="1"/>
  <c r="AP148" i="21"/>
  <c r="AR148" i="21" s="1"/>
  <c r="AP99" i="21"/>
  <c r="AR99" i="21" s="1"/>
  <c r="AP40" i="21"/>
  <c r="AR40" i="21" s="1"/>
  <c r="AP32" i="21"/>
  <c r="AR32" i="21" s="1"/>
  <c r="AP24" i="21"/>
  <c r="AR24" i="21" s="1"/>
  <c r="AP163" i="21"/>
  <c r="AR163" i="21" s="1"/>
  <c r="AP48" i="21"/>
  <c r="AR48" i="21" s="1"/>
  <c r="AP167" i="21"/>
  <c r="AR167" i="21" s="1"/>
  <c r="AP111" i="21"/>
  <c r="AR111" i="21" s="1"/>
  <c r="AP87" i="21"/>
  <c r="AR87" i="21" s="1"/>
  <c r="AP20" i="21"/>
  <c r="AR20" i="21" s="1"/>
  <c r="AP205" i="21"/>
  <c r="AR205" i="21" s="1"/>
  <c r="AP171" i="21"/>
  <c r="AR171" i="21" s="1"/>
  <c r="AP56" i="21"/>
  <c r="AR56" i="21" s="1"/>
  <c r="BK48" i="21" l="1"/>
  <c r="BP48" i="21"/>
  <c r="BP81" i="21"/>
  <c r="BK81" i="21"/>
  <c r="BK83" i="21"/>
  <c r="BP83" i="21"/>
  <c r="BK100" i="21"/>
  <c r="BP100" i="21"/>
  <c r="BK124" i="21"/>
  <c r="BP124" i="21"/>
  <c r="BK43" i="21"/>
  <c r="BP43" i="21"/>
  <c r="BK87" i="21"/>
  <c r="BP87" i="21"/>
  <c r="BK105" i="21"/>
  <c r="BP105" i="21"/>
  <c r="BK132" i="21"/>
  <c r="BP132" i="21"/>
  <c r="BK206" i="21"/>
  <c r="BP206" i="21"/>
  <c r="BP213" i="21"/>
  <c r="BK213" i="21"/>
  <c r="BK174" i="21"/>
  <c r="BP174" i="21"/>
  <c r="BK171" i="21"/>
  <c r="BP171" i="21"/>
  <c r="BK111" i="21"/>
  <c r="BP111" i="21"/>
  <c r="BK24" i="21"/>
  <c r="BP24" i="21"/>
  <c r="BK148" i="21"/>
  <c r="BP148" i="21"/>
  <c r="BK203" i="21"/>
  <c r="BP203" i="21"/>
  <c r="BK197" i="21"/>
  <c r="BP197" i="21"/>
  <c r="BK140" i="21"/>
  <c r="BP140" i="21"/>
  <c r="BP17" i="21"/>
  <c r="BK17" i="21"/>
  <c r="BK183" i="21"/>
  <c r="BP183" i="21"/>
  <c r="BK75" i="21"/>
  <c r="BP75" i="21"/>
  <c r="BK77" i="21"/>
  <c r="BP77" i="21"/>
  <c r="BK107" i="21"/>
  <c r="BP107" i="21"/>
  <c r="BK128" i="21"/>
  <c r="BP128" i="21"/>
  <c r="BK20" i="21"/>
  <c r="BP20" i="21"/>
  <c r="BK40" i="21"/>
  <c r="BP40" i="21"/>
  <c r="BK208" i="21"/>
  <c r="BP208" i="21"/>
  <c r="BK179" i="21"/>
  <c r="BP179" i="21"/>
  <c r="BK143" i="21"/>
  <c r="BP143" i="21"/>
  <c r="BK215" i="21"/>
  <c r="BP215" i="21"/>
  <c r="BK56" i="21"/>
  <c r="BP56" i="21"/>
  <c r="BK163" i="21"/>
  <c r="BP163" i="21"/>
  <c r="BK99" i="21"/>
  <c r="BP99" i="21"/>
  <c r="BK91" i="21"/>
  <c r="BP91" i="21"/>
  <c r="BP9" i="21"/>
  <c r="BK9" i="21"/>
  <c r="BK8" i="21"/>
  <c r="BP8" i="21"/>
  <c r="BK67" i="21"/>
  <c r="BP67" i="21"/>
  <c r="BK205" i="21"/>
  <c r="BP205" i="21"/>
  <c r="BK167" i="21"/>
  <c r="BP167" i="21"/>
  <c r="BK32" i="21"/>
  <c r="BP32" i="21"/>
  <c r="BK155" i="21"/>
  <c r="BP155" i="21"/>
  <c r="BP65" i="21"/>
  <c r="BK65" i="21"/>
  <c r="BK172" i="21"/>
  <c r="BP172" i="21"/>
  <c r="BK16" i="21"/>
  <c r="BP16" i="21"/>
  <c r="BP49" i="21"/>
  <c r="BK49" i="21"/>
  <c r="BK125" i="21"/>
  <c r="BP125" i="21"/>
  <c r="BK116" i="21"/>
  <c r="BP116" i="21"/>
  <c r="BK93" i="21"/>
  <c r="BP93" i="21"/>
  <c r="BK19" i="21"/>
  <c r="BP19" i="21"/>
  <c r="AZ194" i="21"/>
  <c r="BD194" i="21" s="1"/>
  <c r="BF194" i="21"/>
  <c r="BG194" i="21" s="1"/>
  <c r="AX201" i="21"/>
  <c r="AX154" i="21"/>
  <c r="AX55" i="21"/>
  <c r="AZ59" i="21"/>
  <c r="BD59" i="21" s="1"/>
  <c r="AX39" i="21"/>
  <c r="BF73" i="21"/>
  <c r="BG73" i="21" s="1"/>
  <c r="AZ73" i="21"/>
  <c r="BD73" i="21" s="1"/>
  <c r="AZ97" i="21"/>
  <c r="BD97" i="21" s="1"/>
  <c r="BF97" i="21"/>
  <c r="BG97" i="21" s="1"/>
  <c r="AZ46" i="21"/>
  <c r="BD46" i="21" s="1"/>
  <c r="BF46" i="21"/>
  <c r="BG46" i="21" s="1"/>
  <c r="BF90" i="21"/>
  <c r="BG90" i="21" s="1"/>
  <c r="AZ90" i="21"/>
  <c r="BD90" i="21" s="1"/>
  <c r="AT49" i="21"/>
  <c r="AX49" i="21" s="1"/>
  <c r="BL49" i="21" s="1"/>
  <c r="BF122" i="21"/>
  <c r="BG122" i="21" s="1"/>
  <c r="AZ122" i="21"/>
  <c r="BD122" i="21" s="1"/>
  <c r="AZ98" i="21"/>
  <c r="BD98" i="21" s="1"/>
  <c r="BF98" i="21"/>
  <c r="BG98" i="21" s="1"/>
  <c r="AT40" i="21"/>
  <c r="AX40" i="21" s="1"/>
  <c r="BL40" i="21" s="1"/>
  <c r="AT93" i="21"/>
  <c r="AX93" i="21" s="1"/>
  <c r="BL93" i="21" s="1"/>
  <c r="AT174" i="21"/>
  <c r="AX174" i="21" s="1"/>
  <c r="BL174" i="21" s="1"/>
  <c r="BF161" i="21"/>
  <c r="BG161" i="21" s="1"/>
  <c r="AZ161" i="21"/>
  <c r="BD161" i="21" s="1"/>
  <c r="AZ195" i="21"/>
  <c r="BD195" i="21" s="1"/>
  <c r="BF195" i="21"/>
  <c r="BG195" i="21" s="1"/>
  <c r="BF30" i="21"/>
  <c r="BG30" i="21" s="1"/>
  <c r="AZ30" i="21"/>
  <c r="BD30" i="21" s="1"/>
  <c r="BF212" i="21"/>
  <c r="BG212" i="21" s="1"/>
  <c r="AZ212" i="21"/>
  <c r="BD212" i="21" s="1"/>
  <c r="BF14" i="21"/>
  <c r="BG14" i="21" s="1"/>
  <c r="AZ14" i="21"/>
  <c r="BD14" i="21" s="1"/>
  <c r="BF54" i="21"/>
  <c r="BG54" i="21" s="1"/>
  <c r="AZ54" i="21"/>
  <c r="BD54" i="21" s="1"/>
  <c r="BF44" i="21"/>
  <c r="BG44" i="21" s="1"/>
  <c r="AZ44" i="21"/>
  <c r="BD44" i="21" s="1"/>
  <c r="BF47" i="21"/>
  <c r="BG47" i="21" s="1"/>
  <c r="AZ47" i="21"/>
  <c r="BD47" i="21" s="1"/>
  <c r="AZ170" i="21"/>
  <c r="BD170" i="21" s="1"/>
  <c r="BF170" i="21"/>
  <c r="BG170" i="21" s="1"/>
  <c r="AZ95" i="21"/>
  <c r="BD95" i="21" s="1"/>
  <c r="BF95" i="21"/>
  <c r="BG95" i="21" s="1"/>
  <c r="BF52" i="21"/>
  <c r="BG52" i="21" s="1"/>
  <c r="AZ52" i="21"/>
  <c r="BD52" i="21" s="1"/>
  <c r="AZ185" i="21"/>
  <c r="BD185" i="21" s="1"/>
  <c r="BF185" i="21"/>
  <c r="BG185" i="21" s="1"/>
  <c r="BF115" i="21"/>
  <c r="BG115" i="21" s="1"/>
  <c r="AZ115" i="21"/>
  <c r="BD115" i="21" s="1"/>
  <c r="BF139" i="21"/>
  <c r="BG139" i="21" s="1"/>
  <c r="AZ139" i="21"/>
  <c r="BD139" i="21" s="1"/>
  <c r="AT124" i="21"/>
  <c r="AX124" i="21" s="1"/>
  <c r="BL124" i="21" s="1"/>
  <c r="AT19" i="21"/>
  <c r="AX19" i="21" s="1"/>
  <c r="BL19" i="21" s="1"/>
  <c r="BF138" i="21"/>
  <c r="BG138" i="21" s="1"/>
  <c r="AZ138" i="21"/>
  <c r="BD138" i="21" s="1"/>
  <c r="BF169" i="21"/>
  <c r="BG169" i="21" s="1"/>
  <c r="AZ169" i="21"/>
  <c r="BD169" i="21" s="1"/>
  <c r="BF15" i="21"/>
  <c r="BG15" i="21" s="1"/>
  <c r="AZ15" i="21"/>
  <c r="BD15" i="21" s="1"/>
  <c r="BF209" i="21"/>
  <c r="BG209" i="21" s="1"/>
  <c r="AZ209" i="21"/>
  <c r="BD209" i="21" s="1"/>
  <c r="BF103" i="21"/>
  <c r="BG103" i="21" s="1"/>
  <c r="AZ103" i="21"/>
  <c r="BD103" i="21" s="1"/>
  <c r="AZ71" i="21"/>
  <c r="BD71" i="21" s="1"/>
  <c r="BF71" i="21"/>
  <c r="BG71" i="21" s="1"/>
  <c r="AT67" i="21"/>
  <c r="AX67" i="21" s="1"/>
  <c r="BL67" i="21" s="1"/>
  <c r="AZ153" i="21"/>
  <c r="BD153" i="21" s="1"/>
  <c r="BF153" i="21"/>
  <c r="BG153" i="21" s="1"/>
  <c r="AZ191" i="21"/>
  <c r="BD191" i="21" s="1"/>
  <c r="BF191" i="21"/>
  <c r="BG191" i="21" s="1"/>
  <c r="BF136" i="21"/>
  <c r="BG136" i="21" s="1"/>
  <c r="AZ136" i="21"/>
  <c r="BD136" i="21" s="1"/>
  <c r="AT81" i="21"/>
  <c r="AX81" i="21" s="1"/>
  <c r="BL81" i="21" s="1"/>
  <c r="AT83" i="21"/>
  <c r="AX83" i="21" s="1"/>
  <c r="BL83" i="21" s="1"/>
  <c r="AT16" i="21"/>
  <c r="AX16" i="21" s="1"/>
  <c r="BL16" i="21" s="1"/>
  <c r="AT206" i="21"/>
  <c r="AX206" i="21" s="1"/>
  <c r="BL206" i="21" s="1"/>
  <c r="AT143" i="21"/>
  <c r="AX143" i="21" s="1"/>
  <c r="BL143" i="21" s="1"/>
  <c r="BF114" i="21"/>
  <c r="BG114" i="21" s="1"/>
  <c r="AZ114" i="21"/>
  <c r="BD114" i="21" s="1"/>
  <c r="BF146" i="21"/>
  <c r="BG146" i="21" s="1"/>
  <c r="AZ146" i="21"/>
  <c r="BD146" i="21" s="1"/>
  <c r="AZ177" i="21"/>
  <c r="BD177" i="21" s="1"/>
  <c r="BF177" i="21"/>
  <c r="BG177" i="21" s="1"/>
  <c r="BF159" i="21"/>
  <c r="BG159" i="21" s="1"/>
  <c r="AZ159" i="21"/>
  <c r="BD159" i="21" s="1"/>
  <c r="BF31" i="21"/>
  <c r="BG31" i="21" s="1"/>
  <c r="AZ31" i="21"/>
  <c r="BD31" i="21" s="1"/>
  <c r="BF28" i="21"/>
  <c r="BG28" i="21" s="1"/>
  <c r="AZ28" i="21"/>
  <c r="BD28" i="21" s="1"/>
  <c r="BF175" i="21"/>
  <c r="BG175" i="21" s="1"/>
  <c r="AZ175" i="21"/>
  <c r="BD175" i="21" s="1"/>
  <c r="AT92" i="21"/>
  <c r="AX92" i="21" s="1"/>
  <c r="BL92" i="21" s="1"/>
  <c r="AT18" i="21"/>
  <c r="AX18" i="21" s="1"/>
  <c r="BL18" i="21" s="1"/>
  <c r="AT134" i="21"/>
  <c r="AX134" i="21" s="1"/>
  <c r="BL134" i="21" s="1"/>
  <c r="AT110" i="21"/>
  <c r="AX110" i="21" s="1"/>
  <c r="BL110" i="21" s="1"/>
  <c r="AT21" i="21"/>
  <c r="AX21" i="21" s="1"/>
  <c r="BL21" i="21" s="1"/>
  <c r="AT121" i="21"/>
  <c r="AX121" i="21" s="1"/>
  <c r="BL121" i="21" s="1"/>
  <c r="AT24" i="21"/>
  <c r="AX24" i="21" s="1"/>
  <c r="BL24" i="21" s="1"/>
  <c r="AT106" i="21"/>
  <c r="AX106" i="21" s="1"/>
  <c r="BL106" i="21" s="1"/>
  <c r="AT172" i="21"/>
  <c r="AX172" i="21" s="1"/>
  <c r="BL172" i="21" s="1"/>
  <c r="AT183" i="21"/>
  <c r="AX183" i="21" s="1"/>
  <c r="BL183" i="21" s="1"/>
  <c r="AT213" i="21"/>
  <c r="AX213" i="21" s="1"/>
  <c r="BL213" i="21" s="1"/>
  <c r="AT43" i="21"/>
  <c r="AX43" i="21" s="1"/>
  <c r="BL43" i="21" s="1"/>
  <c r="BF22" i="21"/>
  <c r="BG22" i="21" s="1"/>
  <c r="AZ22" i="21"/>
  <c r="BD22" i="21" s="1"/>
  <c r="BF130" i="21"/>
  <c r="BG130" i="21" s="1"/>
  <c r="AZ130" i="21"/>
  <c r="BD130" i="21" s="1"/>
  <c r="BF151" i="21"/>
  <c r="BG151" i="21" s="1"/>
  <c r="AZ151" i="21"/>
  <c r="BD151" i="21" s="1"/>
  <c r="AT149" i="21"/>
  <c r="AX149" i="21" s="1"/>
  <c r="BL149" i="21" s="1"/>
  <c r="AT142" i="21"/>
  <c r="AX142" i="21" s="1"/>
  <c r="BL142" i="21" s="1"/>
  <c r="AT86" i="21"/>
  <c r="AX86" i="21" s="1"/>
  <c r="BL86" i="21" s="1"/>
  <c r="AT200" i="21"/>
  <c r="AX200" i="21" s="1"/>
  <c r="BL200" i="21" s="1"/>
  <c r="AT29" i="21"/>
  <c r="AX29" i="21" s="1"/>
  <c r="BL29" i="21" s="1"/>
  <c r="AT62" i="21"/>
  <c r="AX62" i="21" s="1"/>
  <c r="BL62" i="21" s="1"/>
  <c r="AT96" i="21"/>
  <c r="AX96" i="21" s="1"/>
  <c r="BL96" i="21" s="1"/>
  <c r="AT129" i="21"/>
  <c r="AX129" i="21" s="1"/>
  <c r="BL129" i="21" s="1"/>
  <c r="AT160" i="21"/>
  <c r="AX160" i="21" s="1"/>
  <c r="BL160" i="21" s="1"/>
  <c r="AT192" i="21"/>
  <c r="AX192" i="21" s="1"/>
  <c r="BL192" i="21" s="1"/>
  <c r="AT56" i="21"/>
  <c r="AX56" i="21" s="1"/>
  <c r="BL56" i="21" s="1"/>
  <c r="AT48" i="21"/>
  <c r="AX48" i="21" s="1"/>
  <c r="BL48" i="21" s="1"/>
  <c r="AT32" i="21"/>
  <c r="AX32" i="21" s="1"/>
  <c r="BL32" i="21" s="1"/>
  <c r="AT148" i="21"/>
  <c r="AX148" i="21" s="1"/>
  <c r="BL148" i="21" s="1"/>
  <c r="AT105" i="21"/>
  <c r="AX105" i="21" s="1"/>
  <c r="BL105" i="21" s="1"/>
  <c r="AT147" i="21"/>
  <c r="AX147" i="21" s="1"/>
  <c r="BL147" i="21" s="1"/>
  <c r="AT208" i="21"/>
  <c r="AX208" i="21" s="1"/>
  <c r="BL208" i="21" s="1"/>
  <c r="AT74" i="21"/>
  <c r="AX74" i="21" s="1"/>
  <c r="BL74" i="21" s="1"/>
  <c r="AT179" i="21"/>
  <c r="AX179" i="21" s="1"/>
  <c r="BL179" i="21" s="1"/>
  <c r="AT17" i="21"/>
  <c r="AX17" i="21" s="1"/>
  <c r="BL17" i="21" s="1"/>
  <c r="AT125" i="21"/>
  <c r="AX125" i="21" s="1"/>
  <c r="BL125" i="21" s="1"/>
  <c r="AT215" i="21"/>
  <c r="AX215" i="21" s="1"/>
  <c r="BL215" i="21" s="1"/>
  <c r="AT107" i="21"/>
  <c r="AX107" i="21" s="1"/>
  <c r="BL107" i="21" s="1"/>
  <c r="BF79" i="21"/>
  <c r="BG79" i="21" s="1"/>
  <c r="AZ79" i="21"/>
  <c r="BD79" i="21" s="1"/>
  <c r="AT57" i="21"/>
  <c r="AX57" i="21" s="1"/>
  <c r="BL57" i="21" s="1"/>
  <c r="AT180" i="21"/>
  <c r="AX180" i="21" s="1"/>
  <c r="BL180" i="21" s="1"/>
  <c r="AT101" i="21"/>
  <c r="AX101" i="21" s="1"/>
  <c r="BL101" i="21" s="1"/>
  <c r="AT165" i="21"/>
  <c r="AX165" i="21" s="1"/>
  <c r="BL165" i="21" s="1"/>
  <c r="AT35" i="21"/>
  <c r="AX35" i="21" s="1"/>
  <c r="BL35" i="21" s="1"/>
  <c r="AT150" i="21"/>
  <c r="AX150" i="21" s="1"/>
  <c r="BL150" i="21" s="1"/>
  <c r="AT88" i="21"/>
  <c r="AX88" i="21" s="1"/>
  <c r="BL88" i="21" s="1"/>
  <c r="AT184" i="21"/>
  <c r="AX184" i="21" s="1"/>
  <c r="BL184" i="21" s="1"/>
  <c r="AT20" i="21"/>
  <c r="AX20" i="21" s="1"/>
  <c r="BL20" i="21" s="1"/>
  <c r="AT99" i="21"/>
  <c r="AX99" i="21" s="1"/>
  <c r="BL99" i="21" s="1"/>
  <c r="AT132" i="21"/>
  <c r="AX132" i="21" s="1"/>
  <c r="BL132" i="21" s="1"/>
  <c r="AT100" i="21"/>
  <c r="AX100" i="21" s="1"/>
  <c r="BL100" i="21" s="1"/>
  <c r="AZ144" i="21"/>
  <c r="BD144" i="21" s="1"/>
  <c r="BF144" i="21"/>
  <c r="BG144" i="21" s="1"/>
  <c r="AT68" i="21"/>
  <c r="AX68" i="21" s="1"/>
  <c r="BL68" i="21" s="1"/>
  <c r="AT188" i="21"/>
  <c r="AX188" i="21" s="1"/>
  <c r="BL188" i="21" s="1"/>
  <c r="AT58" i="21"/>
  <c r="AX58" i="21" s="1"/>
  <c r="BL58" i="21" s="1"/>
  <c r="AT173" i="21"/>
  <c r="AX173" i="21" s="1"/>
  <c r="BL173" i="21" s="1"/>
  <c r="AT51" i="21"/>
  <c r="AX51" i="21" s="1"/>
  <c r="BL51" i="21" s="1"/>
  <c r="AT158" i="21"/>
  <c r="AX158" i="21" s="1"/>
  <c r="BL158" i="21" s="1"/>
  <c r="AT33" i="21"/>
  <c r="AX33" i="21" s="1"/>
  <c r="BL33" i="21" s="1"/>
  <c r="AT76" i="21"/>
  <c r="AX76" i="21" s="1"/>
  <c r="BL76" i="21" s="1"/>
  <c r="AT117" i="21"/>
  <c r="AX117" i="21" s="1"/>
  <c r="BL117" i="21" s="1"/>
  <c r="AT156" i="21"/>
  <c r="AX156" i="21" s="1"/>
  <c r="BL156" i="21" s="1"/>
  <c r="AT214" i="21"/>
  <c r="AX214" i="21" s="1"/>
  <c r="BL214" i="21" s="1"/>
  <c r="AT34" i="21"/>
  <c r="AX34" i="21" s="1"/>
  <c r="BL34" i="21" s="1"/>
  <c r="AT69" i="21"/>
  <c r="AX69" i="21" s="1"/>
  <c r="BL69" i="21" s="1"/>
  <c r="AT118" i="21"/>
  <c r="AX118" i="21" s="1"/>
  <c r="BL118" i="21" s="1"/>
  <c r="AT181" i="21"/>
  <c r="AX181" i="21" s="1"/>
  <c r="BL181" i="21" s="1"/>
  <c r="AT60" i="21"/>
  <c r="AX60" i="21" s="1"/>
  <c r="BL60" i="21" s="1"/>
  <c r="AT94" i="21"/>
  <c r="AX94" i="21" s="1"/>
  <c r="BL94" i="21" s="1"/>
  <c r="AT127" i="21"/>
  <c r="AX127" i="21" s="1"/>
  <c r="BL127" i="21" s="1"/>
  <c r="AT166" i="21"/>
  <c r="AX166" i="21" s="1"/>
  <c r="BL166" i="21" s="1"/>
  <c r="AT216" i="21"/>
  <c r="AX216" i="21" s="1"/>
  <c r="BL216" i="21" s="1"/>
  <c r="AT37" i="21"/>
  <c r="AX37" i="21" s="1"/>
  <c r="BL37" i="21" s="1"/>
  <c r="AT72" i="21"/>
  <c r="AX72" i="21" s="1"/>
  <c r="BL72" i="21" s="1"/>
  <c r="AT104" i="21"/>
  <c r="AX104" i="21" s="1"/>
  <c r="BL104" i="21" s="1"/>
  <c r="AT137" i="21"/>
  <c r="AX137" i="21" s="1"/>
  <c r="BL137" i="21" s="1"/>
  <c r="AT168" i="21"/>
  <c r="AX168" i="21" s="1"/>
  <c r="BL168" i="21" s="1"/>
  <c r="AT202" i="21"/>
  <c r="AX202" i="21" s="1"/>
  <c r="BL202" i="21" s="1"/>
  <c r="AT171" i="21"/>
  <c r="AX171" i="21" s="1"/>
  <c r="BL171" i="21" s="1"/>
  <c r="AT87" i="21"/>
  <c r="AX87" i="21" s="1"/>
  <c r="BL87" i="21" s="1"/>
  <c r="AT155" i="21"/>
  <c r="AX155" i="21" s="1"/>
  <c r="BL155" i="21" s="1"/>
  <c r="AT203" i="21"/>
  <c r="AX203" i="21" s="1"/>
  <c r="BL203" i="21" s="1"/>
  <c r="AT162" i="21"/>
  <c r="AX162" i="21" s="1"/>
  <c r="BL162" i="21" s="1"/>
  <c r="AT178" i="21"/>
  <c r="AX178" i="21" s="1"/>
  <c r="BL178" i="21" s="1"/>
  <c r="AT140" i="21"/>
  <c r="AX140" i="21" s="1"/>
  <c r="BL140" i="21" s="1"/>
  <c r="AT77" i="21"/>
  <c r="AX77" i="21" s="1"/>
  <c r="BL77" i="21" s="1"/>
  <c r="AT141" i="21"/>
  <c r="AX141" i="21" s="1"/>
  <c r="BL141" i="21" s="1"/>
  <c r="AT50" i="21"/>
  <c r="AX50" i="21" s="1"/>
  <c r="BL50" i="21" s="1"/>
  <c r="AT199" i="21"/>
  <c r="AX199" i="21" s="1"/>
  <c r="BL199" i="21" s="1"/>
  <c r="AT78" i="21"/>
  <c r="AX78" i="21" s="1"/>
  <c r="BL78" i="21" s="1"/>
  <c r="AT190" i="21"/>
  <c r="AX190" i="21" s="1"/>
  <c r="BL190" i="21" s="1"/>
  <c r="AT53" i="21"/>
  <c r="AX53" i="21" s="1"/>
  <c r="BL53" i="21" s="1"/>
  <c r="AT152" i="21"/>
  <c r="AX152" i="21" s="1"/>
  <c r="BL152" i="21" s="1"/>
  <c r="AT167" i="21"/>
  <c r="AX167" i="21" s="1"/>
  <c r="BL167" i="21" s="1"/>
  <c r="AT197" i="21"/>
  <c r="AX197" i="21" s="1"/>
  <c r="BL197" i="21" s="1"/>
  <c r="AT116" i="21"/>
  <c r="AX116" i="21" s="1"/>
  <c r="BL116" i="21" s="1"/>
  <c r="AT128" i="21"/>
  <c r="AX128" i="21" s="1"/>
  <c r="BL128" i="21" s="1"/>
  <c r="BF38" i="21"/>
  <c r="BG38" i="21" s="1"/>
  <c r="AZ38" i="21"/>
  <c r="BD38" i="21" s="1"/>
  <c r="AZ89" i="21"/>
  <c r="BD89" i="21" s="1"/>
  <c r="BF89" i="21"/>
  <c r="BG89" i="21" s="1"/>
  <c r="BF36" i="21"/>
  <c r="BG36" i="21" s="1"/>
  <c r="AZ36" i="21"/>
  <c r="BD36" i="21" s="1"/>
  <c r="BF82" i="21"/>
  <c r="BG82" i="21" s="1"/>
  <c r="AZ82" i="21"/>
  <c r="BD82" i="21" s="1"/>
  <c r="BF217" i="21"/>
  <c r="BG217" i="21" s="1"/>
  <c r="AZ217" i="21"/>
  <c r="BD217" i="21" s="1"/>
  <c r="BF23" i="21"/>
  <c r="BG23" i="21" s="1"/>
  <c r="AZ23" i="21"/>
  <c r="BD23" i="21" s="1"/>
  <c r="BF120" i="21"/>
  <c r="BG120" i="21" s="1"/>
  <c r="AZ120" i="21"/>
  <c r="BD120" i="21" s="1"/>
  <c r="AZ12" i="21"/>
  <c r="BD12" i="21" s="1"/>
  <c r="BF12" i="21"/>
  <c r="BG12" i="21" s="1"/>
  <c r="BF131" i="21"/>
  <c r="BG131" i="21" s="1"/>
  <c r="AZ131" i="21"/>
  <c r="BD131" i="21" s="1"/>
  <c r="AT25" i="21"/>
  <c r="AX25" i="21" s="1"/>
  <c r="BL25" i="21" s="1"/>
  <c r="AT109" i="21"/>
  <c r="AX109" i="21" s="1"/>
  <c r="BL109" i="21" s="1"/>
  <c r="AT26" i="21"/>
  <c r="AX26" i="21" s="1"/>
  <c r="BL26" i="21" s="1"/>
  <c r="AT108" i="21"/>
  <c r="AX108" i="21" s="1"/>
  <c r="BL108" i="21" s="1"/>
  <c r="AT207" i="21"/>
  <c r="AX207" i="21" s="1"/>
  <c r="BL207" i="21" s="1"/>
  <c r="AT119" i="21"/>
  <c r="AX119" i="21" s="1"/>
  <c r="BL119" i="21" s="1"/>
  <c r="AT41" i="21"/>
  <c r="AX41" i="21" s="1"/>
  <c r="BL41" i="21" s="1"/>
  <c r="AT84" i="21"/>
  <c r="AX84" i="21" s="1"/>
  <c r="BL84" i="21" s="1"/>
  <c r="AT133" i="21"/>
  <c r="AX133" i="21" s="1"/>
  <c r="BL133" i="21" s="1"/>
  <c r="AT164" i="21"/>
  <c r="AX164" i="21" s="1"/>
  <c r="BL164" i="21" s="1"/>
  <c r="AT42" i="21"/>
  <c r="AX42" i="21" s="1"/>
  <c r="BL42" i="21" s="1"/>
  <c r="AT85" i="21"/>
  <c r="AX85" i="21" s="1"/>
  <c r="BL85" i="21" s="1"/>
  <c r="AT126" i="21"/>
  <c r="AX126" i="21" s="1"/>
  <c r="BL126" i="21" s="1"/>
  <c r="AT157" i="21"/>
  <c r="AX157" i="21" s="1"/>
  <c r="BL157" i="21" s="1"/>
  <c r="AT189" i="21"/>
  <c r="AX189" i="21" s="1"/>
  <c r="BL189" i="21" s="1"/>
  <c r="AT27" i="21"/>
  <c r="AX27" i="21" s="1"/>
  <c r="BL27" i="21" s="1"/>
  <c r="AT70" i="21"/>
  <c r="AX70" i="21" s="1"/>
  <c r="BL70" i="21" s="1"/>
  <c r="AT102" i="21"/>
  <c r="AX102" i="21" s="1"/>
  <c r="BL102" i="21" s="1"/>
  <c r="AT135" i="21"/>
  <c r="AX135" i="21" s="1"/>
  <c r="BL135" i="21" s="1"/>
  <c r="AT182" i="21"/>
  <c r="AX182" i="21" s="1"/>
  <c r="BL182" i="21" s="1"/>
  <c r="AT13" i="21"/>
  <c r="AX13" i="21" s="1"/>
  <c r="BL13" i="21" s="1"/>
  <c r="AT45" i="21"/>
  <c r="AX45" i="21" s="1"/>
  <c r="BL45" i="21" s="1"/>
  <c r="AT80" i="21"/>
  <c r="AX80" i="21" s="1"/>
  <c r="BL80" i="21" s="1"/>
  <c r="AT112" i="21"/>
  <c r="AX112" i="21" s="1"/>
  <c r="BL112" i="21" s="1"/>
  <c r="AT145" i="21"/>
  <c r="AX145" i="21" s="1"/>
  <c r="BL145" i="21" s="1"/>
  <c r="AT176" i="21"/>
  <c r="AX176" i="21" s="1"/>
  <c r="BL176" i="21" s="1"/>
  <c r="AT211" i="21"/>
  <c r="AX211" i="21" s="1"/>
  <c r="BL211" i="21" s="1"/>
  <c r="AT205" i="21"/>
  <c r="AX205" i="21" s="1"/>
  <c r="BL205" i="21" s="1"/>
  <c r="AT111" i="21"/>
  <c r="AX111" i="21" s="1"/>
  <c r="BL111" i="21" s="1"/>
  <c r="AT163" i="21"/>
  <c r="AX163" i="21" s="1"/>
  <c r="BL163" i="21" s="1"/>
  <c r="AT65" i="21"/>
  <c r="AX65" i="21" s="1"/>
  <c r="BL65" i="21" s="1"/>
  <c r="AT187" i="21"/>
  <c r="AX187" i="21" s="1"/>
  <c r="BL187" i="21" s="1"/>
  <c r="AT91" i="21"/>
  <c r="AX91" i="21" s="1"/>
  <c r="BL91" i="21" s="1"/>
  <c r="AT204" i="21"/>
  <c r="AX204" i="21" s="1"/>
  <c r="BL204" i="21" s="1"/>
  <c r="AT75" i="21"/>
  <c r="AX75" i="21" s="1"/>
  <c r="BL75" i="21" s="1"/>
  <c r="BF59" i="21"/>
  <c r="BG59" i="21" s="1"/>
  <c r="BF154" i="21"/>
  <c r="BG154" i="21" s="1"/>
  <c r="BF123" i="21"/>
  <c r="BG123" i="21" s="1"/>
  <c r="AZ123" i="21"/>
  <c r="BD123" i="21" s="1"/>
  <c r="BF64" i="21"/>
  <c r="BG64" i="21" s="1"/>
  <c r="AZ64" i="21"/>
  <c r="BD64" i="21" s="1"/>
  <c r="AT11" i="21"/>
  <c r="AX11" i="21" s="1"/>
  <c r="BL11" i="21" s="1"/>
  <c r="AT10" i="21"/>
  <c r="AX10" i="21" s="1"/>
  <c r="BL10" i="21" s="1"/>
  <c r="AT9" i="21"/>
  <c r="AX9" i="21" s="1"/>
  <c r="BL9" i="21" s="1"/>
  <c r="AT8" i="21"/>
  <c r="AX8" i="21" s="1"/>
  <c r="BL8" i="21" s="1"/>
  <c r="BF7" i="21"/>
  <c r="BG7" i="21" s="1"/>
  <c r="AZ7" i="21"/>
  <c r="BD7" i="21" s="1"/>
  <c r="AT6" i="21"/>
  <c r="BP220" i="21" l="1"/>
  <c r="BK220" i="21"/>
  <c r="AZ154" i="21"/>
  <c r="BD154" i="21" s="1"/>
  <c r="BL154" i="21"/>
  <c r="AZ39" i="21"/>
  <c r="BD39" i="21" s="1"/>
  <c r="BL39" i="21"/>
  <c r="AZ201" i="21"/>
  <c r="BD201" i="21" s="1"/>
  <c r="BL201" i="21"/>
  <c r="AZ55" i="21"/>
  <c r="BD55" i="21" s="1"/>
  <c r="BL55" i="21"/>
  <c r="BF201" i="21"/>
  <c r="BG201" i="21" s="1"/>
  <c r="BF39" i="21"/>
  <c r="BG39" i="21" s="1"/>
  <c r="BF55" i="21"/>
  <c r="BG55" i="21" s="1"/>
  <c r="AX6" i="21"/>
  <c r="BF187" i="21"/>
  <c r="BG187" i="21" s="1"/>
  <c r="AZ187" i="21"/>
  <c r="BD187" i="21" s="1"/>
  <c r="AZ141" i="21"/>
  <c r="BD141" i="21" s="1"/>
  <c r="BF141" i="21"/>
  <c r="BG141" i="21" s="1"/>
  <c r="BF60" i="21"/>
  <c r="BG60" i="21" s="1"/>
  <c r="AZ60" i="21"/>
  <c r="BD60" i="21" s="1"/>
  <c r="BF125" i="21"/>
  <c r="BG125" i="21" s="1"/>
  <c r="AZ125" i="21"/>
  <c r="BD125" i="21" s="1"/>
  <c r="AZ172" i="21"/>
  <c r="BD172" i="21" s="1"/>
  <c r="BF172" i="21"/>
  <c r="BG172" i="21" s="1"/>
  <c r="BF83" i="21"/>
  <c r="BG83" i="21" s="1"/>
  <c r="AZ83" i="21"/>
  <c r="BD83" i="21" s="1"/>
  <c r="BF84" i="21"/>
  <c r="BG84" i="21" s="1"/>
  <c r="AZ84" i="21"/>
  <c r="BD84" i="21" s="1"/>
  <c r="AZ109" i="21"/>
  <c r="BD109" i="21" s="1"/>
  <c r="BF109" i="21"/>
  <c r="BG109" i="21" s="1"/>
  <c r="AZ53" i="21"/>
  <c r="BD53" i="21" s="1"/>
  <c r="BF53" i="21"/>
  <c r="BG53" i="21" s="1"/>
  <c r="BF178" i="21"/>
  <c r="BG178" i="21" s="1"/>
  <c r="AZ178" i="21"/>
  <c r="BD178" i="21" s="1"/>
  <c r="BF137" i="21"/>
  <c r="BG137" i="21" s="1"/>
  <c r="AZ137" i="21"/>
  <c r="BD137" i="21" s="1"/>
  <c r="BF127" i="21"/>
  <c r="BG127" i="21" s="1"/>
  <c r="AZ127" i="21"/>
  <c r="BD127" i="21" s="1"/>
  <c r="AZ214" i="21"/>
  <c r="BD214" i="21" s="1"/>
  <c r="BF214" i="21"/>
  <c r="BG214" i="21" s="1"/>
  <c r="BF33" i="21"/>
  <c r="BG33" i="21" s="1"/>
  <c r="AZ33" i="21"/>
  <c r="BD33" i="21" s="1"/>
  <c r="BF100" i="21"/>
  <c r="BG100" i="21" s="1"/>
  <c r="AZ100" i="21"/>
  <c r="BD100" i="21" s="1"/>
  <c r="BF88" i="21"/>
  <c r="BG88" i="21" s="1"/>
  <c r="AZ88" i="21"/>
  <c r="BD88" i="21" s="1"/>
  <c r="AZ107" i="21"/>
  <c r="BD107" i="21" s="1"/>
  <c r="BF107" i="21"/>
  <c r="BG107" i="21" s="1"/>
  <c r="AZ105" i="21"/>
  <c r="BD105" i="21" s="1"/>
  <c r="BF105" i="21"/>
  <c r="BG105" i="21" s="1"/>
  <c r="BF149" i="21"/>
  <c r="BG149" i="21" s="1"/>
  <c r="AZ149" i="21"/>
  <c r="BD149" i="21" s="1"/>
  <c r="AZ106" i="21"/>
  <c r="BD106" i="21" s="1"/>
  <c r="BF106" i="21"/>
  <c r="BG106" i="21" s="1"/>
  <c r="BF206" i="21"/>
  <c r="BG206" i="21" s="1"/>
  <c r="AZ206" i="21"/>
  <c r="BD206" i="21" s="1"/>
  <c r="BF40" i="21"/>
  <c r="BG40" i="21" s="1"/>
  <c r="AZ40" i="21"/>
  <c r="BD40" i="21" s="1"/>
  <c r="BF157" i="21"/>
  <c r="BG157" i="21" s="1"/>
  <c r="AZ157" i="21"/>
  <c r="BD157" i="21" s="1"/>
  <c r="BF203" i="21"/>
  <c r="BG203" i="21" s="1"/>
  <c r="AZ203" i="21"/>
  <c r="BD203" i="21" s="1"/>
  <c r="AZ76" i="21"/>
  <c r="BD76" i="21" s="1"/>
  <c r="BF76" i="21"/>
  <c r="BG76" i="21" s="1"/>
  <c r="BF184" i="21"/>
  <c r="BG184" i="21" s="1"/>
  <c r="AZ184" i="21"/>
  <c r="BD184" i="21" s="1"/>
  <c r="BF32" i="21"/>
  <c r="BG32" i="21" s="1"/>
  <c r="AZ32" i="21"/>
  <c r="BD32" i="21" s="1"/>
  <c r="AZ43" i="21"/>
  <c r="BD43" i="21" s="1"/>
  <c r="BF43" i="21"/>
  <c r="BG43" i="21" s="1"/>
  <c r="BF92" i="21"/>
  <c r="BG92" i="21" s="1"/>
  <c r="AZ92" i="21"/>
  <c r="BD92" i="21" s="1"/>
  <c r="BF204" i="21"/>
  <c r="BG204" i="21" s="1"/>
  <c r="AZ204" i="21"/>
  <c r="BD204" i="21" s="1"/>
  <c r="BF27" i="21"/>
  <c r="BG27" i="21" s="1"/>
  <c r="AZ27" i="21"/>
  <c r="BD27" i="21" s="1"/>
  <c r="BF205" i="21"/>
  <c r="BG205" i="21" s="1"/>
  <c r="AZ205" i="21"/>
  <c r="BD205" i="21" s="1"/>
  <c r="BF102" i="21"/>
  <c r="BG102" i="21" s="1"/>
  <c r="AZ102" i="21"/>
  <c r="BD102" i="21" s="1"/>
  <c r="BF164" i="21"/>
  <c r="BG164" i="21" s="1"/>
  <c r="AZ164" i="21"/>
  <c r="BD164" i="21" s="1"/>
  <c r="BF41" i="21"/>
  <c r="BG41" i="21" s="1"/>
  <c r="AZ41" i="21"/>
  <c r="BD41" i="21" s="1"/>
  <c r="AZ108" i="21"/>
  <c r="BD108" i="21" s="1"/>
  <c r="BF108" i="21"/>
  <c r="BG108" i="21" s="1"/>
  <c r="BF25" i="21"/>
  <c r="BG25" i="21" s="1"/>
  <c r="AZ25" i="21"/>
  <c r="BD25" i="21" s="1"/>
  <c r="BF167" i="21"/>
  <c r="BG167" i="21" s="1"/>
  <c r="AZ167" i="21"/>
  <c r="BD167" i="21" s="1"/>
  <c r="BF77" i="21"/>
  <c r="BG77" i="21" s="1"/>
  <c r="AZ77" i="21"/>
  <c r="BD77" i="21" s="1"/>
  <c r="AZ202" i="21"/>
  <c r="BD202" i="21" s="1"/>
  <c r="BF202" i="21"/>
  <c r="BG202" i="21" s="1"/>
  <c r="BF104" i="21"/>
  <c r="BG104" i="21" s="1"/>
  <c r="AZ104" i="21"/>
  <c r="BD104" i="21" s="1"/>
  <c r="BF216" i="21"/>
  <c r="BG216" i="21" s="1"/>
  <c r="AZ216" i="21"/>
  <c r="BD216" i="21" s="1"/>
  <c r="BF69" i="21"/>
  <c r="BG69" i="21" s="1"/>
  <c r="AZ69" i="21"/>
  <c r="BD69" i="21" s="1"/>
  <c r="BF156" i="21"/>
  <c r="BG156" i="21" s="1"/>
  <c r="AZ156" i="21"/>
  <c r="BD156" i="21" s="1"/>
  <c r="AZ68" i="21"/>
  <c r="BD68" i="21" s="1"/>
  <c r="BF68" i="21"/>
  <c r="BG68" i="21" s="1"/>
  <c r="BF208" i="21"/>
  <c r="BG208" i="21" s="1"/>
  <c r="AZ208" i="21"/>
  <c r="BD208" i="21" s="1"/>
  <c r="BF160" i="21"/>
  <c r="BG160" i="21" s="1"/>
  <c r="AZ160" i="21"/>
  <c r="BD160" i="21" s="1"/>
  <c r="BF86" i="21"/>
  <c r="BG86" i="21" s="1"/>
  <c r="AZ86" i="21"/>
  <c r="BD86" i="21" s="1"/>
  <c r="BF174" i="21"/>
  <c r="BG174" i="21" s="1"/>
  <c r="AZ174" i="21"/>
  <c r="BD174" i="21" s="1"/>
  <c r="BF112" i="21"/>
  <c r="BG112" i="21" s="1"/>
  <c r="AZ112" i="21"/>
  <c r="BD112" i="21" s="1"/>
  <c r="AZ78" i="21"/>
  <c r="BD78" i="21" s="1"/>
  <c r="BF78" i="21"/>
  <c r="BG78" i="21" s="1"/>
  <c r="AZ51" i="21"/>
  <c r="BD51" i="21" s="1"/>
  <c r="BF51" i="21"/>
  <c r="BG51" i="21" s="1"/>
  <c r="AZ35" i="21"/>
  <c r="BD35" i="21" s="1"/>
  <c r="BF35" i="21"/>
  <c r="BG35" i="21" s="1"/>
  <c r="BF96" i="21"/>
  <c r="BG96" i="21" s="1"/>
  <c r="AZ96" i="21"/>
  <c r="BD96" i="21" s="1"/>
  <c r="BF110" i="21"/>
  <c r="BG110" i="21" s="1"/>
  <c r="AZ110" i="21"/>
  <c r="BD110" i="21" s="1"/>
  <c r="BF176" i="21"/>
  <c r="BG176" i="21" s="1"/>
  <c r="AZ176" i="21"/>
  <c r="BD176" i="21" s="1"/>
  <c r="BF163" i="21"/>
  <c r="BG163" i="21" s="1"/>
  <c r="AZ163" i="21"/>
  <c r="BD163" i="21" s="1"/>
  <c r="BF182" i="21"/>
  <c r="BG182" i="21" s="1"/>
  <c r="AZ182" i="21"/>
  <c r="BD182" i="21" s="1"/>
  <c r="BF85" i="21"/>
  <c r="BG85" i="21" s="1"/>
  <c r="AZ85" i="21"/>
  <c r="BD85" i="21" s="1"/>
  <c r="AZ119" i="21"/>
  <c r="BD119" i="21" s="1"/>
  <c r="BF119" i="21"/>
  <c r="BG119" i="21" s="1"/>
  <c r="BF116" i="21"/>
  <c r="BG116" i="21" s="1"/>
  <c r="AZ116" i="21"/>
  <c r="BD116" i="21" s="1"/>
  <c r="BF50" i="21"/>
  <c r="BG50" i="21" s="1"/>
  <c r="AZ50" i="21"/>
  <c r="BD50" i="21" s="1"/>
  <c r="BF87" i="21"/>
  <c r="BG87" i="21" s="1"/>
  <c r="AZ87" i="21"/>
  <c r="BD87" i="21" s="1"/>
  <c r="BF72" i="21"/>
  <c r="BG72" i="21" s="1"/>
  <c r="AZ72" i="21"/>
  <c r="BD72" i="21" s="1"/>
  <c r="AZ117" i="21"/>
  <c r="BD117" i="21" s="1"/>
  <c r="BF117" i="21"/>
  <c r="BG117" i="21" s="1"/>
  <c r="BF58" i="21"/>
  <c r="BG58" i="21" s="1"/>
  <c r="AZ58" i="21"/>
  <c r="BD58" i="21" s="1"/>
  <c r="BF20" i="21"/>
  <c r="BG20" i="21" s="1"/>
  <c r="AZ20" i="21"/>
  <c r="BD20" i="21" s="1"/>
  <c r="BF101" i="21"/>
  <c r="BG101" i="21" s="1"/>
  <c r="AZ101" i="21"/>
  <c r="BD101" i="21" s="1"/>
  <c r="BF179" i="21"/>
  <c r="BG179" i="21" s="1"/>
  <c r="AZ179" i="21"/>
  <c r="BD179" i="21" s="1"/>
  <c r="BF56" i="21"/>
  <c r="BG56" i="21" s="1"/>
  <c r="AZ56" i="21"/>
  <c r="BD56" i="21" s="1"/>
  <c r="BF129" i="21"/>
  <c r="BG129" i="21" s="1"/>
  <c r="AZ129" i="21"/>
  <c r="BD129" i="21" s="1"/>
  <c r="BF29" i="21"/>
  <c r="BG29" i="21" s="1"/>
  <c r="AZ29" i="21"/>
  <c r="BD29" i="21" s="1"/>
  <c r="BF183" i="21"/>
  <c r="BG183" i="21" s="1"/>
  <c r="AZ183" i="21"/>
  <c r="BD183" i="21" s="1"/>
  <c r="AZ18" i="21"/>
  <c r="BD18" i="21" s="1"/>
  <c r="BF18" i="21"/>
  <c r="BG18" i="21" s="1"/>
  <c r="AZ19" i="21"/>
  <c r="BD19" i="21" s="1"/>
  <c r="BF19" i="21"/>
  <c r="BG19" i="21" s="1"/>
  <c r="AZ45" i="21"/>
  <c r="BD45" i="21" s="1"/>
  <c r="BF45" i="21"/>
  <c r="BG45" i="21" s="1"/>
  <c r="BF140" i="21"/>
  <c r="BG140" i="21" s="1"/>
  <c r="AZ140" i="21"/>
  <c r="BD140" i="21" s="1"/>
  <c r="AZ155" i="21"/>
  <c r="BD155" i="21" s="1"/>
  <c r="BF155" i="21"/>
  <c r="BG155" i="21" s="1"/>
  <c r="BF168" i="21"/>
  <c r="BG168" i="21" s="1"/>
  <c r="AZ168" i="21"/>
  <c r="BD168" i="21" s="1"/>
  <c r="BF37" i="21"/>
  <c r="BG37" i="21" s="1"/>
  <c r="AZ37" i="21"/>
  <c r="BD37" i="21" s="1"/>
  <c r="AZ94" i="21"/>
  <c r="BD94" i="21" s="1"/>
  <c r="BF94" i="21"/>
  <c r="BG94" i="21" s="1"/>
  <c r="BF118" i="21"/>
  <c r="BG118" i="21" s="1"/>
  <c r="AZ118" i="21"/>
  <c r="BD118" i="21" s="1"/>
  <c r="BF173" i="21"/>
  <c r="BG173" i="21" s="1"/>
  <c r="AZ173" i="21"/>
  <c r="BD173" i="21" s="1"/>
  <c r="BF99" i="21"/>
  <c r="BG99" i="21" s="1"/>
  <c r="AZ99" i="21"/>
  <c r="BD99" i="21" s="1"/>
  <c r="AZ165" i="21"/>
  <c r="BD165" i="21" s="1"/>
  <c r="BF165" i="21"/>
  <c r="BG165" i="21" s="1"/>
  <c r="BF121" i="21"/>
  <c r="BG121" i="21" s="1"/>
  <c r="AZ121" i="21"/>
  <c r="BD121" i="21" s="1"/>
  <c r="BF57" i="21"/>
  <c r="BG57" i="21" s="1"/>
  <c r="AZ57" i="21"/>
  <c r="BD57" i="21" s="1"/>
  <c r="BF162" i="21"/>
  <c r="BG162" i="21" s="1"/>
  <c r="AZ162" i="21"/>
  <c r="BD162" i="21" s="1"/>
  <c r="AZ171" i="21"/>
  <c r="BD171" i="21" s="1"/>
  <c r="BF171" i="21"/>
  <c r="BG171" i="21" s="1"/>
  <c r="BF166" i="21"/>
  <c r="BG166" i="21" s="1"/>
  <c r="AZ166" i="21"/>
  <c r="BD166" i="21" s="1"/>
  <c r="AZ181" i="21"/>
  <c r="BD181" i="21" s="1"/>
  <c r="BF181" i="21"/>
  <c r="BG181" i="21" s="1"/>
  <c r="BF34" i="21"/>
  <c r="BG34" i="21" s="1"/>
  <c r="AZ34" i="21"/>
  <c r="BD34" i="21" s="1"/>
  <c r="BF158" i="21"/>
  <c r="BG158" i="21" s="1"/>
  <c r="AZ158" i="21"/>
  <c r="BD158" i="21" s="1"/>
  <c r="BF188" i="21"/>
  <c r="BG188" i="21" s="1"/>
  <c r="AZ188" i="21"/>
  <c r="BD188" i="21" s="1"/>
  <c r="BF132" i="21"/>
  <c r="BG132" i="21" s="1"/>
  <c r="AZ132" i="21"/>
  <c r="BD132" i="21" s="1"/>
  <c r="BF150" i="21"/>
  <c r="BG150" i="21" s="1"/>
  <c r="AZ150" i="21"/>
  <c r="BD150" i="21" s="1"/>
  <c r="BF180" i="21"/>
  <c r="BG180" i="21" s="1"/>
  <c r="AZ180" i="21"/>
  <c r="BD180" i="21" s="1"/>
  <c r="BF75" i="21"/>
  <c r="BG75" i="21" s="1"/>
  <c r="AZ75" i="21"/>
  <c r="BD75" i="21" s="1"/>
  <c r="AZ91" i="21"/>
  <c r="BD91" i="21" s="1"/>
  <c r="BF91" i="21"/>
  <c r="BG91" i="21" s="1"/>
  <c r="AZ65" i="21"/>
  <c r="BD65" i="21" s="1"/>
  <c r="BF65" i="21"/>
  <c r="BG65" i="21" s="1"/>
  <c r="AZ111" i="21"/>
  <c r="BD111" i="21" s="1"/>
  <c r="BF111" i="21"/>
  <c r="BG111" i="21" s="1"/>
  <c r="BF211" i="21"/>
  <c r="BG211" i="21" s="1"/>
  <c r="AZ211" i="21"/>
  <c r="BD211" i="21" s="1"/>
  <c r="BF145" i="21"/>
  <c r="BG145" i="21" s="1"/>
  <c r="AZ145" i="21"/>
  <c r="BD145" i="21" s="1"/>
  <c r="BF80" i="21"/>
  <c r="BG80" i="21" s="1"/>
  <c r="AZ80" i="21"/>
  <c r="BD80" i="21" s="1"/>
  <c r="AZ13" i="21"/>
  <c r="BD13" i="21" s="1"/>
  <c r="BF13" i="21"/>
  <c r="BG13" i="21" s="1"/>
  <c r="BF135" i="21"/>
  <c r="BG135" i="21" s="1"/>
  <c r="AZ135" i="21"/>
  <c r="BD135" i="21" s="1"/>
  <c r="BF70" i="21"/>
  <c r="BG70" i="21" s="1"/>
  <c r="AZ70" i="21"/>
  <c r="BD70" i="21" s="1"/>
  <c r="BF189" i="21"/>
  <c r="BG189" i="21" s="1"/>
  <c r="AZ189" i="21"/>
  <c r="BD189" i="21" s="1"/>
  <c r="AZ126" i="21"/>
  <c r="BD126" i="21" s="1"/>
  <c r="BF126" i="21"/>
  <c r="BG126" i="21" s="1"/>
  <c r="BF42" i="21"/>
  <c r="BG42" i="21" s="1"/>
  <c r="AZ42" i="21"/>
  <c r="BD42" i="21" s="1"/>
  <c r="BF133" i="21"/>
  <c r="BG133" i="21" s="1"/>
  <c r="AZ133" i="21"/>
  <c r="BD133" i="21" s="1"/>
  <c r="AZ207" i="21"/>
  <c r="BD207" i="21" s="1"/>
  <c r="BF207" i="21"/>
  <c r="BG207" i="21" s="1"/>
  <c r="BF26" i="21"/>
  <c r="BG26" i="21" s="1"/>
  <c r="AZ26" i="21"/>
  <c r="BD26" i="21" s="1"/>
  <c r="BF128" i="21"/>
  <c r="BG128" i="21" s="1"/>
  <c r="AZ128" i="21"/>
  <c r="BD128" i="21" s="1"/>
  <c r="BF197" i="21"/>
  <c r="BG197" i="21" s="1"/>
  <c r="AZ197" i="21"/>
  <c r="BD197" i="21" s="1"/>
  <c r="BF152" i="21"/>
  <c r="BG152" i="21" s="1"/>
  <c r="AZ152" i="21"/>
  <c r="BD152" i="21" s="1"/>
  <c r="AZ190" i="21"/>
  <c r="BD190" i="21" s="1"/>
  <c r="BF190" i="21"/>
  <c r="BG190" i="21" s="1"/>
  <c r="BF199" i="21"/>
  <c r="BG199" i="21" s="1"/>
  <c r="AZ199" i="21"/>
  <c r="BD199" i="21" s="1"/>
  <c r="BF215" i="21"/>
  <c r="BG215" i="21" s="1"/>
  <c r="AZ215" i="21"/>
  <c r="BD215" i="21" s="1"/>
  <c r="AZ17" i="21"/>
  <c r="BD17" i="21" s="1"/>
  <c r="BF17" i="21"/>
  <c r="BG17" i="21" s="1"/>
  <c r="BF74" i="21"/>
  <c r="BG74" i="21" s="1"/>
  <c r="AZ74" i="21"/>
  <c r="BD74" i="21" s="1"/>
  <c r="AZ147" i="21"/>
  <c r="BD147" i="21" s="1"/>
  <c r="BF147" i="21"/>
  <c r="BG147" i="21" s="1"/>
  <c r="BF148" i="21"/>
  <c r="BG148" i="21" s="1"/>
  <c r="AZ148" i="21"/>
  <c r="BD148" i="21" s="1"/>
  <c r="AZ48" i="21"/>
  <c r="BD48" i="21" s="1"/>
  <c r="BF48" i="21"/>
  <c r="BG48" i="21" s="1"/>
  <c r="BF192" i="21"/>
  <c r="BG192" i="21" s="1"/>
  <c r="AZ192" i="21"/>
  <c r="BD192" i="21" s="1"/>
  <c r="AZ62" i="21"/>
  <c r="BD62" i="21" s="1"/>
  <c r="BF62" i="21"/>
  <c r="BG62" i="21" s="1"/>
  <c r="BF200" i="21"/>
  <c r="BG200" i="21" s="1"/>
  <c r="AZ200" i="21"/>
  <c r="BD200" i="21" s="1"/>
  <c r="BF142" i="21"/>
  <c r="BG142" i="21" s="1"/>
  <c r="AZ142" i="21"/>
  <c r="BD142" i="21" s="1"/>
  <c r="AZ213" i="21"/>
  <c r="BD213" i="21" s="1"/>
  <c r="BF213" i="21"/>
  <c r="BG213" i="21" s="1"/>
  <c r="BF24" i="21"/>
  <c r="BG24" i="21" s="1"/>
  <c r="AZ24" i="21"/>
  <c r="BD24" i="21" s="1"/>
  <c r="BF21" i="21"/>
  <c r="BG21" i="21" s="1"/>
  <c r="AZ21" i="21"/>
  <c r="BD21" i="21" s="1"/>
  <c r="BF134" i="21"/>
  <c r="BG134" i="21" s="1"/>
  <c r="AZ134" i="21"/>
  <c r="BD134" i="21" s="1"/>
  <c r="BF143" i="21"/>
  <c r="BG143" i="21" s="1"/>
  <c r="AZ143" i="21"/>
  <c r="BD143" i="21" s="1"/>
  <c r="BF16" i="21"/>
  <c r="BG16" i="21" s="1"/>
  <c r="AZ16" i="21"/>
  <c r="BD16" i="21" s="1"/>
  <c r="BF81" i="21"/>
  <c r="BG81" i="21" s="1"/>
  <c r="AZ81" i="21"/>
  <c r="BD81" i="21" s="1"/>
  <c r="BF67" i="21"/>
  <c r="BG67" i="21" s="1"/>
  <c r="AZ67" i="21"/>
  <c r="BD67" i="21" s="1"/>
  <c r="BF124" i="21"/>
  <c r="BG124" i="21" s="1"/>
  <c r="AZ124" i="21"/>
  <c r="BD124" i="21" s="1"/>
  <c r="AZ93" i="21"/>
  <c r="BD93" i="21" s="1"/>
  <c r="BF93" i="21"/>
  <c r="BG93" i="21" s="1"/>
  <c r="AZ49" i="21"/>
  <c r="BD49" i="21" s="1"/>
  <c r="BF49" i="21"/>
  <c r="BG49" i="21" s="1"/>
  <c r="BF11" i="21"/>
  <c r="BG11" i="21" s="1"/>
  <c r="AZ11" i="21"/>
  <c r="BD11" i="21" s="1"/>
  <c r="BF10" i="21"/>
  <c r="BG10" i="21" s="1"/>
  <c r="AZ10" i="21"/>
  <c r="BD10" i="21" s="1"/>
  <c r="BF9" i="21"/>
  <c r="BG9" i="21" s="1"/>
  <c r="AZ9" i="21"/>
  <c r="BD9" i="21" s="1"/>
  <c r="AZ8" i="21"/>
  <c r="BD8" i="21" s="1"/>
  <c r="BF8" i="21"/>
  <c r="BG8" i="21" s="1"/>
  <c r="AZ6" i="21" l="1"/>
  <c r="BD6" i="21" s="1"/>
  <c r="BL6" i="21"/>
  <c r="BL220" i="21" s="1"/>
  <c r="BF6" i="21"/>
  <c r="BG6" i="21" s="1"/>
  <c r="BG220" i="21" s="1"/>
  <c r="AZ220" i="21" l="1"/>
  <c r="BB220" i="21"/>
  <c r="BD220" i="21" l="1"/>
</calcChain>
</file>

<file path=xl/sharedStrings.xml><?xml version="1.0" encoding="utf-8"?>
<sst xmlns="http://schemas.openxmlformats.org/spreadsheetml/2006/main" count="1591" uniqueCount="387">
  <si>
    <t>Lutheran Home of Southbury, Inc.</t>
  </si>
  <si>
    <t>Lourdes Health Care Center, Inc.</t>
  </si>
  <si>
    <t>Lord Chamberlain Nursing &amp; Rehabilitation  Ctr.</t>
  </si>
  <si>
    <t xml:space="preserve">Long Ridge Post-Acute Care </t>
  </si>
  <si>
    <t>Litchfield Woods Health Care Ctr.</t>
  </si>
  <si>
    <t>Ledgecrest Health Care Center, Inc</t>
  </si>
  <si>
    <t>Laurel Ridge Health Care Center</t>
  </si>
  <si>
    <t>Kimberly Hall South Center</t>
  </si>
  <si>
    <t>Kimberly Hall North</t>
  </si>
  <si>
    <t>Woodlake at Tolland</t>
  </si>
  <si>
    <t>Wolcott View Manor</t>
  </si>
  <si>
    <t>Wolcott Hall Nursing Center, Inc</t>
  </si>
  <si>
    <t>Wilton Meadows Health Care Center</t>
  </si>
  <si>
    <t>Jerome Home, The</t>
  </si>
  <si>
    <t>Jefferson House</t>
  </si>
  <si>
    <t>Whitney Center</t>
  </si>
  <si>
    <t>JACC Healthcare Center of Norwich LLC</t>
  </si>
  <si>
    <t>Westview Nursing Care &amp; Rehab. Ctr</t>
  </si>
  <si>
    <t>JACC Healthcare Center of Danielson LLC</t>
  </si>
  <si>
    <t>Westside Care Center</t>
  </si>
  <si>
    <t>Ingraham Manor</t>
  </si>
  <si>
    <t>Westport Rehab Complex</t>
  </si>
  <si>
    <t>Hughes Health and Rehabilitation, Inc.</t>
  </si>
  <si>
    <t>Westfield Care and Rehab. Center</t>
  </si>
  <si>
    <t>Western Rehabilitation Care Center</t>
  </si>
  <si>
    <t>Hewitt Health &amp; Rehabilitation Center, Inc.</t>
  </si>
  <si>
    <t>West River Rehab Center</t>
  </si>
  <si>
    <t>West Hartford Health &amp; Rehab. Center</t>
  </si>
  <si>
    <t>Harrington Court</t>
  </si>
  <si>
    <t>Waveny Care Center</t>
  </si>
  <si>
    <t>Hancock Hall</t>
  </si>
  <si>
    <t>Watrous Nursing Center</t>
  </si>
  <si>
    <t>Watertown Convalarium</t>
  </si>
  <si>
    <t>Grove Manor Nursing Home, Inc.</t>
  </si>
  <si>
    <t>Water's Edge Center for Health &amp; Rehab.</t>
  </si>
  <si>
    <t>Groton Regency Center</t>
  </si>
  <si>
    <t>Grimes Center</t>
  </si>
  <si>
    <t>Wadsworth Glen Health Care &amp; Rehab Ctr</t>
  </si>
  <si>
    <t>Greenwich Woods Rehabilitation</t>
  </si>
  <si>
    <t>Greentree Manor Nursing &amp; Rehab. Ctr</t>
  </si>
  <si>
    <t>Village Green of Bristol Rehab. and Health Center</t>
  </si>
  <si>
    <t>Governor's House</t>
  </si>
  <si>
    <t>Village Crest Center for Health &amp; Rehabilitation</t>
  </si>
  <si>
    <t>Golden Hill Rehab Pavilion</t>
  </si>
  <si>
    <t>Villa Maria Nursing &amp; Rehabilitation Inc.</t>
  </si>
  <si>
    <t>Glendale Center</t>
  </si>
  <si>
    <t>Vernon Manor Health Care Center</t>
  </si>
  <si>
    <t>Glen Hill Center</t>
  </si>
  <si>
    <t>Glastonbury Health Care Center</t>
  </si>
  <si>
    <t>Valerie Manor</t>
  </si>
  <si>
    <t>Gladeview Health Care Center</t>
  </si>
  <si>
    <t>Twin Maples Healthcare, Inc.</t>
  </si>
  <si>
    <t>Geer Nursing and Rehab. Center</t>
  </si>
  <si>
    <t>Trinity Hill Care Center, LLC</t>
  </si>
  <si>
    <t>Gardner Heights Health Care Center, Inc.</t>
  </si>
  <si>
    <t>Touchpoints at Manchester</t>
  </si>
  <si>
    <t>Frances Warde Towers</t>
  </si>
  <si>
    <t>Touchpoints at Chestnut</t>
  </si>
  <si>
    <t>Fox Hill Center</t>
  </si>
  <si>
    <t>Touchpoints at Bloomfield</t>
  </si>
  <si>
    <t>Filosa, For Nursing and Rehab.</t>
  </si>
  <si>
    <t>The Willows</t>
  </si>
  <si>
    <t>Farmington Care Center</t>
  </si>
  <si>
    <t>The Summit at Plantsville</t>
  </si>
  <si>
    <t>Fairview, Inc.</t>
  </si>
  <si>
    <t>The Reservoir</t>
  </si>
  <si>
    <t>The Pines at Bristol</t>
  </si>
  <si>
    <t>Evergreen Health Care Center</t>
  </si>
  <si>
    <t>The Guilford House, LLC</t>
  </si>
  <si>
    <t>Elim Park Baptist Home</t>
  </si>
  <si>
    <t>Suffield House, The</t>
  </si>
  <si>
    <t>St. Joseph's Center</t>
  </si>
  <si>
    <t>Curtis Home/St. Elizabeth Center</t>
  </si>
  <si>
    <t>St. Camillus Center</t>
  </si>
  <si>
    <t>Southington Care Center</t>
  </si>
  <si>
    <t>Countryside Manor</t>
  </si>
  <si>
    <t>Skyview Center</t>
  </si>
  <si>
    <t>Cook Willow Convalescent Hosp. Inc.</t>
  </si>
  <si>
    <t>Silver Springs Care Center</t>
  </si>
  <si>
    <t>Connecticut Baptist Homes</t>
  </si>
  <si>
    <t>Sheriden Woods Health Care Center</t>
  </si>
  <si>
    <t>Sharon Health Care Center</t>
  </si>
  <si>
    <t>Coccomo Memorial Health Center</t>
  </si>
  <si>
    <t>Shady Knoll Health Center, Inc</t>
  </si>
  <si>
    <t>Cobalt Lodge Health Care &amp; Rehab. Ctr</t>
  </si>
  <si>
    <t>Seabury Health Center</t>
  </si>
  <si>
    <t>Chesterfields Health Care Center</t>
  </si>
  <si>
    <t>Chestelm Health Care</t>
  </si>
  <si>
    <t>Salmon Brook Center</t>
  </si>
  <si>
    <t>Cheshire Regional Rehab Center</t>
  </si>
  <si>
    <t>Saint Joseph's Residence</t>
  </si>
  <si>
    <t>Cheshire House Health Care Fac &amp; Re</t>
  </si>
  <si>
    <t>Saint Joseph's Living Center</t>
  </si>
  <si>
    <t>Cherry Brook Health Care Center</t>
  </si>
  <si>
    <t>Saint John Paul II Center</t>
  </si>
  <si>
    <t>Chelsea Place Care Center</t>
  </si>
  <si>
    <t>Rose Haven, Ltd.</t>
  </si>
  <si>
    <t>Cassena Care at Norwalk</t>
  </si>
  <si>
    <t>Riverside Health and Rehabilitation Center</t>
  </si>
  <si>
    <t>Carolton Chronic and Conv. Hospital</t>
  </si>
  <si>
    <t>River Glen Health Care Center</t>
  </si>
  <si>
    <t>Regency House Nursing and Rehabilitation Center</t>
  </si>
  <si>
    <t>Cambridge Health and Rehabilitation Center</t>
  </si>
  <si>
    <t>Portland Care and Rehab. Center, Inc.</t>
  </si>
  <si>
    <t>Bride Brook Health &amp; Rehab. Center</t>
  </si>
  <si>
    <t>Branford Hills</t>
  </si>
  <si>
    <t>Pierce Memorial Baptist Home, Inc.</t>
  </si>
  <si>
    <t>Bradley Home &amp; Pavilion</t>
  </si>
  <si>
    <t>Pendleton Health &amp; Rehab. Center</t>
  </si>
  <si>
    <t>Bloomfield Health Care Center, LLC</t>
  </si>
  <si>
    <t>Bishop Wicke Health &amp; Rehab. Ctr.</t>
  </si>
  <si>
    <t>Bethel Health Care/The Cascades (RCH)</t>
  </si>
  <si>
    <t>Bel-Air Manor</t>
  </si>
  <si>
    <t>Beechwood</t>
  </si>
  <si>
    <t>Beacon Brook Health Center</t>
  </si>
  <si>
    <t>Bayview Health Care Center</t>
  </si>
  <si>
    <t>Orchard Grove Specialty Care Center</t>
  </si>
  <si>
    <t>Avon Health Center</t>
  </si>
  <si>
    <t>Orange Health Care Center</t>
  </si>
  <si>
    <t>Avery Nursing Home</t>
  </si>
  <si>
    <t>Notre Dame Conv. Home, Inc.</t>
  </si>
  <si>
    <t>Autumn Lake Healthcare at Norwalk LLC</t>
  </si>
  <si>
    <t>Autumn Lake Healthcare at New Britain LLC</t>
  </si>
  <si>
    <t>Northbridge Health Care Center</t>
  </si>
  <si>
    <t>Autumn Lake Healthcare at Cromwell LLC</t>
  </si>
  <si>
    <t>Noble Horizons</t>
  </si>
  <si>
    <t>Autumn Lake Healthcare at Bucks Hill LLC</t>
  </si>
  <si>
    <t>Newington Rapid Recovey Rehab Center</t>
  </si>
  <si>
    <t>Athena Meadowbrook LLC</t>
  </si>
  <si>
    <t>Nathaniel Witherell</t>
  </si>
  <si>
    <t>Arden House</t>
  </si>
  <si>
    <t>Mystic Manor, Inc.</t>
  </si>
  <si>
    <t>Apple Rehabilitation Watertown</t>
  </si>
  <si>
    <t>Montowese Health &amp; Rehab. Ctr., Inc.</t>
  </si>
  <si>
    <t>Apple Rehab West Haven</t>
  </si>
  <si>
    <t>Monsignor Bojnowski Manor</t>
  </si>
  <si>
    <t>Apple Rehab Shelton Lakes</t>
  </si>
  <si>
    <t>Miller Memorial Community, Inc.</t>
  </si>
  <si>
    <t>Apple Rehab of Rocky Hill</t>
  </si>
  <si>
    <t>Milford Health and Rehab. Center</t>
  </si>
  <si>
    <t>Apple Rehab Mystic</t>
  </si>
  <si>
    <t>Middlesex Health Care Center</t>
  </si>
  <si>
    <t>Apple Rehab Middletown</t>
  </si>
  <si>
    <t>Middlebury Conv. Home, Inc.</t>
  </si>
  <si>
    <t>Apple Rehab Laurel Woods</t>
  </si>
  <si>
    <t>Meridian Manor Corporation</t>
  </si>
  <si>
    <t>Apple Rehab Guilford</t>
  </si>
  <si>
    <t>Meriden Center</t>
  </si>
  <si>
    <t>Apple Rehab Farmington Valley</t>
  </si>
  <si>
    <t>McLean Health Center</t>
  </si>
  <si>
    <t>Apple Rehab Cromwell</t>
  </si>
  <si>
    <t>Matulaitis Nursing Home</t>
  </si>
  <si>
    <t>Apple Rehab Colchester</t>
  </si>
  <si>
    <t>Masonicare Health Center</t>
  </si>
  <si>
    <t>Apple Rehab Avon</t>
  </si>
  <si>
    <t>Amberwoods of Farmington</t>
  </si>
  <si>
    <t>Mary Wade Home, Inc., The</t>
  </si>
  <si>
    <t>Marlborough Health &amp; Rehab. Center</t>
  </si>
  <si>
    <t>Mansfield Center for Nursing &amp; Rehab</t>
  </si>
  <si>
    <t>Abbott Terrace Health Center</t>
  </si>
  <si>
    <t>Manchester Manor, Inc.</t>
  </si>
  <si>
    <t>Aaron Manor Nursing and Rehab. Ctr</t>
  </si>
  <si>
    <t>Maefair Health Care Center, Inc</t>
  </si>
  <si>
    <t>Madison House</t>
  </si>
  <si>
    <t>Leeway</t>
  </si>
  <si>
    <t>Quinnipiac Valley Center</t>
  </si>
  <si>
    <t>Advanced Nursing and Rehab</t>
  </si>
  <si>
    <t>Norwich Sub-Acute and Nursing</t>
  </si>
  <si>
    <t>Ludlowe</t>
  </si>
  <si>
    <t>RegalCare at Greenwich</t>
  </si>
  <si>
    <t>New Milford Rehab LLC</t>
  </si>
  <si>
    <t>The Villa at Stamford</t>
  </si>
  <si>
    <t>New London Sub Acute and Rehab</t>
  </si>
  <si>
    <t>WV-Parkway Pavilion</t>
  </si>
  <si>
    <t>Colonial Health &amp; Rehab Center of Plainfield, LLC</t>
  </si>
  <si>
    <t>Whitney Rehabilitation Care Center</t>
  </si>
  <si>
    <t>Cassena Care of Stamford</t>
  </si>
  <si>
    <t>Waterbury Gardens Nursing and Rehab</t>
  </si>
  <si>
    <t>RegalCare at Southport</t>
  </si>
  <si>
    <t>Maple View Center for Health and Rehabilitation</t>
  </si>
  <si>
    <t>Whispering Pines Health and Rehab</t>
  </si>
  <si>
    <t>Regal Care at West Haven</t>
  </si>
  <si>
    <t>Hamden Rehab. and Health Care Center</t>
  </si>
  <si>
    <t>Masonicare/Athena (Newtown)</t>
  </si>
  <si>
    <t>Cassena Care at New Britain</t>
  </si>
  <si>
    <t>Regal Care at Torrington</t>
  </si>
  <si>
    <t>Jewish Senior Services</t>
  </si>
  <si>
    <t>Regal Care at Waterbury</t>
  </si>
  <si>
    <t>Windsor Health and Rehab Center</t>
  </si>
  <si>
    <t>Crestfield Rehab Ctr &amp; Fenwood Manor</t>
  </si>
  <si>
    <t>Bickford Health Care Center</t>
  </si>
  <si>
    <t>JACC Healthcare Center of Windham LLC</t>
  </si>
  <si>
    <t>Grandview Rehabilitation and Healthcare Center</t>
  </si>
  <si>
    <t>Hebrew Home (new CCNH)</t>
  </si>
  <si>
    <t>Regal Care at New Haven</t>
  </si>
  <si>
    <t>Fresh River Healthcare</t>
  </si>
  <si>
    <t>LiveWell Connecticut</t>
  </si>
  <si>
    <t>SecureCare Options, LLC</t>
  </si>
  <si>
    <t>License Type</t>
  </si>
  <si>
    <t>Bed Capacity</t>
  </si>
  <si>
    <t>Nurs Fac-CCH</t>
  </si>
  <si>
    <t>Harbor Village North Rehab and Nursing Center</t>
  </si>
  <si>
    <t>Nursing Facility Rate Analysis</t>
  </si>
  <si>
    <t>Facility Name</t>
  </si>
  <si>
    <t>Medicaid Days</t>
  </si>
  <si>
    <t>Actual and Imputed Resident Days</t>
  </si>
  <si>
    <t>Utilization Percentage</t>
  </si>
  <si>
    <t>Issued Rate for the Period 11/1/18-6/30/19</t>
  </si>
  <si>
    <t>Based on the 9/30/2018 Annual Reports</t>
  </si>
  <si>
    <t>Apple Rehab Saybrook</t>
  </si>
  <si>
    <t>Nurs Fac-RHNS</t>
  </si>
  <si>
    <t>Nurs Fac-AIDS</t>
  </si>
  <si>
    <t>Mattatuck Health Care Facility, Inc.</t>
  </si>
  <si>
    <t>Fair Rent Add-On</t>
  </si>
  <si>
    <t>Covenant Living of Cromwell Inc (Pilgrim  Manor)</t>
  </si>
  <si>
    <t>Data as of June 20, 2019</t>
  </si>
  <si>
    <t>Douglas Manor (Ryders)</t>
  </si>
  <si>
    <t>SLTC CCNH</t>
  </si>
  <si>
    <t>Potential Rate Reduction (2% of Issued Rate)</t>
  </si>
  <si>
    <t>Rate Net of 2% Stop Loss</t>
  </si>
  <si>
    <t>Calculated Rate Based on 9/30/2018 Annual Report</t>
  </si>
  <si>
    <t>Greater of Rate Net of 2% Stop Loss or Calculated Rate, Not to Exceed Issued Rate</t>
  </si>
  <si>
    <t>1- The Guilford House Issued rate is for the period 7/1/18-6/30/19, as they did not participate in the 11/1/18 rate increase.</t>
  </si>
  <si>
    <t xml:space="preserve">**             11/1/2018 2% Rate Increase Add Back </t>
  </si>
  <si>
    <t>***            Adjusted 6/30/2019 Base Rate</t>
  </si>
  <si>
    <t>*** Not to exceed Prior Period Rate</t>
  </si>
  <si>
    <t>** Applicable only to those facilities whose calculated rate is less than their currently issued rate</t>
  </si>
  <si>
    <t>Calculated Rate for the Period 7/1/2019-6/30/2020 Extended</t>
  </si>
  <si>
    <t>Estimated Rate for the Period 7/1/2019 - 6/30/2020 Extended</t>
  </si>
  <si>
    <t>November 2018 2% as a Dollar Value</t>
  </si>
  <si>
    <t>Issued Rate 10/31/2018</t>
  </si>
  <si>
    <t>Calculated Rate Lower Than Issued</t>
  </si>
  <si>
    <t>Under 70% Census</t>
  </si>
  <si>
    <t>Stop Loss Less than 2%</t>
  </si>
  <si>
    <t>Add July 2019 2%</t>
  </si>
  <si>
    <t>Estimated July 1, 2019 Final Rate</t>
  </si>
  <si>
    <t>Star Rating of 1</t>
  </si>
  <si>
    <t>N</t>
  </si>
  <si>
    <t>Y</t>
  </si>
  <si>
    <t>A</t>
  </si>
  <si>
    <t>B</t>
  </si>
  <si>
    <t>C</t>
  </si>
  <si>
    <t>D</t>
  </si>
  <si>
    <t>E = D- (D/1.02)</t>
  </si>
  <si>
    <t>F = D*1.02</t>
  </si>
  <si>
    <t>H</t>
  </si>
  <si>
    <t>I</t>
  </si>
  <si>
    <t>J</t>
  </si>
  <si>
    <t>G = D/1.02</t>
  </si>
  <si>
    <t>K = "Y" IF D-C &lt;F</t>
  </si>
  <si>
    <t>L= G IF H = "No"</t>
  </si>
  <si>
    <t>M = D-F</t>
  </si>
  <si>
    <t>Calculated Rate for Facilities with 1 Star Rating</t>
  </si>
  <si>
    <t>Adjusted Rate for Facilities with 1 Star Rating</t>
  </si>
  <si>
    <t>Adjusted Rate After Consider of Stop Loss, Census and Star Rating</t>
  </si>
  <si>
    <t>Medicaid Fiscal Impact (New Rate Compared to Previous Rate) Extended</t>
  </si>
  <si>
    <t>Medicaid Fiscal Impact (New Rate Compared to Previous Rate)</t>
  </si>
  <si>
    <t>Medicaid Fiscal Impact (Calculated Rate Compared to Estimated 7/1/19 Rate)</t>
  </si>
  <si>
    <t>Town</t>
  </si>
  <si>
    <t>Hamden</t>
  </si>
  <si>
    <t>Shelton</t>
  </si>
  <si>
    <t>Rocky Hill</t>
  </si>
  <si>
    <t>Cromwell</t>
  </si>
  <si>
    <t>Fairfield</t>
  </si>
  <si>
    <t>Simsbury</t>
  </si>
  <si>
    <t>Greenwich</t>
  </si>
  <si>
    <t>Windsor</t>
  </si>
  <si>
    <t>Madison</t>
  </si>
  <si>
    <t>Waterbury</t>
  </si>
  <si>
    <t>Wallingford</t>
  </si>
  <si>
    <t>Bristol</t>
  </si>
  <si>
    <t>Torrington</t>
  </si>
  <si>
    <t>effect of stop-loss impact</t>
  </si>
  <si>
    <t>effect of 11/1/2018 wage add-back to stop loss</t>
  </si>
  <si>
    <t>effect of 2% 7/1/wage inc.</t>
  </si>
  <si>
    <t>No Rebasing Impact, getting issued rate</t>
  </si>
  <si>
    <t>Medicaid Fiscal Impactwith no Rebasing</t>
  </si>
  <si>
    <t>Medicaid impact before 7/1/2019 wage add-on</t>
  </si>
  <si>
    <t>Issued Rate 10/31/18</t>
  </si>
  <si>
    <t>Forestville</t>
  </si>
  <si>
    <t>Uncasville</t>
  </si>
  <si>
    <t>Norwichtown</t>
  </si>
  <si>
    <t>Windsor Locks</t>
  </si>
  <si>
    <t>Moodus</t>
  </si>
  <si>
    <t>Rockville</t>
  </si>
  <si>
    <t>Meriden</t>
  </si>
  <si>
    <t>Durham</t>
  </si>
  <si>
    <t>New London</t>
  </si>
  <si>
    <t>Plainfield</t>
  </si>
  <si>
    <t>Kensington</t>
  </si>
  <si>
    <t>Hartford</t>
  </si>
  <si>
    <t>Cobalt</t>
  </si>
  <si>
    <t>Granby</t>
  </si>
  <si>
    <t>Chester</t>
  </si>
  <si>
    <t>East Hartford</t>
  </si>
  <si>
    <t>Enfield</t>
  </si>
  <si>
    <t>Watertown</t>
  </si>
  <si>
    <t>Guilford</t>
  </si>
  <si>
    <t>Waterford</t>
  </si>
  <si>
    <t>Naugatuck</t>
  </si>
  <si>
    <t>Middletown</t>
  </si>
  <si>
    <t>East Windsor</t>
  </si>
  <si>
    <t>Groton</t>
  </si>
  <si>
    <t>Putnam</t>
  </si>
  <si>
    <t>Southbury</t>
  </si>
  <si>
    <t>Avon</t>
  </si>
  <si>
    <t>Plainville</t>
  </si>
  <si>
    <t>Mystic</t>
  </si>
  <si>
    <t>New Britain</t>
  </si>
  <si>
    <t>Colchester</t>
  </si>
  <si>
    <t>Manchester</t>
  </si>
  <si>
    <t>Marlborough</t>
  </si>
  <si>
    <t>Portland</t>
  </si>
  <si>
    <t>Wilton</t>
  </si>
  <si>
    <t>Windham</t>
  </si>
  <si>
    <t>Plymouth</t>
  </si>
  <si>
    <t>Danbury</t>
  </si>
  <si>
    <t>Vernon</t>
  </si>
  <si>
    <t>Plantsville</t>
  </si>
  <si>
    <t>Suffield</t>
  </si>
  <si>
    <t>Old Saybrook</t>
  </si>
  <si>
    <t>West Haven</t>
  </si>
  <si>
    <t>Litchfield</t>
  </si>
  <si>
    <t>Glastonbury</t>
  </si>
  <si>
    <t>Wolcott</t>
  </si>
  <si>
    <t>New Milford</t>
  </si>
  <si>
    <t>Seymour</t>
  </si>
  <si>
    <t>Stratford</t>
  </si>
  <si>
    <t>Middlebury</t>
  </si>
  <si>
    <t>Farmington</t>
  </si>
  <si>
    <t>Storrs</t>
  </si>
  <si>
    <t>Bloomfield</t>
  </si>
  <si>
    <t>Milford</t>
  </si>
  <si>
    <t>Norwalk</t>
  </si>
  <si>
    <t>East Haven</t>
  </si>
  <si>
    <t>Newington</t>
  </si>
  <si>
    <t>West Hartford</t>
  </si>
  <si>
    <t>Canton</t>
  </si>
  <si>
    <t>Willimantic</t>
  </si>
  <si>
    <t>Trumbull</t>
  </si>
  <si>
    <t>Branford</t>
  </si>
  <si>
    <t>Brooklyn</t>
  </si>
  <si>
    <t>Cheshire</t>
  </si>
  <si>
    <t>Canaan</t>
  </si>
  <si>
    <t>Niantic</t>
  </si>
  <si>
    <t>Salisbury</t>
  </si>
  <si>
    <t>Bridgeport</t>
  </si>
  <si>
    <t>New Haven</t>
  </si>
  <si>
    <t>North Haven</t>
  </si>
  <si>
    <t>Norwich</t>
  </si>
  <si>
    <t>Stamford</t>
  </si>
  <si>
    <t>Sharon</t>
  </si>
  <si>
    <t>Woodbridge</t>
  </si>
  <si>
    <t>Danielson</t>
  </si>
  <si>
    <t>Bethel</t>
  </si>
  <si>
    <t>Plantsvillle</t>
  </si>
  <si>
    <t>Southport</t>
  </si>
  <si>
    <t>Newtown</t>
  </si>
  <si>
    <t>Tolland</t>
  </si>
  <si>
    <t>Westport</t>
  </si>
  <si>
    <t>Ridgefield</t>
  </si>
  <si>
    <t>Southington</t>
  </si>
  <si>
    <t>Dayville</t>
  </si>
  <si>
    <t>New Canaan</t>
  </si>
  <si>
    <t>Orange</t>
  </si>
  <si>
    <t>Stafford Springs</t>
  </si>
  <si>
    <t>Based on the 9/30/18 Annual Reports</t>
  </si>
  <si>
    <t>7/1/19 Wage Increase of 2%</t>
  </si>
  <si>
    <t>F = D*0.02</t>
  </si>
  <si>
    <t>L= G IF H = "N"</t>
  </si>
  <si>
    <t>Calculated Rate Based on 9/30/18
Annual Report</t>
  </si>
  <si>
    <t>11/1/18 2% Rate Increase as a Dollar Value</t>
  </si>
  <si>
    <t>Star Rating 
of 1</t>
  </si>
  <si>
    <t>Stop Loss
 Less than 2%</t>
  </si>
  <si>
    <t>No Rebasing Impact - Receiving Issued Rate</t>
  </si>
  <si>
    <t xml:space="preserve">**             11/1/18 2% Rate Increase Add Back </t>
  </si>
  <si>
    <t>***            Adjusted 6/30/19
Base Rate</t>
  </si>
  <si>
    <t>Estimated 7/1/19 
Final Rate</t>
  </si>
  <si>
    <t>Payments Based on Estimated
Rate for the Period 7/1/19 - 6/30/20</t>
  </si>
  <si>
    <t>Payments Based on Calculated Rate for the Period 7/1/19 - 6/30/20</t>
  </si>
  <si>
    <t>Medicaid Fiscal Impact (Payments Under New Rate Compared to Previous Rate)</t>
  </si>
  <si>
    <t>Newington Rapid Recovery Rehab Center</t>
  </si>
  <si>
    <t>!!</t>
  </si>
  <si>
    <t>1  -  The Guilford House issued rate is for the period 7/1/18 - 6/30/19, as they did not participate in the 11/1/18 rate increase.</t>
  </si>
  <si>
    <t>**   Applicable only to those facilities whose calculated rate is less than their currently issued rate</t>
  </si>
  <si>
    <t>!!  -  Rates not issued for 7/1/2019-6/30/2020</t>
  </si>
  <si>
    <t>Adjusted Rate After Factoring in Stop Loss and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</si>
</sst>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_(&quot;$&quot;* #,##0_);_(&quot;$&quot;* \(#,##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 tint="-0.3499862666707357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</borders>
  <cellStyleXfs count="19">
    <xf numFmtId="0" fontId="0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7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6" fillId="0" borderId="0" xfId="0" applyFont="1" applyFill="1"/>
    <xf numFmtId="0" fontId="6" fillId="0" borderId="0" xfId="0" applyFont="1" applyFill="1" applyBorder="1"/>
    <xf numFmtId="44" fontId="6" fillId="0" borderId="0" xfId="14" applyNumberFormat="1" applyFont="1" applyFill="1"/>
    <xf numFmtId="44" fontId="6" fillId="0" borderId="0" xfId="14" applyNumberFormat="1" applyFont="1" applyFill="1" applyBorder="1"/>
    <xf numFmtId="44" fontId="5" fillId="0" borderId="0" xfId="14" applyNumberFormat="1" applyFont="1" applyFill="1"/>
    <xf numFmtId="0" fontId="5" fillId="0" borderId="0" xfId="0" applyFont="1" applyFill="1"/>
    <xf numFmtId="0" fontId="5" fillId="0" borderId="0" xfId="0" applyFont="1" applyFill="1" applyBorder="1"/>
    <xf numFmtId="164" fontId="5" fillId="0" borderId="0" xfId="12" applyNumberFormat="1" applyFont="1" applyFill="1"/>
    <xf numFmtId="164" fontId="5" fillId="0" borderId="0" xfId="12" applyNumberFormat="1" applyFont="1" applyFill="1" applyBorder="1"/>
    <xf numFmtId="43" fontId="5" fillId="0" borderId="0" xfId="12" applyNumberFormat="1" applyFont="1" applyFill="1"/>
    <xf numFmtId="43" fontId="5" fillId="0" borderId="0" xfId="12" applyNumberFormat="1" applyFont="1" applyFill="1" applyBorder="1"/>
    <xf numFmtId="44" fontId="5" fillId="0" borderId="0" xfId="14" applyNumberFormat="1" applyFont="1" applyFill="1" applyBorder="1"/>
    <xf numFmtId="44" fontId="5" fillId="0" borderId="0" xfId="14" applyFont="1" applyFill="1"/>
    <xf numFmtId="0" fontId="7" fillId="0" borderId="1" xfId="0" applyFont="1" applyFill="1" applyBorder="1"/>
    <xf numFmtId="0" fontId="7" fillId="0" borderId="0" xfId="0" applyFont="1" applyFill="1" applyBorder="1"/>
    <xf numFmtId="164" fontId="7" fillId="0" borderId="1" xfId="12" applyNumberFormat="1" applyFont="1" applyFill="1" applyBorder="1"/>
    <xf numFmtId="164" fontId="7" fillId="0" borderId="0" xfId="12" applyNumberFormat="1" applyFont="1" applyFill="1" applyBorder="1"/>
    <xf numFmtId="164" fontId="7" fillId="0" borderId="1" xfId="12" applyNumberFormat="1" applyFont="1" applyFill="1" applyBorder="1" applyAlignment="1">
      <alignment horizontal="center"/>
    </xf>
    <xf numFmtId="164" fontId="7" fillId="0" borderId="0" xfId="12" applyNumberFormat="1" applyFont="1" applyFill="1" applyBorder="1" applyAlignment="1">
      <alignment horizontal="center"/>
    </xf>
    <xf numFmtId="164" fontId="7" fillId="0" borderId="1" xfId="12" applyNumberFormat="1" applyFont="1" applyFill="1" applyBorder="1" applyAlignment="1">
      <alignment horizontal="center" wrapText="1"/>
    </xf>
    <xf numFmtId="164" fontId="7" fillId="0" borderId="0" xfId="12" applyNumberFormat="1" applyFont="1" applyFill="1" applyBorder="1" applyAlignment="1">
      <alignment horizontal="center" wrapText="1"/>
    </xf>
    <xf numFmtId="43" fontId="7" fillId="0" borderId="1" xfId="12" applyNumberFormat="1" applyFont="1" applyFill="1" applyBorder="1" applyAlignment="1">
      <alignment horizontal="center" wrapText="1"/>
    </xf>
    <xf numFmtId="43" fontId="7" fillId="0" borderId="0" xfId="12" applyNumberFormat="1" applyFont="1" applyFill="1" applyBorder="1" applyAlignment="1">
      <alignment horizontal="center" wrapText="1"/>
    </xf>
    <xf numFmtId="44" fontId="7" fillId="0" borderId="1" xfId="14" applyNumberFormat="1" applyFont="1" applyFill="1" applyBorder="1" applyAlignment="1">
      <alignment horizontal="center" wrapText="1"/>
    </xf>
    <xf numFmtId="44" fontId="7" fillId="0" borderId="0" xfId="14" applyNumberFormat="1" applyFont="1" applyFill="1" applyBorder="1" applyAlignment="1">
      <alignment horizontal="center" wrapText="1"/>
    </xf>
    <xf numFmtId="44" fontId="7" fillId="0" borderId="1" xfId="14" applyFont="1" applyFill="1" applyBorder="1" applyAlignment="1">
      <alignment horizontal="center" wrapText="1"/>
    </xf>
    <xf numFmtId="44" fontId="7" fillId="0" borderId="0" xfId="14" applyFont="1" applyFill="1" applyBorder="1" applyAlignment="1">
      <alignment horizontal="center" wrapText="1"/>
    </xf>
    <xf numFmtId="42" fontId="5" fillId="0" borderId="0" xfId="14" applyNumberFormat="1" applyFont="1" applyFill="1" applyBorder="1"/>
    <xf numFmtId="42" fontId="5" fillId="0" borderId="0" xfId="14" applyNumberFormat="1" applyFont="1" applyFill="1"/>
    <xf numFmtId="42" fontId="5" fillId="0" borderId="0" xfId="0" applyNumberFormat="1" applyFont="1" applyFill="1"/>
    <xf numFmtId="44" fontId="5" fillId="0" borderId="0" xfId="0" applyNumberFormat="1" applyFont="1" applyFill="1"/>
    <xf numFmtId="42" fontId="5" fillId="0" borderId="0" xfId="0" applyNumberFormat="1" applyFont="1" applyFill="1" applyBorder="1"/>
    <xf numFmtId="42" fontId="5" fillId="0" borderId="0" xfId="14" applyNumberFormat="1" applyFont="1" applyFill="1" applyBorder="1" applyAlignment="1">
      <alignment horizontal="right"/>
    </xf>
    <xf numFmtId="164" fontId="6" fillId="0" borderId="0" xfId="12" applyNumberFormat="1" applyFont="1" applyFill="1"/>
    <xf numFmtId="164" fontId="6" fillId="0" borderId="0" xfId="12" applyNumberFormat="1" applyFont="1" applyFill="1" applyBorder="1"/>
    <xf numFmtId="43" fontId="6" fillId="0" borderId="0" xfId="12" applyNumberFormat="1" applyFont="1" applyFill="1"/>
    <xf numFmtId="43" fontId="6" fillId="0" borderId="0" xfId="12" applyNumberFormat="1" applyFont="1" applyFill="1" applyBorder="1"/>
    <xf numFmtId="44" fontId="6" fillId="0" borderId="0" xfId="14" applyFont="1" applyFill="1"/>
    <xf numFmtId="42" fontId="5" fillId="0" borderId="1" xfId="14" applyNumberFormat="1" applyFont="1" applyFill="1" applyBorder="1"/>
    <xf numFmtId="42" fontId="5" fillId="0" borderId="1" xfId="0" applyNumberFormat="1" applyFont="1" applyFill="1" applyBorder="1"/>
    <xf numFmtId="0" fontId="5" fillId="0" borderId="0" xfId="0" applyFont="1" applyFill="1" applyAlignment="1"/>
    <xf numFmtId="44" fontId="5" fillId="0" borderId="0" xfId="14" applyNumberFormat="1" applyFont="1" applyFill="1" applyAlignment="1">
      <alignment horizontal="center"/>
    </xf>
    <xf numFmtId="165" fontId="7" fillId="0" borderId="1" xfId="14" applyNumberFormat="1" applyFont="1" applyFill="1" applyBorder="1" applyAlignment="1">
      <alignment horizontal="center" wrapText="1"/>
    </xf>
    <xf numFmtId="44" fontId="5" fillId="0" borderId="0" xfId="14" applyFont="1" applyFill="1" applyAlignment="1">
      <alignment horizontal="center" wrapText="1"/>
    </xf>
    <xf numFmtId="0" fontId="5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164" fontId="5" fillId="0" borderId="0" xfId="12" applyNumberFormat="1" applyFont="1" applyFill="1" applyAlignment="1">
      <alignment horizontal="center"/>
    </xf>
    <xf numFmtId="164" fontId="5" fillId="0" borderId="0" xfId="12" applyNumberFormat="1" applyFont="1" applyFill="1" applyBorder="1" applyAlignment="1">
      <alignment horizontal="center"/>
    </xf>
    <xf numFmtId="43" fontId="5" fillId="0" borderId="0" xfId="12" applyNumberFormat="1" applyFont="1" applyFill="1" applyBorder="1" applyAlignment="1">
      <alignment horizontal="center"/>
    </xf>
    <xf numFmtId="44" fontId="5" fillId="0" borderId="0" xfId="14" applyNumberFormat="1" applyFont="1" applyFill="1" applyBorder="1" applyAlignment="1">
      <alignment horizontal="center"/>
    </xf>
    <xf numFmtId="44" fontId="5" fillId="0" borderId="0" xfId="14" applyFont="1" applyFill="1" applyAlignment="1">
      <alignment horizontal="center"/>
    </xf>
    <xf numFmtId="166" fontId="5" fillId="0" borderId="1" xfId="14" applyNumberFormat="1" applyFont="1" applyFill="1" applyBorder="1"/>
    <xf numFmtId="166" fontId="5" fillId="0" borderId="0" xfId="14" applyNumberFormat="1" applyFont="1" applyFill="1" applyBorder="1"/>
    <xf numFmtId="42" fontId="5" fillId="0" borderId="0" xfId="0" applyNumberFormat="1" applyFont="1" applyFill="1"/>
    <xf numFmtId="0" fontId="5" fillId="0" borderId="0" xfId="0" applyFont="1" applyFill="1" applyAlignment="1">
      <alignment wrapText="1"/>
    </xf>
    <xf numFmtId="166" fontId="5" fillId="0" borderId="0" xfId="14" applyNumberFormat="1" applyFont="1" applyFill="1"/>
    <xf numFmtId="44" fontId="7" fillId="2" borderId="1" xfId="14" applyFont="1" applyFill="1" applyBorder="1" applyAlignment="1">
      <alignment horizontal="center" wrapText="1"/>
    </xf>
    <xf numFmtId="42" fontId="5" fillId="2" borderId="0" xfId="0" applyNumberFormat="1" applyFont="1" applyFill="1"/>
    <xf numFmtId="42" fontId="5" fillId="2" borderId="1" xfId="0" applyNumberFormat="1" applyFont="1" applyFill="1" applyBorder="1"/>
    <xf numFmtId="0" fontId="5" fillId="2" borderId="0" xfId="0" applyFont="1" applyFill="1"/>
    <xf numFmtId="0" fontId="5" fillId="3" borderId="0" xfId="0" applyFont="1" applyFill="1" applyAlignment="1">
      <alignment wrapText="1"/>
    </xf>
    <xf numFmtId="166" fontId="5" fillId="3" borderId="0" xfId="14" applyNumberFormat="1" applyFont="1" applyFill="1"/>
    <xf numFmtId="166" fontId="5" fillId="3" borderId="1" xfId="14" applyNumberFormat="1" applyFont="1" applyFill="1" applyBorder="1"/>
    <xf numFmtId="0" fontId="5" fillId="3" borderId="0" xfId="0" applyFont="1" applyFill="1"/>
    <xf numFmtId="42" fontId="5" fillId="3" borderId="0" xfId="0" applyNumberFormat="1" applyFont="1" applyFill="1"/>
    <xf numFmtId="44" fontId="8" fillId="0" borderId="0" xfId="14" applyFont="1" applyFill="1"/>
    <xf numFmtId="0" fontId="5" fillId="0" borderId="0" xfId="0" applyFont="1" applyFill="1" applyAlignment="1">
      <alignment horizontal="center" wrapText="1"/>
    </xf>
    <xf numFmtId="44" fontId="5" fillId="0" borderId="0" xfId="14" applyFont="1" applyFill="1" applyBorder="1"/>
    <xf numFmtId="44" fontId="5" fillId="0" borderId="0" xfId="0" applyNumberFormat="1" applyFont="1" applyFill="1" applyBorder="1"/>
    <xf numFmtId="0" fontId="5" fillId="0" borderId="2" xfId="0" applyFont="1" applyFill="1" applyBorder="1"/>
    <xf numFmtId="164" fontId="5" fillId="0" borderId="2" xfId="12" applyNumberFormat="1" applyFont="1" applyFill="1" applyBorder="1"/>
    <xf numFmtId="44" fontId="5" fillId="0" borderId="2" xfId="14" applyNumberFormat="1" applyFont="1" applyFill="1" applyBorder="1" applyAlignment="1">
      <alignment horizontal="center"/>
    </xf>
    <xf numFmtId="44" fontId="5" fillId="0" borderId="2" xfId="14" applyNumberFormat="1" applyFont="1" applyFill="1" applyBorder="1"/>
    <xf numFmtId="44" fontId="5" fillId="0" borderId="2" xfId="14" applyFont="1" applyFill="1" applyBorder="1"/>
    <xf numFmtId="42" fontId="5" fillId="0" borderId="2" xfId="14" applyNumberFormat="1" applyFont="1" applyFill="1" applyBorder="1"/>
    <xf numFmtId="42" fontId="5" fillId="0" borderId="2" xfId="0" applyNumberFormat="1" applyFont="1" applyFill="1" applyBorder="1"/>
    <xf numFmtId="44" fontId="5" fillId="0" borderId="2" xfId="0" applyNumberFormat="1" applyFont="1" applyFill="1" applyBorder="1"/>
    <xf numFmtId="44" fontId="9" fillId="0" borderId="0" xfId="14" applyFont="1" applyFill="1"/>
    <xf numFmtId="44" fontId="9" fillId="0" borderId="0" xfId="14" applyFont="1" applyFill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44" fontId="11" fillId="0" borderId="1" xfId="14" applyFont="1" applyFill="1" applyBorder="1" applyAlignment="1">
      <alignment horizontal="center" wrapText="1"/>
    </xf>
    <xf numFmtId="44" fontId="9" fillId="0" borderId="0" xfId="14" applyNumberFormat="1" applyFont="1" applyFill="1" applyAlignment="1">
      <alignment horizontal="center"/>
    </xf>
    <xf numFmtId="43" fontId="5" fillId="0" borderId="2" xfId="12" applyNumberFormat="1" applyFont="1" applyFill="1" applyBorder="1"/>
    <xf numFmtId="44" fontId="9" fillId="0" borderId="2" xfId="14" applyNumberFormat="1" applyFont="1" applyFill="1" applyBorder="1" applyAlignment="1">
      <alignment horizontal="center"/>
    </xf>
    <xf numFmtId="0" fontId="6" fillId="0" borderId="2" xfId="0" applyFont="1" applyFill="1" applyBorder="1"/>
    <xf numFmtId="164" fontId="6" fillId="0" borderId="2" xfId="12" applyNumberFormat="1" applyFont="1" applyFill="1" applyBorder="1"/>
    <xf numFmtId="43" fontId="6" fillId="0" borderId="2" xfId="12" applyNumberFormat="1" applyFont="1" applyFill="1" applyBorder="1"/>
    <xf numFmtId="44" fontId="6" fillId="0" borderId="2" xfId="14" applyNumberFormat="1" applyFont="1" applyFill="1" applyBorder="1"/>
    <xf numFmtId="44" fontId="6" fillId="0" borderId="2" xfId="14" applyFont="1" applyFill="1" applyBorder="1"/>
    <xf numFmtId="42" fontId="5" fillId="0" borderId="2" xfId="14" applyNumberFormat="1" applyFont="1" applyFill="1" applyBorder="1" applyAlignment="1">
      <alignment horizontal="right"/>
    </xf>
    <xf numFmtId="44" fontId="9" fillId="0" borderId="0" xfId="14" applyNumberFormat="1" applyFont="1" applyFill="1" applyBorder="1" applyAlignment="1">
      <alignment horizontal="center"/>
    </xf>
    <xf numFmtId="44" fontId="5" fillId="0" borderId="0" xfId="14" applyFont="1" applyFill="1" applyAlignment="1">
      <alignment horizontal="right"/>
    </xf>
    <xf numFmtId="44" fontId="10" fillId="0" borderId="1" xfId="14" applyFont="1" applyFill="1" applyBorder="1" applyAlignment="1">
      <alignment horizontal="center" wrapText="1"/>
    </xf>
    <xf numFmtId="9" fontId="5" fillId="0" borderId="2" xfId="18" applyFont="1" applyFill="1" applyBorder="1" applyAlignment="1">
      <alignment horizontal="center"/>
    </xf>
    <xf numFmtId="9" fontId="6" fillId="0" borderId="2" xfId="18" applyFont="1" applyFill="1" applyBorder="1" applyAlignment="1">
      <alignment horizontal="center"/>
    </xf>
    <xf numFmtId="9" fontId="5" fillId="0" borderId="0" xfId="18" applyFont="1" applyFill="1" applyAlignment="1">
      <alignment horizontal="center"/>
    </xf>
  </cellXfs>
  <cellStyles count="19">
    <cellStyle name="Comma" xfId="12" builtinId="3" customBuiltin="1"/>
    <cellStyle name="Comma 2" xfId="11"/>
    <cellStyle name="Comma 2 2" xfId="17"/>
    <cellStyle name="Currency" xfId="14" builtinId="4"/>
    <cellStyle name="Normal" xfId="0" builtinId="0"/>
    <cellStyle name="Normal 2" xfId="1"/>
    <cellStyle name="Normal 3" xfId="2"/>
    <cellStyle name="Normal 4" xfId="3"/>
    <cellStyle name="Normal 5" xfId="4"/>
    <cellStyle name="Normal 6" xfId="5"/>
    <cellStyle name="Normal 7" xfId="6"/>
    <cellStyle name="Normal 8" xfId="7"/>
    <cellStyle name="Normal 9" xfId="9"/>
    <cellStyle name="Normal 9 2" xfId="15"/>
    <cellStyle name="Percent" xfId="18" builtinId="5"/>
    <cellStyle name="Percent 2" xfId="8"/>
    <cellStyle name="Percent 3" xfId="10"/>
    <cellStyle name="Percent 3 2" xfId="16"/>
    <cellStyle name="Percent 4" xfId="13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223"/>
  <sheetViews>
    <sheetView workbookViewId="0">
      <pane xSplit="1" topLeftCell="D1" activePane="topRight" state="frozen"/>
      <selection activeCell="A180" sqref="A180"/>
      <selection pane="topRight" activeCell="A36" sqref="A36"/>
    </sheetView>
  </sheetViews>
  <sheetFormatPr defaultColWidth="9.109375" defaultRowHeight="13.8" x14ac:dyDescent="0.3"/>
  <cols>
    <col min="1" max="1" width="43.44140625" style="6" customWidth="1"/>
    <col min="2" max="2" width="2.6640625" style="6" customWidth="1"/>
    <col min="3" max="3" width="14.6640625" style="6" customWidth="1"/>
    <col min="4" max="4" width="1.6640625" style="7" customWidth="1"/>
    <col min="5" max="5" width="14.6640625" style="8" customWidth="1"/>
    <col min="6" max="6" width="1.6640625" style="9" customWidth="1"/>
    <col min="7" max="7" width="14.6640625" style="8" customWidth="1"/>
    <col min="8" max="8" width="1.6640625" style="9" customWidth="1"/>
    <col min="9" max="9" width="14.88671875" style="8" customWidth="1"/>
    <col min="10" max="10" width="1.6640625" style="9" customWidth="1"/>
    <col min="11" max="11" width="14.6640625" style="10" customWidth="1"/>
    <col min="12" max="12" width="1.6640625" style="11" customWidth="1"/>
    <col min="13" max="13" width="15.6640625" style="5" customWidth="1"/>
    <col min="14" max="14" width="1.88671875" style="12" customWidth="1"/>
    <col min="15" max="15" width="17.88671875" style="13" customWidth="1"/>
    <col min="16" max="16" width="2.5546875" style="13" customWidth="1"/>
    <col min="17" max="17" width="17.6640625" style="13" customWidth="1"/>
    <col min="18" max="18" width="19" style="13" customWidth="1"/>
    <col min="19" max="19" width="1.88671875" style="13" customWidth="1"/>
    <col min="20" max="20" width="15" style="13" customWidth="1"/>
    <col min="21" max="21" width="1.88671875" style="13" customWidth="1"/>
    <col min="22" max="22" width="12.109375" style="13" customWidth="1"/>
    <col min="23" max="23" width="1.5546875" style="13" customWidth="1"/>
    <col min="24" max="24" width="12.88671875" style="13" customWidth="1"/>
    <col min="25" max="25" width="1.6640625" style="13" customWidth="1"/>
    <col min="26" max="26" width="12.109375" style="13" customWidth="1"/>
    <col min="27" max="27" width="2.33203125" style="13" customWidth="1"/>
    <col min="28" max="28" width="12.88671875" style="13" customWidth="1"/>
    <col min="29" max="29" width="2.33203125" style="13" customWidth="1"/>
    <col min="30" max="30" width="14.88671875" style="13" customWidth="1"/>
    <col min="31" max="31" width="2.109375" style="13" customWidth="1"/>
    <col min="32" max="32" width="19" style="13" customWidth="1"/>
    <col min="33" max="33" width="1.88671875" style="12" customWidth="1"/>
    <col min="34" max="34" width="15.6640625" style="5" customWidth="1"/>
    <col min="35" max="35" width="1.88671875" style="12" customWidth="1"/>
    <col min="36" max="36" width="17" style="12" customWidth="1"/>
    <col min="37" max="37" width="2.88671875" style="12" customWidth="1"/>
    <col min="38" max="38" width="18.33203125" style="12" customWidth="1"/>
    <col min="39" max="39" width="2" style="12" customWidth="1"/>
    <col min="40" max="40" width="18.33203125" style="12" customWidth="1"/>
    <col min="41" max="41" width="1.88671875" style="12" customWidth="1"/>
    <col min="42" max="42" width="15" style="5" customWidth="1"/>
    <col min="43" max="43" width="1.88671875" style="12" customWidth="1"/>
    <col min="44" max="44" width="14.33203125" style="5" customWidth="1"/>
    <col min="45" max="45" width="1.88671875" style="12" customWidth="1"/>
    <col min="46" max="46" width="15.6640625" style="5" customWidth="1"/>
    <col min="47" max="47" width="1.88671875" style="12" customWidth="1"/>
    <col min="48" max="48" width="15.6640625" style="5" customWidth="1"/>
    <col min="49" max="49" width="1.88671875" style="12" customWidth="1"/>
    <col min="50" max="50" width="15.6640625" style="5" customWidth="1"/>
    <col min="51" max="51" width="1.88671875" style="12" customWidth="1"/>
    <col min="52" max="52" width="15.6640625" style="5" customWidth="1"/>
    <col min="53" max="53" width="1.6640625" style="12" customWidth="1"/>
    <col min="54" max="54" width="15.6640625" style="6" customWidth="1"/>
    <col min="55" max="55" width="1.6640625" style="7" customWidth="1"/>
    <col min="56" max="56" width="15.6640625" style="6" customWidth="1"/>
    <col min="57" max="57" width="2" style="6" customWidth="1"/>
    <col min="58" max="58" width="15.88671875" style="6" customWidth="1"/>
    <col min="59" max="59" width="16" style="6" customWidth="1"/>
    <col min="60" max="61" width="9.109375" style="6"/>
    <col min="62" max="62" width="14.33203125" style="6" customWidth="1"/>
    <col min="63" max="63" width="14.5546875" style="6" customWidth="1"/>
    <col min="64" max="64" width="12" style="6" bestFit="1" customWidth="1"/>
    <col min="65" max="65" width="9.109375" style="6"/>
    <col min="66" max="66" width="14.33203125" style="6" customWidth="1"/>
    <col min="67" max="67" width="9.109375" style="6"/>
    <col min="68" max="68" width="15.109375" style="6" customWidth="1"/>
    <col min="69" max="16384" width="9.109375" style="6"/>
  </cols>
  <sheetData>
    <row r="1" spans="1:68" x14ac:dyDescent="0.3">
      <c r="A1" s="6" t="s">
        <v>202</v>
      </c>
    </row>
    <row r="2" spans="1:68" x14ac:dyDescent="0.3">
      <c r="A2" s="6" t="s">
        <v>215</v>
      </c>
      <c r="I2" s="10"/>
    </row>
    <row r="3" spans="1:68" x14ac:dyDescent="0.3">
      <c r="A3" s="6" t="s">
        <v>208</v>
      </c>
    </row>
    <row r="4" spans="1:68" s="45" customFormat="1" ht="27.6" x14ac:dyDescent="0.3">
      <c r="D4" s="46"/>
      <c r="E4" s="47"/>
      <c r="F4" s="48"/>
      <c r="G4" s="47"/>
      <c r="H4" s="48"/>
      <c r="I4" s="47" t="s">
        <v>239</v>
      </c>
      <c r="J4" s="48"/>
      <c r="K4" s="47" t="s">
        <v>240</v>
      </c>
      <c r="L4" s="49"/>
      <c r="M4" s="42" t="s">
        <v>241</v>
      </c>
      <c r="N4" s="50"/>
      <c r="O4" s="51" t="s">
        <v>242</v>
      </c>
      <c r="P4" s="51"/>
      <c r="Q4" s="51" t="s">
        <v>243</v>
      </c>
      <c r="R4" s="51" t="s">
        <v>244</v>
      </c>
      <c r="S4" s="51"/>
      <c r="T4" s="51" t="s">
        <v>248</v>
      </c>
      <c r="U4" s="51"/>
      <c r="V4" s="51" t="s">
        <v>245</v>
      </c>
      <c r="W4" s="51"/>
      <c r="X4" s="51" t="s">
        <v>246</v>
      </c>
      <c r="Y4" s="51"/>
      <c r="Z4" s="51" t="s">
        <v>247</v>
      </c>
      <c r="AA4" s="51"/>
      <c r="AB4" s="44" t="s">
        <v>249</v>
      </c>
      <c r="AC4" s="51"/>
      <c r="AD4" s="51" t="s">
        <v>250</v>
      </c>
      <c r="AE4" s="51"/>
      <c r="AF4" s="51" t="s">
        <v>251</v>
      </c>
      <c r="AG4" s="50"/>
      <c r="AH4" s="42"/>
      <c r="AI4" s="50"/>
      <c r="AJ4" s="50"/>
      <c r="AK4" s="50"/>
      <c r="AL4" s="50"/>
      <c r="AM4" s="50"/>
      <c r="AN4" s="50"/>
      <c r="AO4" s="50"/>
      <c r="AP4" s="42"/>
      <c r="AQ4" s="50"/>
      <c r="AR4" s="42"/>
      <c r="AS4" s="50"/>
      <c r="AT4" s="42"/>
      <c r="AU4" s="50"/>
      <c r="AV4" s="42"/>
      <c r="AW4" s="50"/>
      <c r="AX4" s="42"/>
      <c r="AY4" s="50"/>
      <c r="AZ4" s="42"/>
      <c r="BA4" s="50"/>
      <c r="BC4" s="46"/>
    </row>
    <row r="5" spans="1:68" ht="65.25" customHeight="1" x14ac:dyDescent="0.3">
      <c r="A5" s="14" t="s">
        <v>203</v>
      </c>
      <c r="B5" s="14"/>
      <c r="C5" s="14" t="s">
        <v>198</v>
      </c>
      <c r="D5" s="15"/>
      <c r="E5" s="16" t="s">
        <v>199</v>
      </c>
      <c r="F5" s="17"/>
      <c r="G5" s="18" t="s">
        <v>204</v>
      </c>
      <c r="H5" s="19"/>
      <c r="I5" s="20" t="s">
        <v>205</v>
      </c>
      <c r="J5" s="21"/>
      <c r="K5" s="22" t="s">
        <v>206</v>
      </c>
      <c r="L5" s="23"/>
      <c r="M5" s="24" t="s">
        <v>220</v>
      </c>
      <c r="N5" s="25"/>
      <c r="O5" s="26" t="s">
        <v>207</v>
      </c>
      <c r="P5" s="27"/>
      <c r="Q5" s="26" t="s">
        <v>229</v>
      </c>
      <c r="R5" s="26" t="s">
        <v>218</v>
      </c>
      <c r="S5" s="27"/>
      <c r="T5" s="26" t="s">
        <v>230</v>
      </c>
      <c r="U5" s="27"/>
      <c r="V5" s="26" t="s">
        <v>231</v>
      </c>
      <c r="W5" s="27"/>
      <c r="X5" s="26" t="s">
        <v>232</v>
      </c>
      <c r="Y5" s="27"/>
      <c r="Z5" s="26" t="s">
        <v>236</v>
      </c>
      <c r="AA5" s="27"/>
      <c r="AB5" s="26" t="s">
        <v>233</v>
      </c>
      <c r="AC5" s="27"/>
      <c r="AD5" s="26" t="s">
        <v>275</v>
      </c>
      <c r="AE5" s="27"/>
      <c r="AF5" s="26" t="s">
        <v>219</v>
      </c>
      <c r="AG5" s="25"/>
      <c r="AH5" s="24" t="s">
        <v>221</v>
      </c>
      <c r="AI5" s="25"/>
      <c r="AJ5" s="24" t="s">
        <v>252</v>
      </c>
      <c r="AK5" s="25"/>
      <c r="AL5" s="24" t="s">
        <v>253</v>
      </c>
      <c r="AM5" s="25"/>
      <c r="AN5" s="24" t="s">
        <v>254</v>
      </c>
      <c r="AO5" s="25"/>
      <c r="AP5" s="24" t="s">
        <v>223</v>
      </c>
      <c r="AQ5" s="25"/>
      <c r="AR5" s="24" t="s">
        <v>224</v>
      </c>
      <c r="AS5" s="25"/>
      <c r="AT5" s="43" t="s">
        <v>234</v>
      </c>
      <c r="AU5" s="25"/>
      <c r="AV5" s="24" t="s">
        <v>213</v>
      </c>
      <c r="AW5" s="25"/>
      <c r="AX5" s="43" t="s">
        <v>235</v>
      </c>
      <c r="AY5" s="25"/>
      <c r="AZ5" s="24" t="s">
        <v>228</v>
      </c>
      <c r="BA5" s="25"/>
      <c r="BB5" s="26" t="s">
        <v>227</v>
      </c>
      <c r="BC5" s="27"/>
      <c r="BD5" s="26" t="s">
        <v>257</v>
      </c>
      <c r="BF5" s="26" t="s">
        <v>256</v>
      </c>
      <c r="BG5" s="57" t="s">
        <v>255</v>
      </c>
      <c r="BJ5" s="55" t="s">
        <v>272</v>
      </c>
      <c r="BK5" s="55" t="s">
        <v>273</v>
      </c>
      <c r="BL5" s="55" t="s">
        <v>274</v>
      </c>
      <c r="BN5" s="61" t="s">
        <v>276</v>
      </c>
      <c r="BP5" s="55" t="s">
        <v>277</v>
      </c>
    </row>
    <row r="6" spans="1:68" x14ac:dyDescent="0.3">
      <c r="A6" s="6" t="s">
        <v>161</v>
      </c>
      <c r="C6" s="6" t="s">
        <v>200</v>
      </c>
      <c r="E6" s="8">
        <v>60</v>
      </c>
      <c r="G6" s="8">
        <v>10669</v>
      </c>
      <c r="I6" s="8">
        <v>20048</v>
      </c>
      <c r="K6" s="10">
        <v>91.543378995433798</v>
      </c>
      <c r="M6" s="5">
        <v>268.26457526858297</v>
      </c>
      <c r="O6" s="13">
        <v>224.72</v>
      </c>
      <c r="Q6" s="13">
        <f t="shared" ref="Q6:Q69" si="0">O6-(O6/1.02)</f>
        <v>4.4062745098039215</v>
      </c>
      <c r="R6" s="5">
        <f t="shared" ref="R6:R69" si="1">O6*0.02</f>
        <v>4.4943999999999997</v>
      </c>
      <c r="S6" s="5"/>
      <c r="T6" s="5">
        <f t="shared" ref="T6:T69" si="2">O6/1.02</f>
        <v>220.31372549019608</v>
      </c>
      <c r="U6" s="5"/>
      <c r="V6" s="5" t="str">
        <f t="shared" ref="V6:V69" si="3">IF(M6&lt;O6,"Y","N")</f>
        <v>N</v>
      </c>
      <c r="W6" s="5"/>
      <c r="X6" s="42" t="str">
        <f t="shared" ref="X6:X69" si="4">IF(K6&lt;70,"Y","N")</f>
        <v>N</v>
      </c>
      <c r="Y6" s="42"/>
      <c r="Z6" s="42" t="s">
        <v>237</v>
      </c>
      <c r="AA6" s="42"/>
      <c r="AB6" s="42" t="str">
        <f t="shared" ref="AB6:AB69" si="5">IF(O6-M6&lt;R6,"Y","N")</f>
        <v>Y</v>
      </c>
      <c r="AC6" s="42"/>
      <c r="AD6" s="42">
        <f t="shared" ref="AD6:AD69" si="6">IF(V6="N",T6,0)</f>
        <v>220.31372549019608</v>
      </c>
      <c r="AE6" s="42"/>
      <c r="AF6" s="5">
        <f t="shared" ref="AF6:AF69" si="7">O6-R6</f>
        <v>220.22559999999999</v>
      </c>
      <c r="AH6" s="5">
        <f t="shared" ref="AH6:AH69" si="8">IF(M6&gt;O6,O6,IF(K6&lt;70,M6,IF(M6&gt;AF6,M6,AF6)))</f>
        <v>224.72</v>
      </c>
      <c r="AN6" s="12">
        <f>AH6</f>
        <v>224.72</v>
      </c>
      <c r="AP6" s="5" t="str">
        <f t="shared" ref="AP6:AP69" si="9">IF(AH6=O6,"N/A",O6-(O6/1.02))</f>
        <v>N/A</v>
      </c>
      <c r="AR6" s="5">
        <f t="shared" ref="AR6:AR69" si="10">IF(SUM(AN6:AP6)&gt;O6,O6,SUM(AN6:AP6))</f>
        <v>224.72</v>
      </c>
      <c r="AT6" s="5">
        <f t="shared" ref="AT6:AT69" si="11">AR6*0.02</f>
        <v>4.4943999999999997</v>
      </c>
      <c r="AV6" s="5">
        <v>0.18</v>
      </c>
      <c r="AX6" s="5">
        <f t="shared" ref="AX6:AX69" si="12">SUM(AR6:AV6)</f>
        <v>229.39440000000002</v>
      </c>
      <c r="AZ6" s="28">
        <f t="shared" ref="AZ6:AZ69" si="13">G6*AX6</f>
        <v>2447408.8536</v>
      </c>
      <c r="BA6" s="28"/>
      <c r="BB6" s="29">
        <f t="shared" ref="BB6:BB69" si="14">M6*G6</f>
        <v>2862114.7535405117</v>
      </c>
      <c r="BC6" s="28"/>
      <c r="BD6" s="30">
        <f>AZ6-BB6</f>
        <v>-414705.89994051168</v>
      </c>
      <c r="BF6" s="31">
        <f>AX6-O6</f>
        <v>4.6744000000000199</v>
      </c>
      <c r="BG6" s="58">
        <f>BF6*G6</f>
        <v>49871.173600000213</v>
      </c>
      <c r="BJ6" s="53">
        <f>(AH6-O6)*G6</f>
        <v>0</v>
      </c>
      <c r="BK6" s="56">
        <f>(AR6-AN6)*G6</f>
        <v>0</v>
      </c>
      <c r="BL6" s="53">
        <f>((AX6-AV6)-O6)*G6</f>
        <v>47950.753600000142</v>
      </c>
      <c r="BN6" s="62">
        <f>((O6*1.02)-O6)*G6</f>
        <v>47950.753600000142</v>
      </c>
      <c r="BP6" s="13">
        <f>(AR6-O6)*G6</f>
        <v>0</v>
      </c>
    </row>
    <row r="7" spans="1:68" x14ac:dyDescent="0.3">
      <c r="A7" s="6" t="s">
        <v>159</v>
      </c>
      <c r="C7" s="6" t="s">
        <v>200</v>
      </c>
      <c r="E7" s="8">
        <v>205</v>
      </c>
      <c r="G7" s="8">
        <v>61962</v>
      </c>
      <c r="I7" s="8">
        <v>71177</v>
      </c>
      <c r="K7" s="10">
        <v>95.124624122953605</v>
      </c>
      <c r="M7" s="5">
        <v>243.37067518701201</v>
      </c>
      <c r="O7" s="13">
        <v>227.84</v>
      </c>
      <c r="Q7" s="13">
        <f t="shared" si="0"/>
        <v>4.467450980392158</v>
      </c>
      <c r="R7" s="5">
        <f t="shared" si="1"/>
        <v>4.5568</v>
      </c>
      <c r="S7" s="5"/>
      <c r="T7" s="5">
        <f t="shared" si="2"/>
        <v>223.37254901960785</v>
      </c>
      <c r="U7" s="5"/>
      <c r="V7" s="5" t="str">
        <f t="shared" si="3"/>
        <v>N</v>
      </c>
      <c r="W7" s="5"/>
      <c r="X7" s="42" t="str">
        <f t="shared" si="4"/>
        <v>N</v>
      </c>
      <c r="Y7" s="42"/>
      <c r="Z7" s="42" t="s">
        <v>237</v>
      </c>
      <c r="AA7" s="42"/>
      <c r="AB7" s="42" t="str">
        <f t="shared" si="5"/>
        <v>Y</v>
      </c>
      <c r="AC7" s="42"/>
      <c r="AD7" s="42">
        <f t="shared" si="6"/>
        <v>223.37254901960785</v>
      </c>
      <c r="AE7" s="42"/>
      <c r="AF7" s="5">
        <f t="shared" si="7"/>
        <v>223.28319999999999</v>
      </c>
      <c r="AH7" s="5">
        <f t="shared" si="8"/>
        <v>227.84</v>
      </c>
      <c r="AN7" s="12">
        <f>AH7</f>
        <v>227.84</v>
      </c>
      <c r="AP7" s="5" t="str">
        <f t="shared" si="9"/>
        <v>N/A</v>
      </c>
      <c r="AR7" s="5">
        <f t="shared" si="10"/>
        <v>227.84</v>
      </c>
      <c r="AT7" s="5">
        <f t="shared" si="11"/>
        <v>4.5568</v>
      </c>
      <c r="AV7" s="5">
        <v>0.14000000000000001</v>
      </c>
      <c r="AX7" s="5">
        <f t="shared" si="12"/>
        <v>232.5368</v>
      </c>
      <c r="AZ7" s="28">
        <f t="shared" si="13"/>
        <v>14408445.2016</v>
      </c>
      <c r="BA7" s="28"/>
      <c r="BB7" s="29">
        <f t="shared" si="14"/>
        <v>15079733.775937639</v>
      </c>
      <c r="BC7" s="28"/>
      <c r="BD7" s="30">
        <f t="shared" ref="BD7:BD70" si="15">AZ7-BB7</f>
        <v>-671288.57433763891</v>
      </c>
      <c r="BF7" s="31">
        <f t="shared" ref="BF7:BF69" si="16">AX7-O7</f>
        <v>4.6967999999999961</v>
      </c>
      <c r="BG7" s="58">
        <f t="shared" ref="BG7:BG70" si="17">BF7*G7</f>
        <v>291023.12159999978</v>
      </c>
      <c r="BJ7" s="53">
        <f t="shared" ref="BJ7:BJ70" si="18">(AH7-O7)*G7</f>
        <v>0</v>
      </c>
      <c r="BK7" s="56">
        <f t="shared" ref="BK7:BK70" si="19">(AR7-AN7)*G7</f>
        <v>0</v>
      </c>
      <c r="BL7" s="53">
        <f t="shared" ref="BL7:BL70" si="20">((AX7-AV7)-O7)*G7</f>
        <v>282348.4416000006</v>
      </c>
      <c r="BN7" s="62">
        <f t="shared" ref="BN7:BN70" si="21">((O7*1.02)-O7)*G7</f>
        <v>282348.4416000006</v>
      </c>
      <c r="BP7" s="13">
        <f t="shared" ref="BP7:BP70" si="22">(AR7-O7)*G7</f>
        <v>0</v>
      </c>
    </row>
    <row r="8" spans="1:68" x14ac:dyDescent="0.3">
      <c r="A8" s="6" t="s">
        <v>166</v>
      </c>
      <c r="C8" s="6" t="s">
        <v>200</v>
      </c>
      <c r="E8" s="8">
        <v>226</v>
      </c>
      <c r="G8" s="8">
        <v>63787</v>
      </c>
      <c r="I8" s="8">
        <v>75173</v>
      </c>
      <c r="K8" s="10">
        <v>91.129833919262893</v>
      </c>
      <c r="M8" s="5">
        <v>278.71321719439601</v>
      </c>
      <c r="O8" s="13">
        <v>275.57</v>
      </c>
      <c r="Q8" s="13">
        <f t="shared" si="0"/>
        <v>5.4033333333333644</v>
      </c>
      <c r="R8" s="5">
        <f t="shared" si="1"/>
        <v>5.5114000000000001</v>
      </c>
      <c r="S8" s="5"/>
      <c r="T8" s="5">
        <f t="shared" si="2"/>
        <v>270.16666666666663</v>
      </c>
      <c r="U8" s="5"/>
      <c r="V8" s="5" t="str">
        <f t="shared" si="3"/>
        <v>N</v>
      </c>
      <c r="W8" s="5"/>
      <c r="X8" s="42" t="str">
        <f t="shared" si="4"/>
        <v>N</v>
      </c>
      <c r="Y8" s="42"/>
      <c r="Z8" s="42" t="s">
        <v>238</v>
      </c>
      <c r="AA8" s="42"/>
      <c r="AB8" s="42" t="str">
        <f t="shared" si="5"/>
        <v>Y</v>
      </c>
      <c r="AC8" s="42"/>
      <c r="AD8" s="42">
        <f t="shared" si="6"/>
        <v>270.16666666666663</v>
      </c>
      <c r="AE8" s="42"/>
      <c r="AF8" s="5">
        <f t="shared" si="7"/>
        <v>270.05860000000001</v>
      </c>
      <c r="AH8" s="5">
        <f t="shared" si="8"/>
        <v>275.57</v>
      </c>
      <c r="AJ8" s="12">
        <f>M8</f>
        <v>278.71321719439601</v>
      </c>
      <c r="AL8" s="12">
        <f>IF(AH8&lt;AJ8,AH8,AJ8)</f>
        <v>275.57</v>
      </c>
      <c r="AN8" s="12">
        <f>AL8</f>
        <v>275.57</v>
      </c>
      <c r="AP8" s="5" t="str">
        <f t="shared" si="9"/>
        <v>N/A</v>
      </c>
      <c r="AR8" s="5">
        <f t="shared" si="10"/>
        <v>275.57</v>
      </c>
      <c r="AT8" s="5">
        <f t="shared" si="11"/>
        <v>5.5114000000000001</v>
      </c>
      <c r="AV8" s="5">
        <v>0.36</v>
      </c>
      <c r="AX8" s="5">
        <f t="shared" si="12"/>
        <v>281.44139999999999</v>
      </c>
      <c r="AZ8" s="28">
        <f t="shared" si="13"/>
        <v>17952302.581799999</v>
      </c>
      <c r="BA8" s="28"/>
      <c r="BB8" s="29">
        <f t="shared" si="14"/>
        <v>17778279.98517894</v>
      </c>
      <c r="BC8" s="28"/>
      <c r="BD8" s="30">
        <f t="shared" si="15"/>
        <v>174022.59662105888</v>
      </c>
      <c r="BF8" s="31">
        <f t="shared" si="16"/>
        <v>5.8713999999999942</v>
      </c>
      <c r="BG8" s="58">
        <f t="shared" si="17"/>
        <v>374518.99179999961</v>
      </c>
      <c r="BJ8" s="53">
        <f t="shared" si="18"/>
        <v>0</v>
      </c>
      <c r="BK8" s="56">
        <f t="shared" si="19"/>
        <v>0</v>
      </c>
      <c r="BL8" s="53">
        <f t="shared" si="20"/>
        <v>351555.67179999873</v>
      </c>
      <c r="BN8" s="62">
        <f t="shared" si="21"/>
        <v>351555.67179999873</v>
      </c>
      <c r="BP8" s="13">
        <f t="shared" si="22"/>
        <v>0</v>
      </c>
    </row>
    <row r="9" spans="1:68" x14ac:dyDescent="0.3">
      <c r="A9" s="6" t="s">
        <v>155</v>
      </c>
      <c r="C9" s="6" t="s">
        <v>200</v>
      </c>
      <c r="E9" s="8">
        <v>130</v>
      </c>
      <c r="G9" s="8">
        <v>21005</v>
      </c>
      <c r="I9" s="8">
        <v>42705</v>
      </c>
      <c r="K9" s="10">
        <v>78.149631190727106</v>
      </c>
      <c r="M9" s="5">
        <v>235.16006735298501</v>
      </c>
      <c r="O9" s="13">
        <v>239.7</v>
      </c>
      <c r="Q9" s="13">
        <f t="shared" si="0"/>
        <v>4.7000000000000171</v>
      </c>
      <c r="R9" s="5">
        <f t="shared" si="1"/>
        <v>4.7939999999999996</v>
      </c>
      <c r="S9" s="5"/>
      <c r="T9" s="5">
        <f t="shared" si="2"/>
        <v>234.99999999999997</v>
      </c>
      <c r="U9" s="5"/>
      <c r="V9" s="5" t="str">
        <f t="shared" si="3"/>
        <v>Y</v>
      </c>
      <c r="W9" s="5"/>
      <c r="X9" s="42" t="str">
        <f t="shared" si="4"/>
        <v>N</v>
      </c>
      <c r="Y9" s="42"/>
      <c r="Z9" s="42" t="s">
        <v>237</v>
      </c>
      <c r="AA9" s="42"/>
      <c r="AB9" s="42" t="str">
        <f t="shared" si="5"/>
        <v>Y</v>
      </c>
      <c r="AC9" s="42"/>
      <c r="AD9" s="42">
        <f t="shared" si="6"/>
        <v>0</v>
      </c>
      <c r="AE9" s="42"/>
      <c r="AF9" s="5">
        <f t="shared" si="7"/>
        <v>234.90599999999998</v>
      </c>
      <c r="AH9" s="5">
        <f t="shared" si="8"/>
        <v>235.16006735298501</v>
      </c>
      <c r="AN9" s="12">
        <f>AH9</f>
        <v>235.16006735298501</v>
      </c>
      <c r="AP9" s="5">
        <f t="shared" si="9"/>
        <v>4.7000000000000171</v>
      </c>
      <c r="AR9" s="5">
        <f t="shared" si="10"/>
        <v>239.7</v>
      </c>
      <c r="AT9" s="5">
        <f t="shared" si="11"/>
        <v>4.7939999999999996</v>
      </c>
      <c r="AV9" s="5">
        <v>0.04</v>
      </c>
      <c r="AX9" s="5">
        <f t="shared" si="12"/>
        <v>244.53399999999999</v>
      </c>
      <c r="AZ9" s="28">
        <f t="shared" si="13"/>
        <v>5136436.67</v>
      </c>
      <c r="BA9" s="28"/>
      <c r="BB9" s="29">
        <f t="shared" si="14"/>
        <v>4939537.2147494499</v>
      </c>
      <c r="BC9" s="28"/>
      <c r="BD9" s="30">
        <f t="shared" si="15"/>
        <v>196899.45525055006</v>
      </c>
      <c r="BF9" s="31">
        <f t="shared" si="16"/>
        <v>4.8340000000000032</v>
      </c>
      <c r="BG9" s="58">
        <f t="shared" si="17"/>
        <v>101538.17000000007</v>
      </c>
      <c r="BJ9" s="53">
        <f t="shared" si="18"/>
        <v>-95361.285250549627</v>
      </c>
      <c r="BK9" s="56">
        <f t="shared" si="19"/>
        <v>95361.285250549627</v>
      </c>
      <c r="BL9" s="53">
        <f t="shared" si="20"/>
        <v>100697.97000000023</v>
      </c>
      <c r="BN9" s="62">
        <f t="shared" si="21"/>
        <v>100697.97000000023</v>
      </c>
      <c r="BP9" s="13">
        <f t="shared" si="22"/>
        <v>0</v>
      </c>
    </row>
    <row r="10" spans="1:68" x14ac:dyDescent="0.3">
      <c r="A10" s="6" t="s">
        <v>154</v>
      </c>
      <c r="C10" s="6" t="s">
        <v>200</v>
      </c>
      <c r="E10" s="8">
        <v>60</v>
      </c>
      <c r="G10" s="8">
        <v>10098</v>
      </c>
      <c r="I10" s="8">
        <v>19710</v>
      </c>
      <c r="K10" s="10">
        <v>72.292237442922399</v>
      </c>
      <c r="M10" s="5">
        <v>216.348548131634</v>
      </c>
      <c r="O10" s="13">
        <v>214.36</v>
      </c>
      <c r="Q10" s="13">
        <f t="shared" si="0"/>
        <v>4.203137254901975</v>
      </c>
      <c r="R10" s="5">
        <f t="shared" si="1"/>
        <v>4.2872000000000003</v>
      </c>
      <c r="S10" s="5"/>
      <c r="T10" s="5">
        <f t="shared" si="2"/>
        <v>210.15686274509804</v>
      </c>
      <c r="U10" s="5"/>
      <c r="V10" s="5" t="str">
        <f t="shared" si="3"/>
        <v>N</v>
      </c>
      <c r="W10" s="5"/>
      <c r="X10" s="42" t="str">
        <f t="shared" si="4"/>
        <v>N</v>
      </c>
      <c r="Y10" s="42"/>
      <c r="Z10" s="42" t="s">
        <v>238</v>
      </c>
      <c r="AA10" s="42"/>
      <c r="AB10" s="42" t="str">
        <f t="shared" si="5"/>
        <v>Y</v>
      </c>
      <c r="AC10" s="42"/>
      <c r="AD10" s="42">
        <f t="shared" si="6"/>
        <v>210.15686274509804</v>
      </c>
      <c r="AE10" s="42"/>
      <c r="AF10" s="5">
        <f t="shared" si="7"/>
        <v>210.0728</v>
      </c>
      <c r="AH10" s="5">
        <f t="shared" si="8"/>
        <v>214.36</v>
      </c>
      <c r="AJ10" s="12">
        <f>M10</f>
        <v>216.348548131634</v>
      </c>
      <c r="AL10" s="12">
        <f>IF(AH10&lt;AJ10,AH10,AJ10)</f>
        <v>214.36</v>
      </c>
      <c r="AN10" s="12">
        <f>AL10</f>
        <v>214.36</v>
      </c>
      <c r="AP10" s="5" t="str">
        <f t="shared" si="9"/>
        <v>N/A</v>
      </c>
      <c r="AR10" s="5">
        <f t="shared" si="10"/>
        <v>214.36</v>
      </c>
      <c r="AT10" s="5">
        <f t="shared" si="11"/>
        <v>4.2872000000000003</v>
      </c>
      <c r="AV10" s="5">
        <v>0.15</v>
      </c>
      <c r="AX10" s="5">
        <f t="shared" si="12"/>
        <v>218.79720000000003</v>
      </c>
      <c r="AZ10" s="28">
        <f t="shared" si="13"/>
        <v>2209414.1256000004</v>
      </c>
      <c r="BA10" s="28"/>
      <c r="BB10" s="29">
        <f t="shared" si="14"/>
        <v>2184687.6390332403</v>
      </c>
      <c r="BC10" s="28"/>
      <c r="BD10" s="30">
        <f t="shared" si="15"/>
        <v>24726.486566760112</v>
      </c>
      <c r="BF10" s="31">
        <f t="shared" si="16"/>
        <v>4.4372000000000185</v>
      </c>
      <c r="BG10" s="58">
        <f t="shared" si="17"/>
        <v>44806.84560000019</v>
      </c>
      <c r="BJ10" s="53">
        <f t="shared" si="18"/>
        <v>0</v>
      </c>
      <c r="BK10" s="56">
        <f t="shared" si="19"/>
        <v>0</v>
      </c>
      <c r="BL10" s="53">
        <f t="shared" si="20"/>
        <v>43292.145600000127</v>
      </c>
      <c r="BN10" s="62">
        <f t="shared" si="21"/>
        <v>43292.145600000127</v>
      </c>
      <c r="BP10" s="13">
        <f t="shared" si="22"/>
        <v>0</v>
      </c>
    </row>
    <row r="11" spans="1:68" x14ac:dyDescent="0.3">
      <c r="A11" s="6" t="s">
        <v>152</v>
      </c>
      <c r="C11" s="6" t="s">
        <v>200</v>
      </c>
      <c r="E11" s="8">
        <v>60</v>
      </c>
      <c r="G11" s="8">
        <v>14138</v>
      </c>
      <c r="I11" s="8">
        <v>19829</v>
      </c>
      <c r="K11" s="10">
        <v>90.543378995433798</v>
      </c>
      <c r="M11" s="5">
        <v>232.325498865149</v>
      </c>
      <c r="O11" s="13">
        <v>222.14</v>
      </c>
      <c r="Q11" s="13">
        <f t="shared" si="0"/>
        <v>4.3556862745098215</v>
      </c>
      <c r="R11" s="5">
        <f t="shared" si="1"/>
        <v>4.4428000000000001</v>
      </c>
      <c r="S11" s="5"/>
      <c r="T11" s="5">
        <f t="shared" si="2"/>
        <v>217.78431372549016</v>
      </c>
      <c r="U11" s="5"/>
      <c r="V11" s="5" t="str">
        <f t="shared" si="3"/>
        <v>N</v>
      </c>
      <c r="W11" s="5"/>
      <c r="X11" s="42" t="str">
        <f t="shared" si="4"/>
        <v>N</v>
      </c>
      <c r="Y11" s="42"/>
      <c r="Z11" s="42" t="s">
        <v>237</v>
      </c>
      <c r="AA11" s="42"/>
      <c r="AB11" s="42" t="str">
        <f t="shared" si="5"/>
        <v>Y</v>
      </c>
      <c r="AC11" s="42"/>
      <c r="AD11" s="42">
        <f t="shared" si="6"/>
        <v>217.78431372549016</v>
      </c>
      <c r="AE11" s="42"/>
      <c r="AF11" s="5">
        <f t="shared" si="7"/>
        <v>217.69719999999998</v>
      </c>
      <c r="AH11" s="5">
        <f t="shared" si="8"/>
        <v>222.14</v>
      </c>
      <c r="AN11" s="12">
        <f>AH11</f>
        <v>222.14</v>
      </c>
      <c r="AP11" s="5" t="str">
        <f t="shared" si="9"/>
        <v>N/A</v>
      </c>
      <c r="AR11" s="5">
        <f t="shared" si="10"/>
        <v>222.14</v>
      </c>
      <c r="AT11" s="5">
        <f t="shared" si="11"/>
        <v>4.4428000000000001</v>
      </c>
      <c r="AV11" s="5">
        <v>0.12</v>
      </c>
      <c r="AX11" s="5">
        <f t="shared" si="12"/>
        <v>226.7028</v>
      </c>
      <c r="AZ11" s="28">
        <f t="shared" si="13"/>
        <v>3205124.1864</v>
      </c>
      <c r="BA11" s="28"/>
      <c r="BB11" s="29">
        <f t="shared" si="14"/>
        <v>3284617.9029554767</v>
      </c>
      <c r="BC11" s="28"/>
      <c r="BD11" s="30">
        <f t="shared" si="15"/>
        <v>-79493.716555476654</v>
      </c>
      <c r="BF11" s="31">
        <f t="shared" si="16"/>
        <v>4.56280000000001</v>
      </c>
      <c r="BG11" s="58">
        <f t="shared" si="17"/>
        <v>64508.866400000137</v>
      </c>
      <c r="BJ11" s="53">
        <f t="shared" si="18"/>
        <v>0</v>
      </c>
      <c r="BK11" s="56">
        <f t="shared" si="19"/>
        <v>0</v>
      </c>
      <c r="BL11" s="53">
        <f t="shared" si="20"/>
        <v>62812.306400000074</v>
      </c>
      <c r="BN11" s="62">
        <f t="shared" si="21"/>
        <v>62812.306400000074</v>
      </c>
      <c r="BP11" s="13">
        <f t="shared" si="22"/>
        <v>0</v>
      </c>
    </row>
    <row r="12" spans="1:68" x14ac:dyDescent="0.3">
      <c r="A12" s="6" t="s">
        <v>150</v>
      </c>
      <c r="C12" s="6" t="s">
        <v>200</v>
      </c>
      <c r="E12" s="8">
        <v>85</v>
      </c>
      <c r="G12" s="8">
        <v>15934</v>
      </c>
      <c r="I12" s="8">
        <v>27923</v>
      </c>
      <c r="K12" s="10">
        <v>78.759065269943605</v>
      </c>
      <c r="M12" s="5">
        <v>218.31600625537899</v>
      </c>
      <c r="O12" s="13">
        <v>209.49</v>
      </c>
      <c r="Q12" s="13">
        <f t="shared" si="0"/>
        <v>4.1076470588235452</v>
      </c>
      <c r="R12" s="5">
        <f t="shared" si="1"/>
        <v>4.1898</v>
      </c>
      <c r="S12" s="5"/>
      <c r="T12" s="5">
        <f t="shared" si="2"/>
        <v>205.38235294117646</v>
      </c>
      <c r="U12" s="5"/>
      <c r="V12" s="5" t="str">
        <f t="shared" si="3"/>
        <v>N</v>
      </c>
      <c r="W12" s="5"/>
      <c r="X12" s="42" t="str">
        <f t="shared" si="4"/>
        <v>N</v>
      </c>
      <c r="Y12" s="42"/>
      <c r="Z12" s="42" t="s">
        <v>238</v>
      </c>
      <c r="AA12" s="42"/>
      <c r="AB12" s="42" t="str">
        <f t="shared" si="5"/>
        <v>Y</v>
      </c>
      <c r="AC12" s="42"/>
      <c r="AD12" s="42">
        <f t="shared" si="6"/>
        <v>205.38235294117646</v>
      </c>
      <c r="AE12" s="42"/>
      <c r="AF12" s="5">
        <f t="shared" si="7"/>
        <v>205.30020000000002</v>
      </c>
      <c r="AH12" s="5">
        <f t="shared" si="8"/>
        <v>209.49</v>
      </c>
      <c r="AJ12" s="12">
        <f>M12</f>
        <v>218.31600625537899</v>
      </c>
      <c r="AL12" s="12">
        <f>IF(AH12&lt;AJ12,AH12,AJ12)</f>
        <v>209.49</v>
      </c>
      <c r="AN12" s="12">
        <f>AL12</f>
        <v>209.49</v>
      </c>
      <c r="AP12" s="5" t="str">
        <f t="shared" si="9"/>
        <v>N/A</v>
      </c>
      <c r="AR12" s="5">
        <f t="shared" si="10"/>
        <v>209.49</v>
      </c>
      <c r="AT12" s="5">
        <f t="shared" si="11"/>
        <v>4.1898</v>
      </c>
      <c r="AV12" s="5">
        <v>0.03</v>
      </c>
      <c r="AX12" s="5">
        <f t="shared" si="12"/>
        <v>213.7098</v>
      </c>
      <c r="AZ12" s="28">
        <f t="shared" si="13"/>
        <v>3405251.9531999999</v>
      </c>
      <c r="BA12" s="28"/>
      <c r="BB12" s="29">
        <f t="shared" si="14"/>
        <v>3478647.2436732091</v>
      </c>
      <c r="BC12" s="28"/>
      <c r="BD12" s="30">
        <f t="shared" si="15"/>
        <v>-73395.290473209228</v>
      </c>
      <c r="BF12" s="31">
        <f t="shared" si="16"/>
        <v>4.2197999999999922</v>
      </c>
      <c r="BG12" s="58">
        <f t="shared" si="17"/>
        <v>67238.293199999869</v>
      </c>
      <c r="BJ12" s="53">
        <f t="shared" si="18"/>
        <v>0</v>
      </c>
      <c r="BK12" s="56">
        <f t="shared" si="19"/>
        <v>0</v>
      </c>
      <c r="BL12" s="53">
        <f t="shared" si="20"/>
        <v>66760.273199999865</v>
      </c>
      <c r="BN12" s="62">
        <f t="shared" si="21"/>
        <v>66760.273199999865</v>
      </c>
      <c r="BP12" s="13">
        <f t="shared" si="22"/>
        <v>0</v>
      </c>
    </row>
    <row r="13" spans="1:68" x14ac:dyDescent="0.3">
      <c r="A13" s="6" t="s">
        <v>148</v>
      </c>
      <c r="C13" s="6" t="s">
        <v>200</v>
      </c>
      <c r="E13" s="8">
        <v>160</v>
      </c>
      <c r="G13" s="8">
        <v>27783</v>
      </c>
      <c r="I13" s="8">
        <v>52560</v>
      </c>
      <c r="K13" s="10">
        <v>70.835616438356197</v>
      </c>
      <c r="M13" s="5">
        <v>197.98229931409</v>
      </c>
      <c r="O13" s="13">
        <v>216.24</v>
      </c>
      <c r="Q13" s="13">
        <f t="shared" si="0"/>
        <v>4.2400000000000091</v>
      </c>
      <c r="R13" s="5">
        <f t="shared" si="1"/>
        <v>4.3248000000000006</v>
      </c>
      <c r="S13" s="5"/>
      <c r="T13" s="5">
        <f t="shared" si="2"/>
        <v>212</v>
      </c>
      <c r="U13" s="5"/>
      <c r="V13" s="5" t="str">
        <f t="shared" si="3"/>
        <v>Y</v>
      </c>
      <c r="W13" s="5"/>
      <c r="X13" s="42" t="str">
        <f t="shared" si="4"/>
        <v>N</v>
      </c>
      <c r="Y13" s="42"/>
      <c r="Z13" s="42" t="s">
        <v>237</v>
      </c>
      <c r="AA13" s="42"/>
      <c r="AB13" s="42" t="str">
        <f t="shared" si="5"/>
        <v>N</v>
      </c>
      <c r="AC13" s="42"/>
      <c r="AD13" s="42">
        <f t="shared" si="6"/>
        <v>0</v>
      </c>
      <c r="AE13" s="42"/>
      <c r="AF13" s="5">
        <f t="shared" si="7"/>
        <v>211.9152</v>
      </c>
      <c r="AH13" s="5">
        <f t="shared" si="8"/>
        <v>211.9152</v>
      </c>
      <c r="AN13" s="12">
        <f>AH13</f>
        <v>211.9152</v>
      </c>
      <c r="AP13" s="5">
        <f t="shared" si="9"/>
        <v>4.2400000000000091</v>
      </c>
      <c r="AR13" s="5">
        <f t="shared" si="10"/>
        <v>216.15520000000001</v>
      </c>
      <c r="AT13" s="5">
        <f t="shared" si="11"/>
        <v>4.3231039999999998</v>
      </c>
      <c r="AV13" s="5">
        <v>0.21</v>
      </c>
      <c r="AX13" s="5">
        <f t="shared" si="12"/>
        <v>220.68830400000002</v>
      </c>
      <c r="AZ13" s="28">
        <f t="shared" si="13"/>
        <v>6131383.1500320006</v>
      </c>
      <c r="BA13" s="28"/>
      <c r="BB13" s="29">
        <f t="shared" si="14"/>
        <v>5500542.2218433628</v>
      </c>
      <c r="BC13" s="28"/>
      <c r="BD13" s="30">
        <f t="shared" si="15"/>
        <v>630840.92818863783</v>
      </c>
      <c r="BF13" s="31">
        <f t="shared" si="16"/>
        <v>4.4483040000000074</v>
      </c>
      <c r="BG13" s="58">
        <f t="shared" si="17"/>
        <v>123587.23003200021</v>
      </c>
      <c r="BJ13" s="53">
        <f t="shared" si="18"/>
        <v>-120155.91840000029</v>
      </c>
      <c r="BK13" s="56">
        <f t="shared" si="19"/>
        <v>117799.92000000025</v>
      </c>
      <c r="BL13" s="53">
        <f t="shared" si="20"/>
        <v>117752.80003199998</v>
      </c>
      <c r="BN13" s="62">
        <f t="shared" si="21"/>
        <v>120155.91840000029</v>
      </c>
      <c r="BP13" s="13">
        <f t="shared" si="22"/>
        <v>-2355.9984000000368</v>
      </c>
    </row>
    <row r="14" spans="1:68" x14ac:dyDescent="0.3">
      <c r="A14" s="6" t="s">
        <v>146</v>
      </c>
      <c r="C14" s="6" t="s">
        <v>200</v>
      </c>
      <c r="E14" s="8">
        <v>90</v>
      </c>
      <c r="G14" s="8">
        <v>18517</v>
      </c>
      <c r="I14" s="8">
        <v>29565</v>
      </c>
      <c r="K14" s="10">
        <v>78.2496194824962</v>
      </c>
      <c r="M14" s="5">
        <v>214.27025972976</v>
      </c>
      <c r="O14" s="13">
        <v>208.41</v>
      </c>
      <c r="Q14" s="13">
        <f t="shared" si="0"/>
        <v>4.0864705882353007</v>
      </c>
      <c r="R14" s="5">
        <f t="shared" si="1"/>
        <v>4.1681999999999997</v>
      </c>
      <c r="S14" s="5"/>
      <c r="T14" s="5">
        <f t="shared" si="2"/>
        <v>204.3235294117647</v>
      </c>
      <c r="U14" s="5"/>
      <c r="V14" s="5" t="str">
        <f t="shared" si="3"/>
        <v>N</v>
      </c>
      <c r="W14" s="5"/>
      <c r="X14" s="42" t="str">
        <f t="shared" si="4"/>
        <v>N</v>
      </c>
      <c r="Y14" s="42"/>
      <c r="Z14" s="42" t="s">
        <v>237</v>
      </c>
      <c r="AA14" s="42"/>
      <c r="AB14" s="42" t="str">
        <f t="shared" si="5"/>
        <v>Y</v>
      </c>
      <c r="AC14" s="42"/>
      <c r="AD14" s="42">
        <f t="shared" si="6"/>
        <v>204.3235294117647</v>
      </c>
      <c r="AE14" s="42"/>
      <c r="AF14" s="5">
        <f t="shared" si="7"/>
        <v>204.24179999999998</v>
      </c>
      <c r="AH14" s="5">
        <f t="shared" si="8"/>
        <v>208.41</v>
      </c>
      <c r="AN14" s="12">
        <f>AH14</f>
        <v>208.41</v>
      </c>
      <c r="AP14" s="5" t="str">
        <f t="shared" si="9"/>
        <v>N/A</v>
      </c>
      <c r="AR14" s="5">
        <f t="shared" si="10"/>
        <v>208.41</v>
      </c>
      <c r="AT14" s="5">
        <f t="shared" si="11"/>
        <v>4.1681999999999997</v>
      </c>
      <c r="AV14" s="5">
        <v>0.13</v>
      </c>
      <c r="AX14" s="5">
        <f t="shared" si="12"/>
        <v>212.70820000000001</v>
      </c>
      <c r="AZ14" s="28">
        <f t="shared" si="13"/>
        <v>3938717.7394000003</v>
      </c>
      <c r="BA14" s="28"/>
      <c r="BB14" s="29">
        <f t="shared" si="14"/>
        <v>3967642.3994159661</v>
      </c>
      <c r="BC14" s="28"/>
      <c r="BD14" s="30">
        <f t="shared" si="15"/>
        <v>-28924.660015965812</v>
      </c>
      <c r="BF14" s="31">
        <f t="shared" si="16"/>
        <v>4.2982000000000085</v>
      </c>
      <c r="BG14" s="58">
        <f t="shared" si="17"/>
        <v>79589.76940000015</v>
      </c>
      <c r="BJ14" s="53">
        <f t="shared" si="18"/>
        <v>0</v>
      </c>
      <c r="BK14" s="56">
        <f t="shared" si="19"/>
        <v>0</v>
      </c>
      <c r="BL14" s="53">
        <f t="shared" si="20"/>
        <v>77182.559400000246</v>
      </c>
      <c r="BN14" s="62">
        <f t="shared" si="21"/>
        <v>77182.559400000246</v>
      </c>
      <c r="BP14" s="13">
        <f t="shared" si="22"/>
        <v>0</v>
      </c>
    </row>
    <row r="15" spans="1:68" x14ac:dyDescent="0.3">
      <c r="A15" s="6" t="s">
        <v>144</v>
      </c>
      <c r="C15" s="6" t="s">
        <v>200</v>
      </c>
      <c r="E15" s="8">
        <v>120</v>
      </c>
      <c r="G15" s="8">
        <v>32859</v>
      </c>
      <c r="I15" s="8">
        <v>40836</v>
      </c>
      <c r="K15" s="10">
        <v>93.232876712328803</v>
      </c>
      <c r="M15" s="5">
        <v>249.19326610575999</v>
      </c>
      <c r="O15" s="13">
        <v>247.04</v>
      </c>
      <c r="Q15" s="13">
        <f t="shared" si="0"/>
        <v>4.8439215686274508</v>
      </c>
      <c r="R15" s="5">
        <f t="shared" si="1"/>
        <v>4.9408000000000003</v>
      </c>
      <c r="S15" s="5"/>
      <c r="T15" s="5">
        <f t="shared" si="2"/>
        <v>242.19607843137254</v>
      </c>
      <c r="U15" s="5"/>
      <c r="V15" s="5" t="str">
        <f t="shared" si="3"/>
        <v>N</v>
      </c>
      <c r="W15" s="5"/>
      <c r="X15" s="42" t="str">
        <f t="shared" si="4"/>
        <v>N</v>
      </c>
      <c r="Y15" s="42"/>
      <c r="Z15" s="42" t="s">
        <v>237</v>
      </c>
      <c r="AA15" s="42"/>
      <c r="AB15" s="42" t="str">
        <f t="shared" si="5"/>
        <v>Y</v>
      </c>
      <c r="AC15" s="42"/>
      <c r="AD15" s="42">
        <f t="shared" si="6"/>
        <v>242.19607843137254</v>
      </c>
      <c r="AE15" s="42"/>
      <c r="AF15" s="5">
        <f t="shared" si="7"/>
        <v>242.0992</v>
      </c>
      <c r="AH15" s="5">
        <f t="shared" si="8"/>
        <v>247.04</v>
      </c>
      <c r="AN15" s="12">
        <f>AH15</f>
        <v>247.04</v>
      </c>
      <c r="AP15" s="5" t="str">
        <f t="shared" si="9"/>
        <v>N/A</v>
      </c>
      <c r="AR15" s="5">
        <f t="shared" si="10"/>
        <v>247.04</v>
      </c>
      <c r="AT15" s="5">
        <f t="shared" si="11"/>
        <v>4.9408000000000003</v>
      </c>
      <c r="AV15" s="5">
        <v>0.02</v>
      </c>
      <c r="AX15" s="5">
        <f t="shared" si="12"/>
        <v>252.0008</v>
      </c>
      <c r="AZ15" s="28">
        <f t="shared" si="13"/>
        <v>8280494.2872000001</v>
      </c>
      <c r="BA15" s="28"/>
      <c r="BB15" s="29">
        <f t="shared" si="14"/>
        <v>8188241.5309691671</v>
      </c>
      <c r="BC15" s="28"/>
      <c r="BD15" s="30">
        <f t="shared" si="15"/>
        <v>92252.756230833009</v>
      </c>
      <c r="BF15" s="31">
        <f t="shared" si="16"/>
        <v>4.9608000000000061</v>
      </c>
      <c r="BG15" s="58">
        <f t="shared" si="17"/>
        <v>163006.92720000021</v>
      </c>
      <c r="BJ15" s="53">
        <f t="shared" si="18"/>
        <v>0</v>
      </c>
      <c r="BK15" s="56">
        <f t="shared" si="19"/>
        <v>0</v>
      </c>
      <c r="BL15" s="53">
        <f t="shared" si="20"/>
        <v>162349.74719999987</v>
      </c>
      <c r="BN15" s="62">
        <f t="shared" si="21"/>
        <v>162349.74719999987</v>
      </c>
      <c r="BP15" s="13">
        <f t="shared" si="22"/>
        <v>0</v>
      </c>
    </row>
    <row r="16" spans="1:68" x14ac:dyDescent="0.3">
      <c r="A16" s="6" t="s">
        <v>142</v>
      </c>
      <c r="C16" s="6" t="s">
        <v>200</v>
      </c>
      <c r="E16" s="8">
        <v>70</v>
      </c>
      <c r="G16" s="8">
        <v>15676</v>
      </c>
      <c r="I16" s="8">
        <v>23089</v>
      </c>
      <c r="K16" s="10">
        <v>90.367906066536193</v>
      </c>
      <c r="M16" s="5">
        <v>222.74620353871899</v>
      </c>
      <c r="O16" s="13">
        <v>210.19</v>
      </c>
      <c r="Q16" s="13">
        <f t="shared" si="0"/>
        <v>4.1213725490196111</v>
      </c>
      <c r="R16" s="5">
        <f t="shared" si="1"/>
        <v>4.2038000000000002</v>
      </c>
      <c r="S16" s="5"/>
      <c r="T16" s="5">
        <f t="shared" si="2"/>
        <v>206.06862745098039</v>
      </c>
      <c r="U16" s="5"/>
      <c r="V16" s="5" t="str">
        <f t="shared" si="3"/>
        <v>N</v>
      </c>
      <c r="W16" s="5"/>
      <c r="X16" s="42" t="str">
        <f t="shared" si="4"/>
        <v>N</v>
      </c>
      <c r="Y16" s="42"/>
      <c r="Z16" s="42" t="s">
        <v>238</v>
      </c>
      <c r="AA16" s="42"/>
      <c r="AB16" s="42" t="str">
        <f t="shared" si="5"/>
        <v>Y</v>
      </c>
      <c r="AC16" s="42"/>
      <c r="AD16" s="42">
        <f t="shared" si="6"/>
        <v>206.06862745098039</v>
      </c>
      <c r="AE16" s="42"/>
      <c r="AF16" s="5">
        <f t="shared" si="7"/>
        <v>205.9862</v>
      </c>
      <c r="AH16" s="5">
        <f t="shared" si="8"/>
        <v>210.19</v>
      </c>
      <c r="AJ16" s="12">
        <f>M16</f>
        <v>222.74620353871899</v>
      </c>
      <c r="AL16" s="12">
        <f>IF(AH16&lt;AJ16,AH16,AJ16)</f>
        <v>210.19</v>
      </c>
      <c r="AN16" s="12">
        <f>AL16</f>
        <v>210.19</v>
      </c>
      <c r="AP16" s="5" t="str">
        <f t="shared" si="9"/>
        <v>N/A</v>
      </c>
      <c r="AR16" s="5">
        <f t="shared" si="10"/>
        <v>210.19</v>
      </c>
      <c r="AT16" s="5">
        <f t="shared" si="11"/>
        <v>4.2038000000000002</v>
      </c>
      <c r="AV16" s="5">
        <v>0.14000000000000001</v>
      </c>
      <c r="AX16" s="5">
        <f t="shared" si="12"/>
        <v>214.53379999999999</v>
      </c>
      <c r="AZ16" s="28">
        <f t="shared" si="13"/>
        <v>3363031.8487999998</v>
      </c>
      <c r="BA16" s="28"/>
      <c r="BB16" s="29">
        <f t="shared" si="14"/>
        <v>3491769.4866729588</v>
      </c>
      <c r="BC16" s="28"/>
      <c r="BD16" s="30">
        <f t="shared" si="15"/>
        <v>-128737.63787295902</v>
      </c>
      <c r="BF16" s="31">
        <f t="shared" si="16"/>
        <v>4.3437999999999874</v>
      </c>
      <c r="BG16" s="58">
        <f t="shared" si="17"/>
        <v>68093.408799999801</v>
      </c>
      <c r="BJ16" s="53">
        <f t="shared" si="18"/>
        <v>0</v>
      </c>
      <c r="BK16" s="56">
        <f t="shared" si="19"/>
        <v>0</v>
      </c>
      <c r="BL16" s="53">
        <f t="shared" si="20"/>
        <v>65898.76880000002</v>
      </c>
      <c r="BN16" s="62">
        <f t="shared" si="21"/>
        <v>65898.76880000002</v>
      </c>
      <c r="BP16" s="13">
        <f t="shared" si="22"/>
        <v>0</v>
      </c>
    </row>
    <row r="17" spans="1:68" x14ac:dyDescent="0.3">
      <c r="A17" s="6" t="s">
        <v>140</v>
      </c>
      <c r="C17" s="6" t="s">
        <v>200</v>
      </c>
      <c r="E17" s="8">
        <v>60</v>
      </c>
      <c r="G17" s="8">
        <v>13721</v>
      </c>
      <c r="I17" s="8">
        <v>19710</v>
      </c>
      <c r="K17" s="10">
        <v>77.260273972602704</v>
      </c>
      <c r="M17" s="5">
        <v>202.72563615270701</v>
      </c>
      <c r="O17" s="13">
        <v>205.64</v>
      </c>
      <c r="Q17" s="13">
        <f t="shared" si="0"/>
        <v>4.0321568627450972</v>
      </c>
      <c r="R17" s="5">
        <f t="shared" si="1"/>
        <v>4.1128</v>
      </c>
      <c r="S17" s="5"/>
      <c r="T17" s="5">
        <f t="shared" si="2"/>
        <v>201.60784313725489</v>
      </c>
      <c r="U17" s="5"/>
      <c r="V17" s="5" t="str">
        <f t="shared" si="3"/>
        <v>Y</v>
      </c>
      <c r="W17" s="5"/>
      <c r="X17" s="42" t="str">
        <f t="shared" si="4"/>
        <v>N</v>
      </c>
      <c r="Y17" s="42"/>
      <c r="Z17" s="42" t="s">
        <v>237</v>
      </c>
      <c r="AA17" s="42"/>
      <c r="AB17" s="42" t="str">
        <f t="shared" si="5"/>
        <v>Y</v>
      </c>
      <c r="AC17" s="42"/>
      <c r="AD17" s="42">
        <f t="shared" si="6"/>
        <v>0</v>
      </c>
      <c r="AE17" s="42"/>
      <c r="AF17" s="5">
        <f t="shared" si="7"/>
        <v>201.52719999999999</v>
      </c>
      <c r="AH17" s="5">
        <f t="shared" si="8"/>
        <v>202.72563615270701</v>
      </c>
      <c r="AN17" s="12">
        <f>AH17</f>
        <v>202.72563615270701</v>
      </c>
      <c r="AP17" s="5">
        <f t="shared" si="9"/>
        <v>4.0321568627450972</v>
      </c>
      <c r="AR17" s="5">
        <f t="shared" si="10"/>
        <v>205.64</v>
      </c>
      <c r="AT17" s="5">
        <f t="shared" si="11"/>
        <v>4.1128</v>
      </c>
      <c r="AV17" s="5">
        <v>0.38</v>
      </c>
      <c r="AX17" s="5">
        <f t="shared" si="12"/>
        <v>210.13279999999997</v>
      </c>
      <c r="AZ17" s="28">
        <f t="shared" si="13"/>
        <v>2883232.1487999996</v>
      </c>
      <c r="BA17" s="28"/>
      <c r="BB17" s="29">
        <f t="shared" si="14"/>
        <v>2781598.4536512927</v>
      </c>
      <c r="BC17" s="28"/>
      <c r="BD17" s="30">
        <f t="shared" si="15"/>
        <v>101633.6951487069</v>
      </c>
      <c r="BF17" s="31">
        <f t="shared" si="16"/>
        <v>4.4927999999999884</v>
      </c>
      <c r="BG17" s="58">
        <f t="shared" si="17"/>
        <v>61645.70879999984</v>
      </c>
      <c r="BJ17" s="53">
        <f t="shared" si="18"/>
        <v>-39987.986348706909</v>
      </c>
      <c r="BK17" s="56">
        <f t="shared" si="19"/>
        <v>39987.986348706909</v>
      </c>
      <c r="BL17" s="53">
        <f t="shared" si="20"/>
        <v>56431.728799999903</v>
      </c>
      <c r="BN17" s="62">
        <f t="shared" si="21"/>
        <v>56431.728799999903</v>
      </c>
      <c r="BP17" s="13">
        <f t="shared" si="22"/>
        <v>0</v>
      </c>
    </row>
    <row r="18" spans="1:68" x14ac:dyDescent="0.3">
      <c r="A18" s="6" t="s">
        <v>138</v>
      </c>
      <c r="C18" s="6" t="s">
        <v>200</v>
      </c>
      <c r="E18" s="8">
        <v>120</v>
      </c>
      <c r="G18" s="8">
        <v>20596</v>
      </c>
      <c r="I18" s="8">
        <v>39420</v>
      </c>
      <c r="K18" s="10">
        <v>64.954337899543404</v>
      </c>
      <c r="M18" s="5">
        <v>224.59756991778599</v>
      </c>
      <c r="O18" s="13">
        <v>216.89</v>
      </c>
      <c r="Q18" s="13">
        <f t="shared" si="0"/>
        <v>4.2527450980392132</v>
      </c>
      <c r="R18" s="5">
        <f t="shared" si="1"/>
        <v>4.3377999999999997</v>
      </c>
      <c r="S18" s="5"/>
      <c r="T18" s="5">
        <f t="shared" si="2"/>
        <v>212.63725490196077</v>
      </c>
      <c r="U18" s="5"/>
      <c r="V18" s="5" t="str">
        <f t="shared" si="3"/>
        <v>N</v>
      </c>
      <c r="W18" s="5"/>
      <c r="X18" s="42" t="str">
        <f t="shared" si="4"/>
        <v>Y</v>
      </c>
      <c r="Y18" s="42"/>
      <c r="Z18" s="42" t="s">
        <v>237</v>
      </c>
      <c r="AA18" s="42"/>
      <c r="AB18" s="42" t="str">
        <f t="shared" si="5"/>
        <v>Y</v>
      </c>
      <c r="AC18" s="42"/>
      <c r="AD18" s="42">
        <f t="shared" si="6"/>
        <v>212.63725490196077</v>
      </c>
      <c r="AE18" s="42"/>
      <c r="AF18" s="5">
        <f t="shared" si="7"/>
        <v>212.5522</v>
      </c>
      <c r="AH18" s="5">
        <f t="shared" si="8"/>
        <v>216.89</v>
      </c>
      <c r="AN18" s="12">
        <f>AH18</f>
        <v>216.89</v>
      </c>
      <c r="AP18" s="5" t="str">
        <f t="shared" si="9"/>
        <v>N/A</v>
      </c>
      <c r="AR18" s="5">
        <f t="shared" si="10"/>
        <v>216.89</v>
      </c>
      <c r="AT18" s="5">
        <f t="shared" si="11"/>
        <v>4.3377999999999997</v>
      </c>
      <c r="AV18" s="5">
        <v>0</v>
      </c>
      <c r="AX18" s="5">
        <f t="shared" si="12"/>
        <v>221.22779999999997</v>
      </c>
      <c r="AZ18" s="28">
        <f t="shared" si="13"/>
        <v>4556407.7687999997</v>
      </c>
      <c r="BA18" s="28"/>
      <c r="BB18" s="29">
        <f t="shared" si="14"/>
        <v>4625811.5500267204</v>
      </c>
      <c r="BC18" s="28"/>
      <c r="BD18" s="30">
        <f t="shared" si="15"/>
        <v>-69403.781226720661</v>
      </c>
      <c r="BF18" s="31">
        <f t="shared" si="16"/>
        <v>4.3377999999999872</v>
      </c>
      <c r="BG18" s="58">
        <f t="shared" si="17"/>
        <v>89341.328799999741</v>
      </c>
      <c r="BJ18" s="53">
        <f t="shared" si="18"/>
        <v>0</v>
      </c>
      <c r="BK18" s="56">
        <f t="shared" si="19"/>
        <v>0</v>
      </c>
      <c r="BL18" s="53">
        <f t="shared" si="20"/>
        <v>89341.328799999741</v>
      </c>
      <c r="BN18" s="62">
        <f t="shared" si="21"/>
        <v>89341.328800000323</v>
      </c>
      <c r="BP18" s="13">
        <f t="shared" si="22"/>
        <v>0</v>
      </c>
    </row>
    <row r="19" spans="1:68" x14ac:dyDescent="0.3">
      <c r="A19" s="6" t="s">
        <v>209</v>
      </c>
      <c r="C19" s="6" t="s">
        <v>200</v>
      </c>
      <c r="E19" s="8">
        <v>120</v>
      </c>
      <c r="G19" s="8">
        <v>24707</v>
      </c>
      <c r="I19" s="8">
        <v>39420</v>
      </c>
      <c r="K19" s="10">
        <v>76.406392694063896</v>
      </c>
      <c r="M19" s="5">
        <v>204.78674232555099</v>
      </c>
      <c r="O19" s="13">
        <v>205.09</v>
      </c>
      <c r="Q19" s="13">
        <f t="shared" si="0"/>
        <v>4.0213725490196168</v>
      </c>
      <c r="R19" s="5">
        <f t="shared" si="1"/>
        <v>4.1017999999999999</v>
      </c>
      <c r="S19" s="5"/>
      <c r="T19" s="5">
        <f t="shared" si="2"/>
        <v>201.06862745098039</v>
      </c>
      <c r="U19" s="5"/>
      <c r="V19" s="5" t="str">
        <f t="shared" si="3"/>
        <v>Y</v>
      </c>
      <c r="W19" s="5"/>
      <c r="X19" s="42" t="str">
        <f t="shared" si="4"/>
        <v>N</v>
      </c>
      <c r="Y19" s="42"/>
      <c r="Z19" s="42" t="s">
        <v>238</v>
      </c>
      <c r="AA19" s="42"/>
      <c r="AB19" s="42" t="str">
        <f t="shared" si="5"/>
        <v>Y</v>
      </c>
      <c r="AC19" s="42"/>
      <c r="AD19" s="42">
        <f t="shared" si="6"/>
        <v>0</v>
      </c>
      <c r="AE19" s="42"/>
      <c r="AF19" s="5">
        <f t="shared" si="7"/>
        <v>200.98820000000001</v>
      </c>
      <c r="AH19" s="5">
        <f t="shared" si="8"/>
        <v>204.78674232555099</v>
      </c>
      <c r="AJ19" s="12">
        <f>M19</f>
        <v>204.78674232555099</v>
      </c>
      <c r="AL19" s="12">
        <f>IF(AH19&lt;AJ19,AH19,AJ19)</f>
        <v>204.78674232555099</v>
      </c>
      <c r="AN19" s="12">
        <f>AL19</f>
        <v>204.78674232555099</v>
      </c>
      <c r="AP19" s="5">
        <f t="shared" si="9"/>
        <v>4.0213725490196168</v>
      </c>
      <c r="AR19" s="5">
        <f t="shared" si="10"/>
        <v>205.09</v>
      </c>
      <c r="AT19" s="5">
        <f t="shared" si="11"/>
        <v>4.1017999999999999</v>
      </c>
      <c r="AV19" s="5">
        <v>0.62</v>
      </c>
      <c r="AX19" s="5">
        <f t="shared" si="12"/>
        <v>209.81180000000001</v>
      </c>
      <c r="AZ19" s="28">
        <f t="shared" si="13"/>
        <v>5183820.1425999999</v>
      </c>
      <c r="BA19" s="28"/>
      <c r="BB19" s="29">
        <f t="shared" si="14"/>
        <v>5059666.0426373882</v>
      </c>
      <c r="BC19" s="28"/>
      <c r="BD19" s="30">
        <f t="shared" si="15"/>
        <v>124154.09996261168</v>
      </c>
      <c r="BF19" s="31">
        <f t="shared" si="16"/>
        <v>4.7218000000000018</v>
      </c>
      <c r="BG19" s="58">
        <f t="shared" si="17"/>
        <v>116661.51260000005</v>
      </c>
      <c r="BJ19" s="53">
        <f t="shared" si="18"/>
        <v>-7492.5873626117964</v>
      </c>
      <c r="BK19" s="56">
        <f t="shared" si="19"/>
        <v>7492.5873626117964</v>
      </c>
      <c r="BL19" s="53">
        <f t="shared" si="20"/>
        <v>101343.17259999993</v>
      </c>
      <c r="BN19" s="62">
        <f t="shared" si="21"/>
        <v>101343.17259999993</v>
      </c>
      <c r="BP19" s="13">
        <f t="shared" si="22"/>
        <v>0</v>
      </c>
    </row>
    <row r="20" spans="1:68" x14ac:dyDescent="0.3">
      <c r="A20" s="6" t="s">
        <v>136</v>
      </c>
      <c r="C20" s="6" t="s">
        <v>200</v>
      </c>
      <c r="E20" s="8">
        <v>107</v>
      </c>
      <c r="G20" s="8">
        <v>25360</v>
      </c>
      <c r="I20" s="8">
        <v>35110</v>
      </c>
      <c r="K20" s="10">
        <v>83.786624285457904</v>
      </c>
      <c r="M20" s="5">
        <v>216.54220531873401</v>
      </c>
      <c r="O20" s="13">
        <v>227.97</v>
      </c>
      <c r="Q20" s="13">
        <f t="shared" si="0"/>
        <v>4.4699999999999989</v>
      </c>
      <c r="R20" s="5">
        <f t="shared" si="1"/>
        <v>4.5594000000000001</v>
      </c>
      <c r="S20" s="5"/>
      <c r="T20" s="5">
        <f t="shared" si="2"/>
        <v>223.5</v>
      </c>
      <c r="U20" s="5"/>
      <c r="V20" s="5" t="str">
        <f t="shared" si="3"/>
        <v>Y</v>
      </c>
      <c r="W20" s="5"/>
      <c r="X20" s="42" t="str">
        <f t="shared" si="4"/>
        <v>N</v>
      </c>
      <c r="Y20" s="42"/>
      <c r="Z20" s="42" t="s">
        <v>237</v>
      </c>
      <c r="AA20" s="42"/>
      <c r="AB20" s="42" t="str">
        <f t="shared" si="5"/>
        <v>N</v>
      </c>
      <c r="AC20" s="42"/>
      <c r="AD20" s="42">
        <f t="shared" si="6"/>
        <v>0</v>
      </c>
      <c r="AE20" s="42"/>
      <c r="AF20" s="5">
        <f t="shared" si="7"/>
        <v>223.41059999999999</v>
      </c>
      <c r="AH20" s="5">
        <f t="shared" si="8"/>
        <v>223.41059999999999</v>
      </c>
      <c r="AN20" s="12">
        <f>AH20</f>
        <v>223.41059999999999</v>
      </c>
      <c r="AP20" s="5">
        <f t="shared" si="9"/>
        <v>4.4699999999999989</v>
      </c>
      <c r="AR20" s="5">
        <f t="shared" si="10"/>
        <v>227.88059999999999</v>
      </c>
      <c r="AT20" s="5">
        <f t="shared" si="11"/>
        <v>4.5576119999999998</v>
      </c>
      <c r="AV20" s="5">
        <v>0.12</v>
      </c>
      <c r="AX20" s="5">
        <f t="shared" si="12"/>
        <v>232.558212</v>
      </c>
      <c r="AZ20" s="28">
        <f t="shared" si="13"/>
        <v>5897676.2563199997</v>
      </c>
      <c r="BA20" s="28"/>
      <c r="BB20" s="29">
        <f t="shared" si="14"/>
        <v>5491510.3268830944</v>
      </c>
      <c r="BC20" s="28"/>
      <c r="BD20" s="30">
        <f t="shared" si="15"/>
        <v>406165.92943690531</v>
      </c>
      <c r="BF20" s="31">
        <f t="shared" si="16"/>
        <v>4.5882119999999986</v>
      </c>
      <c r="BG20" s="58">
        <f t="shared" si="17"/>
        <v>116357.05631999996</v>
      </c>
      <c r="BJ20" s="53">
        <f t="shared" si="18"/>
        <v>-115626.38400000027</v>
      </c>
      <c r="BK20" s="56">
        <f t="shared" si="19"/>
        <v>113359.19999999997</v>
      </c>
      <c r="BL20" s="53">
        <f t="shared" si="20"/>
        <v>113313.85631999985</v>
      </c>
      <c r="BN20" s="62">
        <f t="shared" si="21"/>
        <v>115626.38400000027</v>
      </c>
      <c r="BP20" s="13">
        <f t="shared" si="22"/>
        <v>-2267.1840000003021</v>
      </c>
    </row>
    <row r="21" spans="1:68" x14ac:dyDescent="0.3">
      <c r="A21" s="6" t="s">
        <v>134</v>
      </c>
      <c r="C21" s="6" t="s">
        <v>200</v>
      </c>
      <c r="E21" s="8">
        <v>89</v>
      </c>
      <c r="G21" s="8">
        <v>23227</v>
      </c>
      <c r="I21" s="8">
        <v>29237</v>
      </c>
      <c r="K21" s="10">
        <v>88.363860243189194</v>
      </c>
      <c r="M21" s="5">
        <v>230.76525399968401</v>
      </c>
      <c r="O21" s="13">
        <v>220.25</v>
      </c>
      <c r="Q21" s="13">
        <f t="shared" si="0"/>
        <v>4.3186274509803866</v>
      </c>
      <c r="R21" s="5">
        <f t="shared" si="1"/>
        <v>4.4050000000000002</v>
      </c>
      <c r="S21" s="5"/>
      <c r="T21" s="5">
        <f t="shared" si="2"/>
        <v>215.93137254901961</v>
      </c>
      <c r="U21" s="5"/>
      <c r="V21" s="5" t="str">
        <f t="shared" si="3"/>
        <v>N</v>
      </c>
      <c r="W21" s="5"/>
      <c r="X21" s="42" t="str">
        <f t="shared" si="4"/>
        <v>N</v>
      </c>
      <c r="Y21" s="42"/>
      <c r="Z21" s="42" t="s">
        <v>237</v>
      </c>
      <c r="AA21" s="42"/>
      <c r="AB21" s="42" t="str">
        <f t="shared" si="5"/>
        <v>Y</v>
      </c>
      <c r="AC21" s="42"/>
      <c r="AD21" s="42">
        <f t="shared" si="6"/>
        <v>215.93137254901961</v>
      </c>
      <c r="AE21" s="42"/>
      <c r="AF21" s="5">
        <f t="shared" si="7"/>
        <v>215.845</v>
      </c>
      <c r="AH21" s="5">
        <f t="shared" si="8"/>
        <v>220.25</v>
      </c>
      <c r="AN21" s="12">
        <f>AH21</f>
        <v>220.25</v>
      </c>
      <c r="AP21" s="5" t="str">
        <f t="shared" si="9"/>
        <v>N/A</v>
      </c>
      <c r="AR21" s="5">
        <f t="shared" si="10"/>
        <v>220.25</v>
      </c>
      <c r="AT21" s="5">
        <f t="shared" si="11"/>
        <v>4.4050000000000002</v>
      </c>
      <c r="AV21" s="5">
        <v>0.32</v>
      </c>
      <c r="AX21" s="5">
        <f t="shared" si="12"/>
        <v>224.97499999999999</v>
      </c>
      <c r="AZ21" s="28">
        <f t="shared" si="13"/>
        <v>5225494.3250000002</v>
      </c>
      <c r="BA21" s="28"/>
      <c r="BB21" s="29">
        <f t="shared" si="14"/>
        <v>5359984.5546506606</v>
      </c>
      <c r="BC21" s="28"/>
      <c r="BD21" s="30">
        <f t="shared" si="15"/>
        <v>-134490.22965066042</v>
      </c>
      <c r="BF21" s="31">
        <f t="shared" si="16"/>
        <v>4.7249999999999943</v>
      </c>
      <c r="BG21" s="58">
        <f t="shared" si="17"/>
        <v>109747.57499999987</v>
      </c>
      <c r="BJ21" s="53">
        <f t="shared" si="18"/>
        <v>0</v>
      </c>
      <c r="BK21" s="56">
        <f t="shared" si="19"/>
        <v>0</v>
      </c>
      <c r="BL21" s="53">
        <f t="shared" si="20"/>
        <v>102314.93500000003</v>
      </c>
      <c r="BN21" s="62">
        <f t="shared" si="21"/>
        <v>102314.93500000003</v>
      </c>
      <c r="BP21" s="13">
        <f t="shared" si="22"/>
        <v>0</v>
      </c>
    </row>
    <row r="22" spans="1:68" x14ac:dyDescent="0.3">
      <c r="A22" s="6" t="s">
        <v>132</v>
      </c>
      <c r="C22" s="6" t="s">
        <v>200</v>
      </c>
      <c r="E22" s="8">
        <v>110</v>
      </c>
      <c r="G22" s="8">
        <v>25949</v>
      </c>
      <c r="I22" s="8">
        <v>37500</v>
      </c>
      <c r="K22" s="10">
        <v>93.399750933997495</v>
      </c>
      <c r="M22" s="5">
        <v>237.574504760548</v>
      </c>
      <c r="O22" s="13">
        <v>215.65</v>
      </c>
      <c r="Q22" s="13">
        <f t="shared" si="0"/>
        <v>4.2284313725490108</v>
      </c>
      <c r="R22" s="5">
        <f t="shared" si="1"/>
        <v>4.3130000000000006</v>
      </c>
      <c r="S22" s="5"/>
      <c r="T22" s="5">
        <f t="shared" si="2"/>
        <v>211.42156862745099</v>
      </c>
      <c r="U22" s="5"/>
      <c r="V22" s="5" t="str">
        <f t="shared" si="3"/>
        <v>N</v>
      </c>
      <c r="W22" s="5"/>
      <c r="X22" s="42" t="str">
        <f t="shared" si="4"/>
        <v>N</v>
      </c>
      <c r="Y22" s="42"/>
      <c r="Z22" s="42" t="s">
        <v>237</v>
      </c>
      <c r="AA22" s="42"/>
      <c r="AB22" s="42" t="str">
        <f t="shared" si="5"/>
        <v>Y</v>
      </c>
      <c r="AC22" s="42"/>
      <c r="AD22" s="42">
        <f t="shared" si="6"/>
        <v>211.42156862745099</v>
      </c>
      <c r="AE22" s="42"/>
      <c r="AF22" s="5">
        <f t="shared" si="7"/>
        <v>211.33700000000002</v>
      </c>
      <c r="AH22" s="5">
        <f t="shared" si="8"/>
        <v>215.65</v>
      </c>
      <c r="AN22" s="12">
        <f>AH22</f>
        <v>215.65</v>
      </c>
      <c r="AP22" s="5" t="str">
        <f t="shared" si="9"/>
        <v>N/A</v>
      </c>
      <c r="AR22" s="5">
        <f t="shared" si="10"/>
        <v>215.65</v>
      </c>
      <c r="AT22" s="5">
        <f t="shared" si="11"/>
        <v>4.3130000000000006</v>
      </c>
      <c r="AV22" s="5">
        <v>7.0000000000000007E-2</v>
      </c>
      <c r="AX22" s="5">
        <f t="shared" si="12"/>
        <v>220.03299999999999</v>
      </c>
      <c r="AZ22" s="28">
        <f t="shared" si="13"/>
        <v>5709636.3169999998</v>
      </c>
      <c r="BA22" s="28"/>
      <c r="BB22" s="29">
        <f t="shared" si="14"/>
        <v>6164820.8240314601</v>
      </c>
      <c r="BC22" s="28"/>
      <c r="BD22" s="30">
        <f t="shared" si="15"/>
        <v>-455184.50703146029</v>
      </c>
      <c r="BF22" s="31">
        <f t="shared" si="16"/>
        <v>4.3829999999999814</v>
      </c>
      <c r="BG22" s="58">
        <f t="shared" si="17"/>
        <v>113734.46699999951</v>
      </c>
      <c r="BJ22" s="53">
        <f t="shared" si="18"/>
        <v>0</v>
      </c>
      <c r="BK22" s="56">
        <f t="shared" si="19"/>
        <v>0</v>
      </c>
      <c r="BL22" s="53">
        <f t="shared" si="20"/>
        <v>111918.03699999969</v>
      </c>
      <c r="BN22" s="62">
        <f t="shared" si="21"/>
        <v>111918.03700000043</v>
      </c>
      <c r="BP22" s="13">
        <f t="shared" si="22"/>
        <v>0</v>
      </c>
    </row>
    <row r="23" spans="1:68" x14ac:dyDescent="0.3">
      <c r="A23" s="6" t="s">
        <v>130</v>
      </c>
      <c r="C23" s="6" t="s">
        <v>200</v>
      </c>
      <c r="E23" s="8">
        <v>360</v>
      </c>
      <c r="G23" s="8">
        <v>83544</v>
      </c>
      <c r="I23" s="8">
        <v>118260</v>
      </c>
      <c r="K23" s="10">
        <v>68.401065449010702</v>
      </c>
      <c r="M23" s="5">
        <v>204.222252266525</v>
      </c>
      <c r="O23" s="13">
        <v>227.51</v>
      </c>
      <c r="Q23" s="13">
        <f t="shared" si="0"/>
        <v>4.4609803921568698</v>
      </c>
      <c r="R23" s="5">
        <f t="shared" si="1"/>
        <v>4.5502000000000002</v>
      </c>
      <c r="S23" s="5"/>
      <c r="T23" s="5">
        <f t="shared" si="2"/>
        <v>223.04901960784312</v>
      </c>
      <c r="U23" s="5"/>
      <c r="V23" s="5" t="str">
        <f t="shared" si="3"/>
        <v>Y</v>
      </c>
      <c r="W23" s="5"/>
      <c r="X23" s="42" t="str">
        <f t="shared" si="4"/>
        <v>Y</v>
      </c>
      <c r="Y23" s="42"/>
      <c r="Z23" s="42" t="s">
        <v>238</v>
      </c>
      <c r="AA23" s="42"/>
      <c r="AB23" s="42" t="str">
        <f t="shared" si="5"/>
        <v>N</v>
      </c>
      <c r="AC23" s="42"/>
      <c r="AD23" s="42">
        <f t="shared" si="6"/>
        <v>0</v>
      </c>
      <c r="AE23" s="42"/>
      <c r="AF23" s="5">
        <f t="shared" si="7"/>
        <v>222.9598</v>
      </c>
      <c r="AH23" s="5">
        <f t="shared" si="8"/>
        <v>204.222252266525</v>
      </c>
      <c r="AJ23" s="12">
        <f>M23</f>
        <v>204.222252266525</v>
      </c>
      <c r="AL23" s="12">
        <f>IF(AH23&lt;AJ23,AH23,AJ23)</f>
        <v>204.222252266525</v>
      </c>
      <c r="AN23" s="12">
        <f>AL23</f>
        <v>204.222252266525</v>
      </c>
      <c r="AP23" s="5">
        <f t="shared" si="9"/>
        <v>4.4609803921568698</v>
      </c>
      <c r="AR23" s="5">
        <f t="shared" si="10"/>
        <v>208.68323265868187</v>
      </c>
      <c r="AT23" s="5">
        <f t="shared" si="11"/>
        <v>4.1736646531736374</v>
      </c>
      <c r="AV23" s="5">
        <v>0</v>
      </c>
      <c r="AX23" s="5">
        <f t="shared" si="12"/>
        <v>212.8568973118555</v>
      </c>
      <c r="AZ23" s="28">
        <f t="shared" si="13"/>
        <v>17782916.629021656</v>
      </c>
      <c r="BA23" s="28"/>
      <c r="BB23" s="29">
        <f t="shared" si="14"/>
        <v>17061543.843354564</v>
      </c>
      <c r="BC23" s="28"/>
      <c r="BD23" s="30">
        <f t="shared" si="15"/>
        <v>721372.78566709161</v>
      </c>
      <c r="BF23" s="31">
        <f t="shared" si="16"/>
        <v>-14.653102688144486</v>
      </c>
      <c r="BG23" s="58">
        <f t="shared" si="17"/>
        <v>-1224178.810978343</v>
      </c>
      <c r="BJ23" s="53">
        <f t="shared" si="18"/>
        <v>-1945551.5966454344</v>
      </c>
      <c r="BK23" s="56">
        <f t="shared" si="19"/>
        <v>372688.14588235354</v>
      </c>
      <c r="BL23" s="53">
        <f t="shared" si="20"/>
        <v>-1224178.810978343</v>
      </c>
      <c r="BN23" s="62">
        <f t="shared" si="21"/>
        <v>380141.90880000149</v>
      </c>
      <c r="BP23" s="13">
        <f t="shared" si="22"/>
        <v>-1572863.4507630807</v>
      </c>
    </row>
    <row r="24" spans="1:68" x14ac:dyDescent="0.3">
      <c r="A24" s="6" t="s">
        <v>128</v>
      </c>
      <c r="C24" s="6" t="s">
        <v>200</v>
      </c>
      <c r="E24" s="8">
        <v>80</v>
      </c>
      <c r="G24" s="8">
        <v>20716</v>
      </c>
      <c r="I24" s="8">
        <v>28051</v>
      </c>
      <c r="K24" s="10">
        <v>96.065068493150704</v>
      </c>
      <c r="M24" s="5">
        <v>274.13106127898902</v>
      </c>
      <c r="O24" s="13">
        <v>252.35</v>
      </c>
      <c r="Q24" s="13">
        <f t="shared" si="0"/>
        <v>4.9480392156862649</v>
      </c>
      <c r="R24" s="5">
        <f t="shared" si="1"/>
        <v>5.0469999999999997</v>
      </c>
      <c r="S24" s="5"/>
      <c r="T24" s="5">
        <f t="shared" si="2"/>
        <v>247.40196078431373</v>
      </c>
      <c r="U24" s="5"/>
      <c r="V24" s="5" t="str">
        <f t="shared" si="3"/>
        <v>N</v>
      </c>
      <c r="W24" s="5"/>
      <c r="X24" s="42" t="str">
        <f t="shared" si="4"/>
        <v>N</v>
      </c>
      <c r="Y24" s="42"/>
      <c r="Z24" s="42" t="s">
        <v>237</v>
      </c>
      <c r="AA24" s="42"/>
      <c r="AB24" s="42" t="str">
        <f t="shared" si="5"/>
        <v>Y</v>
      </c>
      <c r="AC24" s="42"/>
      <c r="AD24" s="42">
        <f t="shared" si="6"/>
        <v>247.40196078431373</v>
      </c>
      <c r="AE24" s="42"/>
      <c r="AF24" s="5">
        <f t="shared" si="7"/>
        <v>247.303</v>
      </c>
      <c r="AH24" s="5">
        <f t="shared" si="8"/>
        <v>252.35</v>
      </c>
      <c r="AN24" s="12">
        <f>AH24</f>
        <v>252.35</v>
      </c>
      <c r="AP24" s="5" t="str">
        <f t="shared" si="9"/>
        <v>N/A</v>
      </c>
      <c r="AR24" s="5">
        <f t="shared" si="10"/>
        <v>252.35</v>
      </c>
      <c r="AT24" s="5">
        <f t="shared" si="11"/>
        <v>5.0469999999999997</v>
      </c>
      <c r="AV24" s="5">
        <v>0.19</v>
      </c>
      <c r="AX24" s="5">
        <f t="shared" si="12"/>
        <v>257.58699999999999</v>
      </c>
      <c r="AZ24" s="28">
        <f t="shared" si="13"/>
        <v>5336172.2919999994</v>
      </c>
      <c r="BA24" s="28"/>
      <c r="BB24" s="29">
        <f t="shared" si="14"/>
        <v>5678899.0654555364</v>
      </c>
      <c r="BC24" s="28"/>
      <c r="BD24" s="30">
        <f t="shared" si="15"/>
        <v>-342726.77345553692</v>
      </c>
      <c r="BF24" s="31">
        <f t="shared" si="16"/>
        <v>5.2369999999999948</v>
      </c>
      <c r="BG24" s="58">
        <f t="shared" si="17"/>
        <v>108489.69199999989</v>
      </c>
      <c r="BJ24" s="53">
        <f t="shared" si="18"/>
        <v>0</v>
      </c>
      <c r="BK24" s="56">
        <f t="shared" si="19"/>
        <v>0</v>
      </c>
      <c r="BL24" s="53">
        <f t="shared" si="20"/>
        <v>104553.65199999994</v>
      </c>
      <c r="BN24" s="62">
        <f t="shared" si="21"/>
        <v>104553.65199999994</v>
      </c>
      <c r="BP24" s="13">
        <f t="shared" si="22"/>
        <v>0</v>
      </c>
    </row>
    <row r="25" spans="1:68" x14ac:dyDescent="0.3">
      <c r="A25" s="6" t="s">
        <v>128</v>
      </c>
      <c r="C25" s="6" t="s">
        <v>210</v>
      </c>
      <c r="E25" s="8">
        <v>10</v>
      </c>
      <c r="G25" s="8">
        <v>13</v>
      </c>
      <c r="I25" s="8">
        <v>3285</v>
      </c>
      <c r="K25" s="10">
        <v>80.876712328767098</v>
      </c>
      <c r="M25" s="5">
        <v>243.23101202362801</v>
      </c>
      <c r="O25" s="13">
        <v>199.72</v>
      </c>
      <c r="Q25" s="13">
        <f t="shared" si="0"/>
        <v>3.9160784313725401</v>
      </c>
      <c r="R25" s="5">
        <f t="shared" si="1"/>
        <v>3.9944000000000002</v>
      </c>
      <c r="S25" s="5"/>
      <c r="T25" s="5">
        <f t="shared" si="2"/>
        <v>195.80392156862746</v>
      </c>
      <c r="U25" s="5"/>
      <c r="V25" s="5" t="str">
        <f t="shared" si="3"/>
        <v>N</v>
      </c>
      <c r="W25" s="5"/>
      <c r="X25" s="42" t="str">
        <f t="shared" si="4"/>
        <v>N</v>
      </c>
      <c r="Y25" s="42"/>
      <c r="Z25" s="42" t="s">
        <v>237</v>
      </c>
      <c r="AA25" s="42"/>
      <c r="AB25" s="42" t="str">
        <f t="shared" si="5"/>
        <v>Y</v>
      </c>
      <c r="AC25" s="42"/>
      <c r="AD25" s="42">
        <f t="shared" si="6"/>
        <v>195.80392156862746</v>
      </c>
      <c r="AE25" s="42"/>
      <c r="AF25" s="5">
        <f t="shared" si="7"/>
        <v>195.72559999999999</v>
      </c>
      <c r="AH25" s="5">
        <f t="shared" si="8"/>
        <v>199.72</v>
      </c>
      <c r="AN25" s="12">
        <f>AH25</f>
        <v>199.72</v>
      </c>
      <c r="AP25" s="5" t="str">
        <f t="shared" si="9"/>
        <v>N/A</v>
      </c>
      <c r="AR25" s="5">
        <f t="shared" si="10"/>
        <v>199.72</v>
      </c>
      <c r="AT25" s="5">
        <f t="shared" si="11"/>
        <v>3.9944000000000002</v>
      </c>
      <c r="AV25" s="5">
        <v>0.2</v>
      </c>
      <c r="AX25" s="5">
        <f t="shared" si="12"/>
        <v>203.9144</v>
      </c>
      <c r="AZ25" s="28">
        <f t="shared" si="13"/>
        <v>2650.8872000000001</v>
      </c>
      <c r="BA25" s="28"/>
      <c r="BB25" s="29">
        <f t="shared" si="14"/>
        <v>3162.0031563071643</v>
      </c>
      <c r="BC25" s="28"/>
      <c r="BD25" s="30">
        <f t="shared" si="15"/>
        <v>-511.1159563071642</v>
      </c>
      <c r="BF25" s="31">
        <f t="shared" si="16"/>
        <v>4.1944000000000017</v>
      </c>
      <c r="BG25" s="58">
        <f t="shared" si="17"/>
        <v>54.527200000000022</v>
      </c>
      <c r="BJ25" s="53">
        <f t="shared" si="18"/>
        <v>0</v>
      </c>
      <c r="BK25" s="56">
        <f t="shared" si="19"/>
        <v>0</v>
      </c>
      <c r="BL25" s="53">
        <f t="shared" si="20"/>
        <v>51.92720000000017</v>
      </c>
      <c r="BN25" s="62">
        <f t="shared" si="21"/>
        <v>51.92720000000017</v>
      </c>
      <c r="BP25" s="13">
        <f t="shared" si="22"/>
        <v>0</v>
      </c>
    </row>
    <row r="26" spans="1:68" x14ac:dyDescent="0.3">
      <c r="A26" s="6" t="s">
        <v>126</v>
      </c>
      <c r="C26" s="6" t="s">
        <v>200</v>
      </c>
      <c r="E26" s="8">
        <v>90</v>
      </c>
      <c r="G26" s="8">
        <v>21529</v>
      </c>
      <c r="I26" s="8">
        <v>29565</v>
      </c>
      <c r="K26" s="10">
        <v>89.899543378995403</v>
      </c>
      <c r="M26" s="5">
        <v>264.65008715377002</v>
      </c>
      <c r="O26" s="13">
        <v>238.08</v>
      </c>
      <c r="Q26" s="13">
        <f t="shared" si="0"/>
        <v>4.6682352941176646</v>
      </c>
      <c r="R26" s="5">
        <f t="shared" si="1"/>
        <v>4.7616000000000005</v>
      </c>
      <c r="S26" s="5"/>
      <c r="T26" s="5">
        <f t="shared" si="2"/>
        <v>233.41176470588235</v>
      </c>
      <c r="U26" s="5"/>
      <c r="V26" s="5" t="str">
        <f t="shared" si="3"/>
        <v>N</v>
      </c>
      <c r="W26" s="5"/>
      <c r="X26" s="42" t="str">
        <f t="shared" si="4"/>
        <v>N</v>
      </c>
      <c r="Y26" s="42"/>
      <c r="Z26" s="42" t="s">
        <v>237</v>
      </c>
      <c r="AA26" s="42"/>
      <c r="AB26" s="42" t="str">
        <f t="shared" si="5"/>
        <v>Y</v>
      </c>
      <c r="AC26" s="42"/>
      <c r="AD26" s="42">
        <f t="shared" si="6"/>
        <v>233.41176470588235</v>
      </c>
      <c r="AE26" s="42"/>
      <c r="AF26" s="5">
        <f t="shared" si="7"/>
        <v>233.31840000000003</v>
      </c>
      <c r="AH26" s="5">
        <f t="shared" si="8"/>
        <v>238.08</v>
      </c>
      <c r="AN26" s="12">
        <f>AH26</f>
        <v>238.08</v>
      </c>
      <c r="AP26" s="5" t="str">
        <f t="shared" si="9"/>
        <v>N/A</v>
      </c>
      <c r="AR26" s="5">
        <f t="shared" si="10"/>
        <v>238.08</v>
      </c>
      <c r="AT26" s="5">
        <f t="shared" si="11"/>
        <v>4.7616000000000005</v>
      </c>
      <c r="AV26" s="5">
        <v>0.28000000000000003</v>
      </c>
      <c r="AX26" s="5">
        <f t="shared" si="12"/>
        <v>243.1216</v>
      </c>
      <c r="AZ26" s="28">
        <f t="shared" si="13"/>
        <v>5234164.9264000002</v>
      </c>
      <c r="BA26" s="28"/>
      <c r="BB26" s="29">
        <f t="shared" si="14"/>
        <v>5697651.7263335148</v>
      </c>
      <c r="BC26" s="28"/>
      <c r="BD26" s="30">
        <f t="shared" si="15"/>
        <v>-463486.79993351456</v>
      </c>
      <c r="BF26" s="31">
        <f t="shared" si="16"/>
        <v>5.0415999999999883</v>
      </c>
      <c r="BG26" s="58">
        <f t="shared" si="17"/>
        <v>108540.60639999974</v>
      </c>
      <c r="BJ26" s="53">
        <f t="shared" si="18"/>
        <v>0</v>
      </c>
      <c r="BK26" s="56">
        <f t="shared" si="19"/>
        <v>0</v>
      </c>
      <c r="BL26" s="53">
        <f t="shared" si="20"/>
        <v>102512.48639999972</v>
      </c>
      <c r="BN26" s="62">
        <f t="shared" si="21"/>
        <v>102512.48640000033</v>
      </c>
      <c r="BP26" s="13">
        <f t="shared" si="22"/>
        <v>0</v>
      </c>
    </row>
    <row r="27" spans="1:68" x14ac:dyDescent="0.3">
      <c r="A27" s="6" t="s">
        <v>124</v>
      </c>
      <c r="C27" s="6" t="s">
        <v>200</v>
      </c>
      <c r="E27" s="8">
        <v>175</v>
      </c>
      <c r="G27" s="8">
        <v>34641</v>
      </c>
      <c r="I27" s="8">
        <v>57488</v>
      </c>
      <c r="K27" s="10">
        <v>65.823874755381595</v>
      </c>
      <c r="M27" s="5">
        <v>240.46313262125599</v>
      </c>
      <c r="O27" s="13">
        <v>228.89</v>
      </c>
      <c r="Q27" s="13">
        <f t="shared" si="0"/>
        <v>4.4880392156862854</v>
      </c>
      <c r="R27" s="5">
        <f t="shared" si="1"/>
        <v>4.5777999999999999</v>
      </c>
      <c r="S27" s="5"/>
      <c r="T27" s="5">
        <f t="shared" si="2"/>
        <v>224.4019607843137</v>
      </c>
      <c r="U27" s="5"/>
      <c r="V27" s="5" t="str">
        <f t="shared" si="3"/>
        <v>N</v>
      </c>
      <c r="W27" s="5"/>
      <c r="X27" s="42" t="str">
        <f t="shared" si="4"/>
        <v>Y</v>
      </c>
      <c r="Y27" s="42"/>
      <c r="Z27" s="42" t="s">
        <v>237</v>
      </c>
      <c r="AA27" s="42"/>
      <c r="AB27" s="42" t="str">
        <f t="shared" si="5"/>
        <v>Y</v>
      </c>
      <c r="AC27" s="42"/>
      <c r="AD27" s="42">
        <f t="shared" si="6"/>
        <v>224.4019607843137</v>
      </c>
      <c r="AE27" s="42"/>
      <c r="AF27" s="5">
        <f t="shared" si="7"/>
        <v>224.31219999999999</v>
      </c>
      <c r="AH27" s="5">
        <f t="shared" si="8"/>
        <v>228.89</v>
      </c>
      <c r="AN27" s="12">
        <f>AH27</f>
        <v>228.89</v>
      </c>
      <c r="AP27" s="5" t="str">
        <f t="shared" si="9"/>
        <v>N/A</v>
      </c>
      <c r="AR27" s="5">
        <f t="shared" si="10"/>
        <v>228.89</v>
      </c>
      <c r="AT27" s="5">
        <f t="shared" si="11"/>
        <v>4.5777999999999999</v>
      </c>
      <c r="AV27" s="5">
        <v>0.25</v>
      </c>
      <c r="AX27" s="5">
        <f t="shared" si="12"/>
        <v>233.71779999999998</v>
      </c>
      <c r="AZ27" s="28">
        <f t="shared" si="13"/>
        <v>8096218.309799999</v>
      </c>
      <c r="BA27" s="28"/>
      <c r="BB27" s="29">
        <f t="shared" si="14"/>
        <v>8329883.3771329289</v>
      </c>
      <c r="BC27" s="28"/>
      <c r="BD27" s="30">
        <f t="shared" si="15"/>
        <v>-233665.06733292993</v>
      </c>
      <c r="BF27" s="31">
        <f t="shared" si="16"/>
        <v>4.8277999999999963</v>
      </c>
      <c r="BG27" s="58">
        <f t="shared" si="17"/>
        <v>167239.81979999988</v>
      </c>
      <c r="BJ27" s="53">
        <f t="shared" si="18"/>
        <v>0</v>
      </c>
      <c r="BK27" s="56">
        <f t="shared" si="19"/>
        <v>0</v>
      </c>
      <c r="BL27" s="53">
        <f t="shared" si="20"/>
        <v>158579.56979999988</v>
      </c>
      <c r="BN27" s="62">
        <f t="shared" si="21"/>
        <v>158579.56979999988</v>
      </c>
      <c r="BP27" s="13">
        <f t="shared" si="22"/>
        <v>0</v>
      </c>
    </row>
    <row r="28" spans="1:68" x14ac:dyDescent="0.3">
      <c r="A28" s="6" t="s">
        <v>122</v>
      </c>
      <c r="C28" s="6" t="s">
        <v>200</v>
      </c>
      <c r="E28" s="8">
        <v>282</v>
      </c>
      <c r="G28" s="8">
        <v>65787</v>
      </c>
      <c r="I28" s="8">
        <v>92637</v>
      </c>
      <c r="K28" s="10">
        <v>82.811619547265096</v>
      </c>
      <c r="M28" s="5">
        <v>258.75932434368298</v>
      </c>
      <c r="O28" s="13">
        <v>246.95</v>
      </c>
      <c r="Q28" s="13">
        <f t="shared" si="0"/>
        <v>4.8421568627450995</v>
      </c>
      <c r="R28" s="5">
        <f t="shared" si="1"/>
        <v>4.9390000000000001</v>
      </c>
      <c r="S28" s="5"/>
      <c r="T28" s="5">
        <f t="shared" si="2"/>
        <v>242.10784313725489</v>
      </c>
      <c r="U28" s="5"/>
      <c r="V28" s="5" t="str">
        <f t="shared" si="3"/>
        <v>N</v>
      </c>
      <c r="W28" s="5"/>
      <c r="X28" s="42" t="str">
        <f t="shared" si="4"/>
        <v>N</v>
      </c>
      <c r="Y28" s="42"/>
      <c r="Z28" s="42" t="s">
        <v>238</v>
      </c>
      <c r="AA28" s="42"/>
      <c r="AB28" s="42" t="str">
        <f t="shared" si="5"/>
        <v>Y</v>
      </c>
      <c r="AC28" s="42"/>
      <c r="AD28" s="42">
        <f t="shared" si="6"/>
        <v>242.10784313725489</v>
      </c>
      <c r="AE28" s="42"/>
      <c r="AF28" s="5">
        <f t="shared" si="7"/>
        <v>242.011</v>
      </c>
      <c r="AH28" s="5">
        <f t="shared" si="8"/>
        <v>246.95</v>
      </c>
      <c r="AJ28" s="12">
        <f>M28</f>
        <v>258.75932434368298</v>
      </c>
      <c r="AL28" s="12">
        <f>IF(AH28&lt;AJ28,AH28,AJ28)</f>
        <v>246.95</v>
      </c>
      <c r="AN28" s="12">
        <f>AL28</f>
        <v>246.95</v>
      </c>
      <c r="AP28" s="5" t="str">
        <f t="shared" si="9"/>
        <v>N/A</v>
      </c>
      <c r="AR28" s="5">
        <f t="shared" si="10"/>
        <v>246.95</v>
      </c>
      <c r="AT28" s="5">
        <f t="shared" si="11"/>
        <v>4.9390000000000001</v>
      </c>
      <c r="AV28" s="5">
        <v>0.12</v>
      </c>
      <c r="AX28" s="5">
        <f t="shared" si="12"/>
        <v>252.00899999999999</v>
      </c>
      <c r="AZ28" s="28">
        <f t="shared" si="13"/>
        <v>16578916.082999999</v>
      </c>
      <c r="BA28" s="28"/>
      <c r="BB28" s="29">
        <f t="shared" si="14"/>
        <v>17022999.670597874</v>
      </c>
      <c r="BC28" s="28"/>
      <c r="BD28" s="30">
        <f t="shared" si="15"/>
        <v>-444083.58759787492</v>
      </c>
      <c r="BF28" s="31">
        <f t="shared" si="16"/>
        <v>5.0589999999999975</v>
      </c>
      <c r="BG28" s="58">
        <f t="shared" si="17"/>
        <v>332816.43299999984</v>
      </c>
      <c r="BJ28" s="53">
        <f t="shared" si="18"/>
        <v>0</v>
      </c>
      <c r="BK28" s="56">
        <f t="shared" si="19"/>
        <v>0</v>
      </c>
      <c r="BL28" s="53">
        <f t="shared" si="20"/>
        <v>324921.99299999955</v>
      </c>
      <c r="BN28" s="62">
        <f t="shared" si="21"/>
        <v>324921.99299999955</v>
      </c>
      <c r="BP28" s="13">
        <f t="shared" si="22"/>
        <v>0</v>
      </c>
    </row>
    <row r="29" spans="1:68" x14ac:dyDescent="0.3">
      <c r="A29" s="6" t="s">
        <v>121</v>
      </c>
      <c r="C29" s="6" t="s">
        <v>200</v>
      </c>
      <c r="E29" s="8">
        <v>150</v>
      </c>
      <c r="G29" s="8">
        <v>33107</v>
      </c>
      <c r="I29" s="8">
        <v>49275</v>
      </c>
      <c r="K29" s="10">
        <v>88.080365296803606</v>
      </c>
      <c r="M29" s="5">
        <v>282.89888058161301</v>
      </c>
      <c r="O29" s="13">
        <v>270.11</v>
      </c>
      <c r="Q29" s="13">
        <f t="shared" si="0"/>
        <v>5.2962745098039363</v>
      </c>
      <c r="R29" s="5">
        <f t="shared" si="1"/>
        <v>5.4022000000000006</v>
      </c>
      <c r="S29" s="5"/>
      <c r="T29" s="5">
        <f t="shared" si="2"/>
        <v>264.81372549019608</v>
      </c>
      <c r="U29" s="5"/>
      <c r="V29" s="5" t="str">
        <f t="shared" si="3"/>
        <v>N</v>
      </c>
      <c r="W29" s="5"/>
      <c r="X29" s="42" t="str">
        <f t="shared" si="4"/>
        <v>N</v>
      </c>
      <c r="Y29" s="42"/>
      <c r="Z29" s="42" t="s">
        <v>237</v>
      </c>
      <c r="AA29" s="42"/>
      <c r="AB29" s="42" t="str">
        <f t="shared" si="5"/>
        <v>Y</v>
      </c>
      <c r="AC29" s="42"/>
      <c r="AD29" s="42">
        <f t="shared" si="6"/>
        <v>264.81372549019608</v>
      </c>
      <c r="AE29" s="42"/>
      <c r="AF29" s="5">
        <f t="shared" si="7"/>
        <v>264.70780000000002</v>
      </c>
      <c r="AH29" s="5">
        <f t="shared" si="8"/>
        <v>270.11</v>
      </c>
      <c r="AN29" s="12">
        <f t="shared" ref="AN29:AN46" si="23">AH29</f>
        <v>270.11</v>
      </c>
      <c r="AP29" s="5" t="str">
        <f t="shared" si="9"/>
        <v>N/A</v>
      </c>
      <c r="AR29" s="5">
        <f t="shared" si="10"/>
        <v>270.11</v>
      </c>
      <c r="AT29" s="5">
        <f t="shared" si="11"/>
        <v>5.4022000000000006</v>
      </c>
      <c r="AV29" s="5">
        <v>0.41</v>
      </c>
      <c r="AX29" s="5">
        <f t="shared" si="12"/>
        <v>275.92220000000003</v>
      </c>
      <c r="AZ29" s="28">
        <f t="shared" si="13"/>
        <v>9134956.2754000016</v>
      </c>
      <c r="BA29" s="28"/>
      <c r="BB29" s="29">
        <f t="shared" si="14"/>
        <v>9365933.2394154612</v>
      </c>
      <c r="BC29" s="28"/>
      <c r="BD29" s="30">
        <f t="shared" si="15"/>
        <v>-230976.96401545964</v>
      </c>
      <c r="BF29" s="31">
        <f t="shared" si="16"/>
        <v>5.8122000000000185</v>
      </c>
      <c r="BG29" s="58">
        <f t="shared" si="17"/>
        <v>192424.50540000061</v>
      </c>
      <c r="BJ29" s="53">
        <f t="shared" si="18"/>
        <v>0</v>
      </c>
      <c r="BK29" s="56">
        <f t="shared" si="19"/>
        <v>0</v>
      </c>
      <c r="BL29" s="53">
        <f t="shared" si="20"/>
        <v>178850.6353999998</v>
      </c>
      <c r="BN29" s="62">
        <f t="shared" si="21"/>
        <v>178850.6353999998</v>
      </c>
      <c r="BP29" s="13">
        <f t="shared" si="22"/>
        <v>0</v>
      </c>
    </row>
    <row r="30" spans="1:68" x14ac:dyDescent="0.3">
      <c r="A30" s="6" t="s">
        <v>119</v>
      </c>
      <c r="C30" s="6" t="s">
        <v>200</v>
      </c>
      <c r="E30" s="8">
        <v>130</v>
      </c>
      <c r="G30" s="8">
        <v>41008</v>
      </c>
      <c r="I30" s="8">
        <v>45122</v>
      </c>
      <c r="K30" s="10">
        <v>95.093782929399396</v>
      </c>
      <c r="M30" s="5">
        <v>273.6665794667</v>
      </c>
      <c r="O30" s="13">
        <v>253.85</v>
      </c>
      <c r="Q30" s="13">
        <f t="shared" si="0"/>
        <v>4.9774509803921489</v>
      </c>
      <c r="R30" s="5">
        <f t="shared" si="1"/>
        <v>5.077</v>
      </c>
      <c r="S30" s="5"/>
      <c r="T30" s="5">
        <f t="shared" si="2"/>
        <v>248.87254901960785</v>
      </c>
      <c r="U30" s="5"/>
      <c r="V30" s="5" t="str">
        <f t="shared" si="3"/>
        <v>N</v>
      </c>
      <c r="W30" s="5"/>
      <c r="X30" s="42" t="str">
        <f t="shared" si="4"/>
        <v>N</v>
      </c>
      <c r="Y30" s="42"/>
      <c r="Z30" s="42" t="s">
        <v>237</v>
      </c>
      <c r="AA30" s="42"/>
      <c r="AB30" s="42" t="str">
        <f t="shared" si="5"/>
        <v>Y</v>
      </c>
      <c r="AC30" s="42"/>
      <c r="AD30" s="42">
        <f t="shared" si="6"/>
        <v>248.87254901960785</v>
      </c>
      <c r="AE30" s="42"/>
      <c r="AF30" s="5">
        <f t="shared" si="7"/>
        <v>248.773</v>
      </c>
      <c r="AH30" s="5">
        <f t="shared" si="8"/>
        <v>253.85</v>
      </c>
      <c r="AN30" s="12">
        <f t="shared" si="23"/>
        <v>253.85</v>
      </c>
      <c r="AP30" s="5" t="str">
        <f t="shared" si="9"/>
        <v>N/A</v>
      </c>
      <c r="AR30" s="5">
        <f t="shared" si="10"/>
        <v>253.85</v>
      </c>
      <c r="AT30" s="5">
        <f t="shared" si="11"/>
        <v>5.077</v>
      </c>
      <c r="AV30" s="5">
        <v>0.2</v>
      </c>
      <c r="AX30" s="5">
        <f t="shared" si="12"/>
        <v>259.12700000000001</v>
      </c>
      <c r="AZ30" s="28">
        <f t="shared" si="13"/>
        <v>10626280.016000001</v>
      </c>
      <c r="BA30" s="28"/>
      <c r="BB30" s="29">
        <f t="shared" si="14"/>
        <v>11222519.090770433</v>
      </c>
      <c r="BC30" s="28"/>
      <c r="BD30" s="30">
        <f t="shared" si="15"/>
        <v>-596239.07477043197</v>
      </c>
      <c r="BF30" s="31">
        <f t="shared" si="16"/>
        <v>5.2770000000000152</v>
      </c>
      <c r="BG30" s="58">
        <f t="shared" si="17"/>
        <v>216399.21600000063</v>
      </c>
      <c r="BJ30" s="53">
        <f t="shared" si="18"/>
        <v>0</v>
      </c>
      <c r="BK30" s="56">
        <f t="shared" si="19"/>
        <v>0</v>
      </c>
      <c r="BL30" s="53">
        <f t="shared" si="20"/>
        <v>208197.61600000109</v>
      </c>
      <c r="BN30" s="62">
        <f t="shared" si="21"/>
        <v>208197.61600000109</v>
      </c>
      <c r="BP30" s="13">
        <f t="shared" si="22"/>
        <v>0</v>
      </c>
    </row>
    <row r="31" spans="1:68" x14ac:dyDescent="0.3">
      <c r="A31" s="6" t="s">
        <v>119</v>
      </c>
      <c r="C31" s="6" t="s">
        <v>210</v>
      </c>
      <c r="E31" s="8">
        <v>69</v>
      </c>
      <c r="G31" s="8">
        <v>7656</v>
      </c>
      <c r="I31" s="8">
        <v>22667</v>
      </c>
      <c r="K31" s="10">
        <v>76.748064324002399</v>
      </c>
      <c r="M31" s="5">
        <v>241.744289788354</v>
      </c>
      <c r="O31" s="13">
        <v>194.64</v>
      </c>
      <c r="Q31" s="13">
        <f t="shared" si="0"/>
        <v>3.8164705882352905</v>
      </c>
      <c r="R31" s="5">
        <f t="shared" si="1"/>
        <v>3.8927999999999998</v>
      </c>
      <c r="S31" s="5"/>
      <c r="T31" s="5">
        <f t="shared" si="2"/>
        <v>190.8235294117647</v>
      </c>
      <c r="U31" s="5"/>
      <c r="V31" s="5" t="str">
        <f t="shared" si="3"/>
        <v>N</v>
      </c>
      <c r="W31" s="5"/>
      <c r="X31" s="42" t="str">
        <f t="shared" si="4"/>
        <v>N</v>
      </c>
      <c r="Y31" s="42"/>
      <c r="Z31" s="42" t="s">
        <v>237</v>
      </c>
      <c r="AA31" s="42"/>
      <c r="AB31" s="42" t="str">
        <f t="shared" si="5"/>
        <v>Y</v>
      </c>
      <c r="AC31" s="42"/>
      <c r="AD31" s="42">
        <f t="shared" si="6"/>
        <v>190.8235294117647</v>
      </c>
      <c r="AE31" s="42"/>
      <c r="AF31" s="5">
        <f t="shared" si="7"/>
        <v>190.74719999999999</v>
      </c>
      <c r="AH31" s="5">
        <f t="shared" si="8"/>
        <v>194.64</v>
      </c>
      <c r="AN31" s="12">
        <f t="shared" si="23"/>
        <v>194.64</v>
      </c>
      <c r="AP31" s="5" t="str">
        <f t="shared" si="9"/>
        <v>N/A</v>
      </c>
      <c r="AR31" s="5">
        <f t="shared" si="10"/>
        <v>194.64</v>
      </c>
      <c r="AT31" s="5">
        <f t="shared" si="11"/>
        <v>3.8927999999999998</v>
      </c>
      <c r="AV31" s="5">
        <v>0.21</v>
      </c>
      <c r="AX31" s="5">
        <f t="shared" si="12"/>
        <v>198.74279999999999</v>
      </c>
      <c r="AZ31" s="28">
        <f t="shared" si="13"/>
        <v>1521574.8768</v>
      </c>
      <c r="BA31" s="28"/>
      <c r="BB31" s="29">
        <f t="shared" si="14"/>
        <v>1850794.2826196381</v>
      </c>
      <c r="BC31" s="28"/>
      <c r="BD31" s="30">
        <f t="shared" si="15"/>
        <v>-329219.40581963817</v>
      </c>
      <c r="BF31" s="31">
        <f t="shared" si="16"/>
        <v>4.102800000000002</v>
      </c>
      <c r="BG31" s="58">
        <f t="shared" si="17"/>
        <v>31411.036800000016</v>
      </c>
      <c r="BJ31" s="53">
        <f t="shared" si="18"/>
        <v>0</v>
      </c>
      <c r="BK31" s="56">
        <f t="shared" si="19"/>
        <v>0</v>
      </c>
      <c r="BL31" s="53">
        <f t="shared" si="20"/>
        <v>29803.276799999956</v>
      </c>
      <c r="BN31" s="62">
        <f t="shared" si="21"/>
        <v>29803.276799999956</v>
      </c>
      <c r="BP31" s="13">
        <f t="shared" si="22"/>
        <v>0</v>
      </c>
    </row>
    <row r="32" spans="1:68" x14ac:dyDescent="0.3">
      <c r="A32" s="6" t="s">
        <v>117</v>
      </c>
      <c r="C32" s="6" t="s">
        <v>200</v>
      </c>
      <c r="E32" s="8">
        <v>120</v>
      </c>
      <c r="G32" s="8">
        <v>26895</v>
      </c>
      <c r="I32" s="8">
        <v>39515</v>
      </c>
      <c r="K32" s="10">
        <v>90.216894977169005</v>
      </c>
      <c r="M32" s="5">
        <v>280.79853907578098</v>
      </c>
      <c r="O32" s="13">
        <v>238.36</v>
      </c>
      <c r="Q32" s="13">
        <f t="shared" si="0"/>
        <v>4.673725490196091</v>
      </c>
      <c r="R32" s="5">
        <f t="shared" si="1"/>
        <v>4.7672000000000008</v>
      </c>
      <c r="S32" s="5"/>
      <c r="T32" s="5">
        <f t="shared" si="2"/>
        <v>233.68627450980392</v>
      </c>
      <c r="U32" s="5"/>
      <c r="V32" s="5" t="str">
        <f t="shared" si="3"/>
        <v>N</v>
      </c>
      <c r="W32" s="5"/>
      <c r="X32" s="42" t="str">
        <f t="shared" si="4"/>
        <v>N</v>
      </c>
      <c r="Y32" s="42"/>
      <c r="Z32" s="42" t="s">
        <v>237</v>
      </c>
      <c r="AA32" s="42"/>
      <c r="AB32" s="42" t="str">
        <f t="shared" si="5"/>
        <v>Y</v>
      </c>
      <c r="AC32" s="42"/>
      <c r="AD32" s="42">
        <f t="shared" si="6"/>
        <v>233.68627450980392</v>
      </c>
      <c r="AE32" s="42"/>
      <c r="AF32" s="5">
        <f t="shared" si="7"/>
        <v>233.59280000000001</v>
      </c>
      <c r="AH32" s="5">
        <f t="shared" si="8"/>
        <v>238.36</v>
      </c>
      <c r="AN32" s="12">
        <f t="shared" si="23"/>
        <v>238.36</v>
      </c>
      <c r="AP32" s="5" t="str">
        <f t="shared" si="9"/>
        <v>N/A</v>
      </c>
      <c r="AR32" s="5">
        <f t="shared" si="10"/>
        <v>238.36</v>
      </c>
      <c r="AT32" s="5">
        <f t="shared" si="11"/>
        <v>4.7672000000000008</v>
      </c>
      <c r="AV32" s="5">
        <v>0.32</v>
      </c>
      <c r="AX32" s="5">
        <f t="shared" si="12"/>
        <v>243.44720000000001</v>
      </c>
      <c r="AZ32" s="28">
        <f t="shared" si="13"/>
        <v>6547512.4440000001</v>
      </c>
      <c r="BA32" s="28"/>
      <c r="BB32" s="29">
        <f t="shared" si="14"/>
        <v>7552076.7084431294</v>
      </c>
      <c r="BC32" s="28"/>
      <c r="BD32" s="30">
        <f t="shared" si="15"/>
        <v>-1004564.2644431293</v>
      </c>
      <c r="BF32" s="31">
        <f t="shared" si="16"/>
        <v>5.0871999999999957</v>
      </c>
      <c r="BG32" s="58">
        <f t="shared" si="17"/>
        <v>136820.24399999989</v>
      </c>
      <c r="BJ32" s="53">
        <f t="shared" si="18"/>
        <v>0</v>
      </c>
      <c r="BK32" s="56">
        <f t="shared" si="19"/>
        <v>0</v>
      </c>
      <c r="BL32" s="53">
        <f t="shared" si="20"/>
        <v>128213.84400000007</v>
      </c>
      <c r="BN32" s="62">
        <f t="shared" si="21"/>
        <v>128213.84400000007</v>
      </c>
      <c r="BP32" s="13">
        <f t="shared" si="22"/>
        <v>0</v>
      </c>
    </row>
    <row r="33" spans="1:68" x14ac:dyDescent="0.3">
      <c r="A33" s="6" t="s">
        <v>115</v>
      </c>
      <c r="C33" s="6" t="s">
        <v>200</v>
      </c>
      <c r="E33" s="8">
        <v>127</v>
      </c>
      <c r="G33" s="8">
        <v>30694</v>
      </c>
      <c r="I33" s="8">
        <v>44040</v>
      </c>
      <c r="K33" s="10">
        <v>95.005932477618401</v>
      </c>
      <c r="M33" s="5">
        <v>260.80735038139102</v>
      </c>
      <c r="O33" s="13">
        <v>245.43</v>
      </c>
      <c r="Q33" s="13">
        <f t="shared" si="0"/>
        <v>4.8123529411764707</v>
      </c>
      <c r="R33" s="5">
        <f t="shared" si="1"/>
        <v>4.9085999999999999</v>
      </c>
      <c r="S33" s="5"/>
      <c r="T33" s="5">
        <f t="shared" si="2"/>
        <v>240.61764705882354</v>
      </c>
      <c r="U33" s="5"/>
      <c r="V33" s="5" t="str">
        <f t="shared" si="3"/>
        <v>N</v>
      </c>
      <c r="W33" s="5"/>
      <c r="X33" s="42" t="str">
        <f t="shared" si="4"/>
        <v>N</v>
      </c>
      <c r="Y33" s="42"/>
      <c r="Z33" s="42" t="s">
        <v>237</v>
      </c>
      <c r="AA33" s="42"/>
      <c r="AB33" s="42" t="str">
        <f t="shared" si="5"/>
        <v>Y</v>
      </c>
      <c r="AC33" s="42"/>
      <c r="AD33" s="42">
        <f t="shared" si="6"/>
        <v>240.61764705882354</v>
      </c>
      <c r="AE33" s="42"/>
      <c r="AF33" s="5">
        <f t="shared" si="7"/>
        <v>240.5214</v>
      </c>
      <c r="AH33" s="5">
        <f t="shared" si="8"/>
        <v>245.43</v>
      </c>
      <c r="AN33" s="12">
        <f t="shared" si="23"/>
        <v>245.43</v>
      </c>
      <c r="AP33" s="5" t="str">
        <f t="shared" si="9"/>
        <v>N/A</v>
      </c>
      <c r="AR33" s="5">
        <f t="shared" si="10"/>
        <v>245.43</v>
      </c>
      <c r="AT33" s="5">
        <f t="shared" si="11"/>
        <v>4.9085999999999999</v>
      </c>
      <c r="AV33" s="5">
        <v>0.45</v>
      </c>
      <c r="AX33" s="5">
        <f t="shared" si="12"/>
        <v>250.7886</v>
      </c>
      <c r="AZ33" s="28">
        <f t="shared" si="13"/>
        <v>7697705.2884</v>
      </c>
      <c r="BA33" s="28"/>
      <c r="BB33" s="29">
        <f t="shared" si="14"/>
        <v>8005220.8126064157</v>
      </c>
      <c r="BC33" s="28"/>
      <c r="BD33" s="30">
        <f t="shared" si="15"/>
        <v>-307515.52420641575</v>
      </c>
      <c r="BF33" s="31">
        <f t="shared" si="16"/>
        <v>5.3585999999999956</v>
      </c>
      <c r="BG33" s="58">
        <f t="shared" si="17"/>
        <v>164476.86839999986</v>
      </c>
      <c r="BJ33" s="53">
        <f t="shared" si="18"/>
        <v>0</v>
      </c>
      <c r="BK33" s="56">
        <f t="shared" si="19"/>
        <v>0</v>
      </c>
      <c r="BL33" s="53">
        <f t="shared" si="20"/>
        <v>150664.56840000022</v>
      </c>
      <c r="BN33" s="62">
        <f t="shared" si="21"/>
        <v>150664.56840000022</v>
      </c>
      <c r="BP33" s="13">
        <f t="shared" si="22"/>
        <v>0</v>
      </c>
    </row>
    <row r="34" spans="1:68" x14ac:dyDescent="0.3">
      <c r="A34" s="6" t="s">
        <v>114</v>
      </c>
      <c r="C34" s="6" t="s">
        <v>200</v>
      </c>
      <c r="E34" s="8">
        <v>126</v>
      </c>
      <c r="G34" s="8">
        <v>34435</v>
      </c>
      <c r="I34" s="8">
        <v>42575</v>
      </c>
      <c r="K34" s="10">
        <v>92.574472711458995</v>
      </c>
      <c r="M34" s="5">
        <v>268.338930653879</v>
      </c>
      <c r="O34" s="13">
        <v>235.13</v>
      </c>
      <c r="Q34" s="13">
        <f t="shared" si="0"/>
        <v>4.6103921568627584</v>
      </c>
      <c r="R34" s="5">
        <f t="shared" si="1"/>
        <v>4.7026000000000003</v>
      </c>
      <c r="S34" s="5"/>
      <c r="T34" s="5">
        <f t="shared" si="2"/>
        <v>230.51960784313724</v>
      </c>
      <c r="U34" s="5"/>
      <c r="V34" s="5" t="str">
        <f t="shared" si="3"/>
        <v>N</v>
      </c>
      <c r="W34" s="5"/>
      <c r="X34" s="42" t="str">
        <f t="shared" si="4"/>
        <v>N</v>
      </c>
      <c r="Y34" s="42"/>
      <c r="Z34" s="42" t="s">
        <v>237</v>
      </c>
      <c r="AA34" s="42"/>
      <c r="AB34" s="42" t="str">
        <f t="shared" si="5"/>
        <v>Y</v>
      </c>
      <c r="AC34" s="42"/>
      <c r="AD34" s="42">
        <f t="shared" si="6"/>
        <v>230.51960784313724</v>
      </c>
      <c r="AE34" s="42"/>
      <c r="AF34" s="5">
        <f t="shared" si="7"/>
        <v>230.42740000000001</v>
      </c>
      <c r="AH34" s="5">
        <f t="shared" si="8"/>
        <v>235.13</v>
      </c>
      <c r="AN34" s="12">
        <f t="shared" si="23"/>
        <v>235.13</v>
      </c>
      <c r="AP34" s="5" t="str">
        <f t="shared" si="9"/>
        <v>N/A</v>
      </c>
      <c r="AR34" s="5">
        <f t="shared" si="10"/>
        <v>235.13</v>
      </c>
      <c r="AT34" s="5">
        <f t="shared" si="11"/>
        <v>4.7026000000000003</v>
      </c>
      <c r="AV34" s="5">
        <v>0.05</v>
      </c>
      <c r="AX34" s="5">
        <f t="shared" si="12"/>
        <v>239.8826</v>
      </c>
      <c r="AZ34" s="28">
        <f t="shared" si="13"/>
        <v>8260357.3310000002</v>
      </c>
      <c r="BA34" s="28"/>
      <c r="BB34" s="29">
        <f t="shared" si="14"/>
        <v>9240251.0770663228</v>
      </c>
      <c r="BC34" s="28"/>
      <c r="BD34" s="30">
        <f t="shared" si="15"/>
        <v>-979893.74606632255</v>
      </c>
      <c r="BF34" s="31">
        <f t="shared" si="16"/>
        <v>4.752600000000001</v>
      </c>
      <c r="BG34" s="58">
        <f t="shared" si="17"/>
        <v>163655.78100000005</v>
      </c>
      <c r="BJ34" s="53">
        <f t="shared" si="18"/>
        <v>0</v>
      </c>
      <c r="BK34" s="56">
        <f t="shared" si="19"/>
        <v>0</v>
      </c>
      <c r="BL34" s="53">
        <f t="shared" si="20"/>
        <v>161934.03099999964</v>
      </c>
      <c r="BN34" s="62">
        <f t="shared" si="21"/>
        <v>161934.03100000063</v>
      </c>
      <c r="BP34" s="13">
        <f t="shared" si="22"/>
        <v>0</v>
      </c>
    </row>
    <row r="35" spans="1:68" x14ac:dyDescent="0.3">
      <c r="A35" s="6" t="s">
        <v>113</v>
      </c>
      <c r="C35" s="6" t="s">
        <v>200</v>
      </c>
      <c r="E35" s="8">
        <v>60</v>
      </c>
      <c r="G35" s="8">
        <v>9652</v>
      </c>
      <c r="I35" s="8">
        <v>19710</v>
      </c>
      <c r="K35" s="10">
        <v>87.858447488584503</v>
      </c>
      <c r="M35" s="5">
        <v>278.57751691217402</v>
      </c>
      <c r="O35" s="13">
        <v>245.2</v>
      </c>
      <c r="Q35" s="13">
        <f t="shared" si="0"/>
        <v>4.8078431372549062</v>
      </c>
      <c r="R35" s="5">
        <f t="shared" si="1"/>
        <v>4.9039999999999999</v>
      </c>
      <c r="S35" s="5"/>
      <c r="T35" s="5">
        <f t="shared" si="2"/>
        <v>240.39215686274508</v>
      </c>
      <c r="U35" s="5"/>
      <c r="V35" s="5" t="str">
        <f t="shared" si="3"/>
        <v>N</v>
      </c>
      <c r="W35" s="5"/>
      <c r="X35" s="42" t="str">
        <f t="shared" si="4"/>
        <v>N</v>
      </c>
      <c r="Y35" s="42"/>
      <c r="Z35" s="42" t="s">
        <v>237</v>
      </c>
      <c r="AA35" s="42"/>
      <c r="AB35" s="42" t="str">
        <f t="shared" si="5"/>
        <v>Y</v>
      </c>
      <c r="AC35" s="42"/>
      <c r="AD35" s="42">
        <f t="shared" si="6"/>
        <v>240.39215686274508</v>
      </c>
      <c r="AE35" s="42"/>
      <c r="AF35" s="5">
        <f t="shared" si="7"/>
        <v>240.29599999999999</v>
      </c>
      <c r="AH35" s="5">
        <f t="shared" si="8"/>
        <v>245.2</v>
      </c>
      <c r="AN35" s="12">
        <f t="shared" si="23"/>
        <v>245.2</v>
      </c>
      <c r="AP35" s="5" t="str">
        <f t="shared" si="9"/>
        <v>N/A</v>
      </c>
      <c r="AR35" s="5">
        <f t="shared" si="10"/>
        <v>245.2</v>
      </c>
      <c r="AT35" s="5">
        <f t="shared" si="11"/>
        <v>4.9039999999999999</v>
      </c>
      <c r="AV35" s="5">
        <v>0.02</v>
      </c>
      <c r="AX35" s="5">
        <f t="shared" si="12"/>
        <v>250.124</v>
      </c>
      <c r="AZ35" s="28">
        <f t="shared" si="13"/>
        <v>2414196.8479999998</v>
      </c>
      <c r="BA35" s="28"/>
      <c r="BB35" s="29">
        <f t="shared" si="14"/>
        <v>2688830.1932363035</v>
      </c>
      <c r="BC35" s="28"/>
      <c r="BD35" s="30">
        <f t="shared" si="15"/>
        <v>-274633.34523630375</v>
      </c>
      <c r="BF35" s="31">
        <f t="shared" si="16"/>
        <v>4.9240000000000066</v>
      </c>
      <c r="BG35" s="58">
        <f t="shared" si="17"/>
        <v>47526.448000000062</v>
      </c>
      <c r="BJ35" s="53">
        <f t="shared" si="18"/>
        <v>0</v>
      </c>
      <c r="BK35" s="56">
        <f t="shared" si="19"/>
        <v>0</v>
      </c>
      <c r="BL35" s="53">
        <f t="shared" si="20"/>
        <v>47333.407999999967</v>
      </c>
      <c r="BN35" s="62">
        <f t="shared" si="21"/>
        <v>47333.407999999967</v>
      </c>
      <c r="BP35" s="13">
        <f t="shared" si="22"/>
        <v>0</v>
      </c>
    </row>
    <row r="36" spans="1:68" x14ac:dyDescent="0.3">
      <c r="A36" s="6" t="s">
        <v>112</v>
      </c>
      <c r="C36" s="6" t="s">
        <v>200</v>
      </c>
      <c r="E36" s="8">
        <v>71</v>
      </c>
      <c r="G36" s="8">
        <v>13376</v>
      </c>
      <c r="I36" s="8">
        <v>24326</v>
      </c>
      <c r="K36" s="10">
        <v>93.868415975303904</v>
      </c>
      <c r="M36" s="5">
        <v>285.50712168976298</v>
      </c>
      <c r="O36" s="13">
        <v>247.77</v>
      </c>
      <c r="Q36" s="13">
        <f t="shared" si="0"/>
        <v>4.8582352941176623</v>
      </c>
      <c r="R36" s="5">
        <f t="shared" si="1"/>
        <v>4.9554</v>
      </c>
      <c r="S36" s="5"/>
      <c r="T36" s="5">
        <f t="shared" si="2"/>
        <v>242.91176470588235</v>
      </c>
      <c r="U36" s="5"/>
      <c r="V36" s="5" t="str">
        <f t="shared" si="3"/>
        <v>N</v>
      </c>
      <c r="W36" s="5"/>
      <c r="X36" s="42" t="str">
        <f t="shared" si="4"/>
        <v>N</v>
      </c>
      <c r="Y36" s="42"/>
      <c r="Z36" s="42" t="s">
        <v>237</v>
      </c>
      <c r="AA36" s="42"/>
      <c r="AB36" s="42" t="str">
        <f t="shared" si="5"/>
        <v>Y</v>
      </c>
      <c r="AC36" s="42"/>
      <c r="AD36" s="42">
        <f t="shared" si="6"/>
        <v>242.91176470588235</v>
      </c>
      <c r="AE36" s="42"/>
      <c r="AF36" s="5">
        <f t="shared" si="7"/>
        <v>242.81460000000001</v>
      </c>
      <c r="AH36" s="5">
        <f t="shared" si="8"/>
        <v>247.77</v>
      </c>
      <c r="AN36" s="12">
        <f t="shared" si="23"/>
        <v>247.77</v>
      </c>
      <c r="AP36" s="5" t="str">
        <f t="shared" si="9"/>
        <v>N/A</v>
      </c>
      <c r="AR36" s="5">
        <f t="shared" si="10"/>
        <v>247.77</v>
      </c>
      <c r="AT36" s="5">
        <f t="shared" si="11"/>
        <v>4.9554</v>
      </c>
      <c r="AV36" s="5">
        <v>0.32</v>
      </c>
      <c r="AX36" s="5">
        <f t="shared" si="12"/>
        <v>253.0454</v>
      </c>
      <c r="AZ36" s="28">
        <f t="shared" si="13"/>
        <v>3384735.2703999998</v>
      </c>
      <c r="BA36" s="28"/>
      <c r="BB36" s="29">
        <f t="shared" si="14"/>
        <v>3818943.2597222696</v>
      </c>
      <c r="BC36" s="28"/>
      <c r="BD36" s="30">
        <f t="shared" si="15"/>
        <v>-434207.9893222698</v>
      </c>
      <c r="BF36" s="31">
        <f t="shared" si="16"/>
        <v>5.2753999999999905</v>
      </c>
      <c r="BG36" s="58">
        <f t="shared" si="17"/>
        <v>70563.750399999873</v>
      </c>
      <c r="BJ36" s="53">
        <f t="shared" si="18"/>
        <v>0</v>
      </c>
      <c r="BK36" s="56">
        <f t="shared" si="19"/>
        <v>0</v>
      </c>
      <c r="BL36" s="53">
        <f t="shared" si="20"/>
        <v>66283.430399999968</v>
      </c>
      <c r="BN36" s="62">
        <f t="shared" si="21"/>
        <v>66283.430399999968</v>
      </c>
      <c r="BP36" s="13">
        <f t="shared" si="22"/>
        <v>0</v>
      </c>
    </row>
    <row r="37" spans="1:68" x14ac:dyDescent="0.3">
      <c r="A37" s="6" t="s">
        <v>111</v>
      </c>
      <c r="C37" s="6" t="s">
        <v>200</v>
      </c>
      <c r="E37" s="8">
        <v>161</v>
      </c>
      <c r="G37" s="8">
        <v>23557</v>
      </c>
      <c r="I37" s="8">
        <v>52889</v>
      </c>
      <c r="K37" s="10">
        <v>84.752829064919595</v>
      </c>
      <c r="M37" s="5">
        <v>281.56546136295401</v>
      </c>
      <c r="O37" s="13">
        <v>272.7</v>
      </c>
      <c r="Q37" s="13">
        <f t="shared" si="0"/>
        <v>5.3470588235294372</v>
      </c>
      <c r="R37" s="5">
        <f t="shared" si="1"/>
        <v>5.4539999999999997</v>
      </c>
      <c r="S37" s="5"/>
      <c r="T37" s="5">
        <f t="shared" si="2"/>
        <v>267.35294117647055</v>
      </c>
      <c r="U37" s="5"/>
      <c r="V37" s="5" t="str">
        <f t="shared" si="3"/>
        <v>N</v>
      </c>
      <c r="W37" s="5"/>
      <c r="X37" s="42" t="str">
        <f t="shared" si="4"/>
        <v>N</v>
      </c>
      <c r="Y37" s="42"/>
      <c r="Z37" s="42" t="s">
        <v>237</v>
      </c>
      <c r="AA37" s="42"/>
      <c r="AB37" s="42" t="str">
        <f t="shared" si="5"/>
        <v>Y</v>
      </c>
      <c r="AC37" s="42"/>
      <c r="AD37" s="42">
        <f t="shared" si="6"/>
        <v>267.35294117647055</v>
      </c>
      <c r="AE37" s="42"/>
      <c r="AF37" s="5">
        <f t="shared" si="7"/>
        <v>267.24599999999998</v>
      </c>
      <c r="AH37" s="5">
        <f t="shared" si="8"/>
        <v>272.7</v>
      </c>
      <c r="AN37" s="12">
        <f t="shared" si="23"/>
        <v>272.7</v>
      </c>
      <c r="AP37" s="5" t="str">
        <f t="shared" si="9"/>
        <v>N/A</v>
      </c>
      <c r="AR37" s="5">
        <f t="shared" si="10"/>
        <v>272.7</v>
      </c>
      <c r="AT37" s="5">
        <f t="shared" si="11"/>
        <v>5.4539999999999997</v>
      </c>
      <c r="AV37" s="5">
        <v>0.02</v>
      </c>
      <c r="AX37" s="5">
        <f t="shared" si="12"/>
        <v>278.17399999999998</v>
      </c>
      <c r="AZ37" s="28">
        <f t="shared" si="13"/>
        <v>6552944.9179999996</v>
      </c>
      <c r="BA37" s="28"/>
      <c r="BB37" s="29">
        <f t="shared" si="14"/>
        <v>6632837.5733271074</v>
      </c>
      <c r="BC37" s="28"/>
      <c r="BD37" s="30">
        <f t="shared" si="15"/>
        <v>-79892.655327107757</v>
      </c>
      <c r="BF37" s="31">
        <f t="shared" si="16"/>
        <v>5.4739999999999895</v>
      </c>
      <c r="BG37" s="58">
        <f t="shared" si="17"/>
        <v>128951.01799999975</v>
      </c>
      <c r="BJ37" s="53">
        <f t="shared" si="18"/>
        <v>0</v>
      </c>
      <c r="BK37" s="56">
        <f t="shared" si="19"/>
        <v>0</v>
      </c>
      <c r="BL37" s="53">
        <f t="shared" si="20"/>
        <v>128479.87800000019</v>
      </c>
      <c r="BN37" s="62">
        <f t="shared" si="21"/>
        <v>128479.87800000019</v>
      </c>
      <c r="BP37" s="13">
        <f t="shared" si="22"/>
        <v>0</v>
      </c>
    </row>
    <row r="38" spans="1:68" x14ac:dyDescent="0.3">
      <c r="A38" s="6" t="s">
        <v>190</v>
      </c>
      <c r="C38" s="6" t="s">
        <v>200</v>
      </c>
      <c r="E38" s="8">
        <v>48</v>
      </c>
      <c r="G38" s="8">
        <v>10594</v>
      </c>
      <c r="I38" s="8">
        <v>16190</v>
      </c>
      <c r="K38" s="10">
        <v>92.408675799086794</v>
      </c>
      <c r="M38" s="5">
        <v>220.67639650126</v>
      </c>
      <c r="O38" s="13">
        <v>189.19</v>
      </c>
      <c r="Q38" s="13">
        <f t="shared" si="0"/>
        <v>3.7096078431372632</v>
      </c>
      <c r="R38" s="5">
        <f t="shared" si="1"/>
        <v>3.7837999999999998</v>
      </c>
      <c r="S38" s="5"/>
      <c r="T38" s="5">
        <f t="shared" si="2"/>
        <v>185.48039215686273</v>
      </c>
      <c r="U38" s="5"/>
      <c r="V38" s="5" t="str">
        <f t="shared" si="3"/>
        <v>N</v>
      </c>
      <c r="W38" s="5"/>
      <c r="X38" s="42" t="str">
        <f t="shared" si="4"/>
        <v>N</v>
      </c>
      <c r="Y38" s="42"/>
      <c r="Z38" s="42" t="s">
        <v>237</v>
      </c>
      <c r="AA38" s="42"/>
      <c r="AB38" s="42" t="str">
        <f t="shared" si="5"/>
        <v>Y</v>
      </c>
      <c r="AC38" s="42"/>
      <c r="AD38" s="42">
        <f t="shared" si="6"/>
        <v>185.48039215686273</v>
      </c>
      <c r="AE38" s="42"/>
      <c r="AF38" s="5">
        <f t="shared" si="7"/>
        <v>185.40619999999998</v>
      </c>
      <c r="AH38" s="5">
        <f t="shared" si="8"/>
        <v>189.19</v>
      </c>
      <c r="AN38" s="12">
        <f t="shared" si="23"/>
        <v>189.19</v>
      </c>
      <c r="AP38" s="5" t="str">
        <f t="shared" si="9"/>
        <v>N/A</v>
      </c>
      <c r="AR38" s="5">
        <f t="shared" si="10"/>
        <v>189.19</v>
      </c>
      <c r="AT38" s="5">
        <f t="shared" si="11"/>
        <v>3.7837999999999998</v>
      </c>
      <c r="AV38" s="5">
        <v>0.09</v>
      </c>
      <c r="AX38" s="5">
        <f t="shared" si="12"/>
        <v>193.06380000000001</v>
      </c>
      <c r="AZ38" s="28">
        <f t="shared" si="13"/>
        <v>2045317.8972000002</v>
      </c>
      <c r="BA38" s="28"/>
      <c r="BB38" s="29">
        <f t="shared" si="14"/>
        <v>2337845.7445343486</v>
      </c>
      <c r="BC38" s="28"/>
      <c r="BD38" s="30">
        <f t="shared" si="15"/>
        <v>-292527.84733434836</v>
      </c>
      <c r="BF38" s="31">
        <f t="shared" si="16"/>
        <v>3.873800000000017</v>
      </c>
      <c r="BG38" s="58">
        <f t="shared" si="17"/>
        <v>41039.037200000181</v>
      </c>
      <c r="BJ38" s="53">
        <f t="shared" si="18"/>
        <v>0</v>
      </c>
      <c r="BK38" s="56">
        <f t="shared" si="19"/>
        <v>0</v>
      </c>
      <c r="BL38" s="53">
        <f t="shared" si="20"/>
        <v>40085.577200000145</v>
      </c>
      <c r="BN38" s="62">
        <f t="shared" si="21"/>
        <v>40085.577200000145</v>
      </c>
      <c r="BP38" s="13">
        <f t="shared" si="22"/>
        <v>0</v>
      </c>
    </row>
    <row r="39" spans="1:68" x14ac:dyDescent="0.3">
      <c r="A39" s="6" t="s">
        <v>110</v>
      </c>
      <c r="C39" s="6" t="s">
        <v>200</v>
      </c>
      <c r="E39" s="8">
        <v>120</v>
      </c>
      <c r="G39" s="8">
        <v>22898</v>
      </c>
      <c r="I39" s="8">
        <v>41794</v>
      </c>
      <c r="K39" s="10">
        <v>95.420091324200897</v>
      </c>
      <c r="M39" s="5">
        <v>293.49838111719998</v>
      </c>
      <c r="O39" s="13">
        <v>224.98</v>
      </c>
      <c r="Q39" s="13">
        <f t="shared" si="0"/>
        <v>4.4113725490196032</v>
      </c>
      <c r="R39" s="5">
        <f t="shared" si="1"/>
        <v>4.4996</v>
      </c>
      <c r="S39" s="5"/>
      <c r="T39" s="5">
        <f t="shared" si="2"/>
        <v>220.56862745098039</v>
      </c>
      <c r="U39" s="5"/>
      <c r="V39" s="5" t="str">
        <f t="shared" si="3"/>
        <v>N</v>
      </c>
      <c r="W39" s="5"/>
      <c r="X39" s="42" t="str">
        <f t="shared" si="4"/>
        <v>N</v>
      </c>
      <c r="Y39" s="42"/>
      <c r="Z39" s="42" t="s">
        <v>237</v>
      </c>
      <c r="AA39" s="42"/>
      <c r="AB39" s="42" t="str">
        <f t="shared" si="5"/>
        <v>Y</v>
      </c>
      <c r="AC39" s="42"/>
      <c r="AD39" s="42">
        <f t="shared" si="6"/>
        <v>220.56862745098039</v>
      </c>
      <c r="AE39" s="42"/>
      <c r="AF39" s="5">
        <f t="shared" si="7"/>
        <v>220.4804</v>
      </c>
      <c r="AH39" s="5">
        <f t="shared" si="8"/>
        <v>224.98</v>
      </c>
      <c r="AN39" s="12">
        <f t="shared" si="23"/>
        <v>224.98</v>
      </c>
      <c r="AP39" s="5" t="str">
        <f t="shared" si="9"/>
        <v>N/A</v>
      </c>
      <c r="AR39" s="5">
        <f t="shared" si="10"/>
        <v>224.98</v>
      </c>
      <c r="AT39" s="5">
        <f t="shared" si="11"/>
        <v>4.4996</v>
      </c>
      <c r="AV39" s="5">
        <v>0.09</v>
      </c>
      <c r="AX39" s="5">
        <f t="shared" si="12"/>
        <v>229.56959999999998</v>
      </c>
      <c r="AZ39" s="28">
        <f t="shared" si="13"/>
        <v>5256684.7007999998</v>
      </c>
      <c r="BA39" s="28"/>
      <c r="BB39" s="29">
        <f t="shared" si="14"/>
        <v>6720525.9308216451</v>
      </c>
      <c r="BC39" s="28"/>
      <c r="BD39" s="30">
        <f t="shared" si="15"/>
        <v>-1463841.2300216453</v>
      </c>
      <c r="BF39" s="31">
        <f t="shared" si="16"/>
        <v>4.5895999999999901</v>
      </c>
      <c r="BG39" s="58">
        <f t="shared" si="17"/>
        <v>105092.66079999978</v>
      </c>
      <c r="BJ39" s="53">
        <f t="shared" si="18"/>
        <v>0</v>
      </c>
      <c r="BK39" s="56">
        <f t="shared" si="19"/>
        <v>0</v>
      </c>
      <c r="BL39" s="53">
        <f t="shared" si="20"/>
        <v>103031.8407999997</v>
      </c>
      <c r="BN39" s="62">
        <f t="shared" si="21"/>
        <v>103031.84080000034</v>
      </c>
      <c r="BP39" s="13">
        <f t="shared" si="22"/>
        <v>0</v>
      </c>
    </row>
    <row r="40" spans="1:68" x14ac:dyDescent="0.3">
      <c r="A40" s="6" t="s">
        <v>109</v>
      </c>
      <c r="C40" s="6" t="s">
        <v>200</v>
      </c>
      <c r="E40" s="8">
        <v>120</v>
      </c>
      <c r="G40" s="8">
        <v>26713</v>
      </c>
      <c r="I40" s="8">
        <v>39420</v>
      </c>
      <c r="K40" s="10">
        <v>71.390410958904098</v>
      </c>
      <c r="M40" s="5">
        <v>217.453091072858</v>
      </c>
      <c r="O40" s="13">
        <v>247.46</v>
      </c>
      <c r="Q40" s="13">
        <f t="shared" si="0"/>
        <v>4.8521568627450904</v>
      </c>
      <c r="R40" s="5">
        <f t="shared" si="1"/>
        <v>4.9492000000000003</v>
      </c>
      <c r="S40" s="5"/>
      <c r="T40" s="5">
        <f t="shared" si="2"/>
        <v>242.60784313725492</v>
      </c>
      <c r="U40" s="5"/>
      <c r="V40" s="5" t="str">
        <f t="shared" si="3"/>
        <v>Y</v>
      </c>
      <c r="W40" s="5"/>
      <c r="X40" s="42" t="str">
        <f t="shared" si="4"/>
        <v>N</v>
      </c>
      <c r="Y40" s="42"/>
      <c r="Z40" s="42" t="s">
        <v>237</v>
      </c>
      <c r="AA40" s="42"/>
      <c r="AB40" s="42" t="str">
        <f t="shared" si="5"/>
        <v>N</v>
      </c>
      <c r="AC40" s="42"/>
      <c r="AD40" s="42">
        <f t="shared" si="6"/>
        <v>0</v>
      </c>
      <c r="AE40" s="42"/>
      <c r="AF40" s="5">
        <f t="shared" si="7"/>
        <v>242.51080000000002</v>
      </c>
      <c r="AH40" s="5">
        <f t="shared" si="8"/>
        <v>242.51080000000002</v>
      </c>
      <c r="AN40" s="12">
        <f t="shared" si="23"/>
        <v>242.51080000000002</v>
      </c>
      <c r="AP40" s="5">
        <f t="shared" si="9"/>
        <v>4.8521568627450904</v>
      </c>
      <c r="AR40" s="5">
        <f t="shared" si="10"/>
        <v>247.36295686274511</v>
      </c>
      <c r="AT40" s="5">
        <f t="shared" si="11"/>
        <v>4.9472591372549024</v>
      </c>
      <c r="AV40" s="5">
        <v>0.04</v>
      </c>
      <c r="AX40" s="5">
        <f t="shared" si="12"/>
        <v>252.35021599999999</v>
      </c>
      <c r="AZ40" s="28">
        <f t="shared" si="13"/>
        <v>6741031.3200079994</v>
      </c>
      <c r="BA40" s="28"/>
      <c r="BB40" s="29">
        <f t="shared" si="14"/>
        <v>5808824.4218292562</v>
      </c>
      <c r="BC40" s="28"/>
      <c r="BD40" s="30">
        <f t="shared" si="15"/>
        <v>932206.8981787432</v>
      </c>
      <c r="BF40" s="31">
        <f t="shared" si="16"/>
        <v>4.890215999999981</v>
      </c>
      <c r="BG40" s="58">
        <f t="shared" si="17"/>
        <v>130632.34000799949</v>
      </c>
      <c r="BJ40" s="53">
        <f t="shared" si="18"/>
        <v>-132207.97959999976</v>
      </c>
      <c r="BK40" s="56">
        <f t="shared" si="19"/>
        <v>129615.6662745096</v>
      </c>
      <c r="BL40" s="53">
        <f t="shared" si="20"/>
        <v>129563.8200079997</v>
      </c>
      <c r="BN40" s="62">
        <f t="shared" si="21"/>
        <v>132207.97959999976</v>
      </c>
      <c r="BP40" s="13">
        <f t="shared" si="22"/>
        <v>-2592.3133254901463</v>
      </c>
    </row>
    <row r="41" spans="1:68" x14ac:dyDescent="0.3">
      <c r="A41" s="6" t="s">
        <v>107</v>
      </c>
      <c r="C41" s="6" t="s">
        <v>200</v>
      </c>
      <c r="E41" s="8">
        <v>30</v>
      </c>
      <c r="G41" s="8">
        <v>7618</v>
      </c>
      <c r="I41" s="8">
        <v>10276</v>
      </c>
      <c r="K41" s="10">
        <v>93.844748858447502</v>
      </c>
      <c r="M41" s="5">
        <v>315.145945126416</v>
      </c>
      <c r="O41" s="13">
        <v>232.21</v>
      </c>
      <c r="Q41" s="13">
        <f t="shared" si="0"/>
        <v>4.5531372549019693</v>
      </c>
      <c r="R41" s="5">
        <f t="shared" si="1"/>
        <v>4.6442000000000005</v>
      </c>
      <c r="S41" s="5"/>
      <c r="T41" s="5">
        <f t="shared" si="2"/>
        <v>227.65686274509804</v>
      </c>
      <c r="U41" s="5"/>
      <c r="V41" s="5" t="str">
        <f t="shared" si="3"/>
        <v>N</v>
      </c>
      <c r="W41" s="5"/>
      <c r="X41" s="42" t="str">
        <f t="shared" si="4"/>
        <v>N</v>
      </c>
      <c r="Y41" s="42"/>
      <c r="Z41" s="42" t="s">
        <v>237</v>
      </c>
      <c r="AA41" s="42"/>
      <c r="AB41" s="42" t="str">
        <f t="shared" si="5"/>
        <v>Y</v>
      </c>
      <c r="AC41" s="42"/>
      <c r="AD41" s="42">
        <f t="shared" si="6"/>
        <v>227.65686274509804</v>
      </c>
      <c r="AE41" s="42"/>
      <c r="AF41" s="5">
        <f t="shared" si="7"/>
        <v>227.5658</v>
      </c>
      <c r="AH41" s="5">
        <f t="shared" si="8"/>
        <v>232.21</v>
      </c>
      <c r="AN41" s="12">
        <f t="shared" si="23"/>
        <v>232.21</v>
      </c>
      <c r="AP41" s="5" t="str">
        <f t="shared" si="9"/>
        <v>N/A</v>
      </c>
      <c r="AR41" s="5">
        <f t="shared" si="10"/>
        <v>232.21</v>
      </c>
      <c r="AT41" s="5">
        <f t="shared" si="11"/>
        <v>4.6442000000000005</v>
      </c>
      <c r="AV41" s="5">
        <v>0</v>
      </c>
      <c r="AX41" s="5">
        <f t="shared" si="12"/>
        <v>236.85420000000002</v>
      </c>
      <c r="AZ41" s="28">
        <f t="shared" si="13"/>
        <v>1804355.2956000001</v>
      </c>
      <c r="BA41" s="28"/>
      <c r="BB41" s="29">
        <f t="shared" si="14"/>
        <v>2400781.8099730369</v>
      </c>
      <c r="BC41" s="28"/>
      <c r="BD41" s="30">
        <f t="shared" si="15"/>
        <v>-596426.5143730368</v>
      </c>
      <c r="BF41" s="31">
        <f t="shared" si="16"/>
        <v>4.6442000000000121</v>
      </c>
      <c r="BG41" s="58">
        <f t="shared" si="17"/>
        <v>35379.515600000093</v>
      </c>
      <c r="BJ41" s="53">
        <f t="shared" si="18"/>
        <v>0</v>
      </c>
      <c r="BK41" s="56">
        <f t="shared" si="19"/>
        <v>0</v>
      </c>
      <c r="BL41" s="53">
        <f t="shared" si="20"/>
        <v>35379.515600000093</v>
      </c>
      <c r="BN41" s="62">
        <f t="shared" si="21"/>
        <v>35379.515600000093</v>
      </c>
      <c r="BP41" s="13">
        <f t="shared" si="22"/>
        <v>0</v>
      </c>
    </row>
    <row r="42" spans="1:68" x14ac:dyDescent="0.3">
      <c r="A42" s="6" t="s">
        <v>105</v>
      </c>
      <c r="C42" s="6" t="s">
        <v>200</v>
      </c>
      <c r="E42" s="8">
        <v>190</v>
      </c>
      <c r="G42" s="8">
        <v>50176</v>
      </c>
      <c r="I42" s="8">
        <v>65301</v>
      </c>
      <c r="K42" s="10">
        <v>94.161499639509699</v>
      </c>
      <c r="M42" s="5">
        <v>250.197048426777</v>
      </c>
      <c r="O42" s="13">
        <v>245.35</v>
      </c>
      <c r="Q42" s="13">
        <f t="shared" si="0"/>
        <v>4.8107843137254918</v>
      </c>
      <c r="R42" s="5">
        <f t="shared" si="1"/>
        <v>4.907</v>
      </c>
      <c r="S42" s="5"/>
      <c r="T42" s="5">
        <f t="shared" si="2"/>
        <v>240.5392156862745</v>
      </c>
      <c r="U42" s="5"/>
      <c r="V42" s="5" t="str">
        <f t="shared" si="3"/>
        <v>N</v>
      </c>
      <c r="W42" s="5"/>
      <c r="X42" s="42" t="str">
        <f t="shared" si="4"/>
        <v>N</v>
      </c>
      <c r="Y42" s="42"/>
      <c r="Z42" s="42" t="s">
        <v>237</v>
      </c>
      <c r="AA42" s="42"/>
      <c r="AB42" s="42" t="str">
        <f t="shared" si="5"/>
        <v>Y</v>
      </c>
      <c r="AC42" s="42"/>
      <c r="AD42" s="42">
        <f t="shared" si="6"/>
        <v>240.5392156862745</v>
      </c>
      <c r="AE42" s="42"/>
      <c r="AF42" s="5">
        <f t="shared" si="7"/>
        <v>240.44299999999998</v>
      </c>
      <c r="AH42" s="5">
        <f t="shared" si="8"/>
        <v>245.35</v>
      </c>
      <c r="AN42" s="12">
        <f t="shared" si="23"/>
        <v>245.35</v>
      </c>
      <c r="AP42" s="5" t="str">
        <f t="shared" si="9"/>
        <v>N/A</v>
      </c>
      <c r="AR42" s="5">
        <f t="shared" si="10"/>
        <v>245.35</v>
      </c>
      <c r="AT42" s="5">
        <f t="shared" si="11"/>
        <v>4.907</v>
      </c>
      <c r="AV42" s="5">
        <v>0.14000000000000001</v>
      </c>
      <c r="AX42" s="5">
        <f t="shared" si="12"/>
        <v>250.39699999999999</v>
      </c>
      <c r="AZ42" s="28">
        <f t="shared" si="13"/>
        <v>12563919.872</v>
      </c>
      <c r="BA42" s="28"/>
      <c r="BB42" s="29">
        <f t="shared" si="14"/>
        <v>12553887.101861963</v>
      </c>
      <c r="BC42" s="28"/>
      <c r="BD42" s="30">
        <f t="shared" si="15"/>
        <v>10032.77013803646</v>
      </c>
      <c r="BF42" s="31">
        <f t="shared" si="16"/>
        <v>5.046999999999997</v>
      </c>
      <c r="BG42" s="58">
        <f t="shared" si="17"/>
        <v>253238.27199999985</v>
      </c>
      <c r="BJ42" s="53">
        <f t="shared" si="18"/>
        <v>0</v>
      </c>
      <c r="BK42" s="56">
        <f t="shared" si="19"/>
        <v>0</v>
      </c>
      <c r="BL42" s="53">
        <f t="shared" si="20"/>
        <v>246213.63200000054</v>
      </c>
      <c r="BN42" s="62">
        <f t="shared" si="21"/>
        <v>246213.63200000054</v>
      </c>
      <c r="BP42" s="13">
        <f t="shared" si="22"/>
        <v>0</v>
      </c>
    </row>
    <row r="43" spans="1:68" x14ac:dyDescent="0.3">
      <c r="A43" s="6" t="s">
        <v>104</v>
      </c>
      <c r="C43" s="6" t="s">
        <v>200</v>
      </c>
      <c r="E43" s="8">
        <v>130</v>
      </c>
      <c r="G43" s="8">
        <v>25096</v>
      </c>
      <c r="I43" s="8">
        <v>43837</v>
      </c>
      <c r="K43" s="10">
        <v>92.385669125395196</v>
      </c>
      <c r="M43" s="5">
        <v>239.50241776459899</v>
      </c>
      <c r="O43" s="13">
        <v>241.27</v>
      </c>
      <c r="Q43" s="13">
        <f t="shared" si="0"/>
        <v>4.7307843137255077</v>
      </c>
      <c r="R43" s="5">
        <f t="shared" si="1"/>
        <v>4.8254000000000001</v>
      </c>
      <c r="S43" s="5"/>
      <c r="T43" s="5">
        <f t="shared" si="2"/>
        <v>236.5392156862745</v>
      </c>
      <c r="U43" s="5"/>
      <c r="V43" s="5" t="str">
        <f t="shared" si="3"/>
        <v>Y</v>
      </c>
      <c r="W43" s="5"/>
      <c r="X43" s="42" t="str">
        <f t="shared" si="4"/>
        <v>N</v>
      </c>
      <c r="Y43" s="42"/>
      <c r="Z43" s="42" t="s">
        <v>237</v>
      </c>
      <c r="AA43" s="42"/>
      <c r="AB43" s="42" t="str">
        <f t="shared" si="5"/>
        <v>Y</v>
      </c>
      <c r="AC43" s="42"/>
      <c r="AD43" s="42">
        <f t="shared" si="6"/>
        <v>0</v>
      </c>
      <c r="AE43" s="42"/>
      <c r="AF43" s="5">
        <f t="shared" si="7"/>
        <v>236.44460000000001</v>
      </c>
      <c r="AH43" s="5">
        <f t="shared" si="8"/>
        <v>239.50241776459899</v>
      </c>
      <c r="AN43" s="12">
        <f t="shared" si="23"/>
        <v>239.50241776459899</v>
      </c>
      <c r="AP43" s="5">
        <f t="shared" si="9"/>
        <v>4.7307843137255077</v>
      </c>
      <c r="AR43" s="5">
        <f t="shared" si="10"/>
        <v>241.27</v>
      </c>
      <c r="AT43" s="5">
        <f t="shared" si="11"/>
        <v>4.8254000000000001</v>
      </c>
      <c r="AV43" s="5">
        <v>0.34</v>
      </c>
      <c r="AX43" s="5">
        <f t="shared" si="12"/>
        <v>246.43540000000002</v>
      </c>
      <c r="AZ43" s="28">
        <f t="shared" si="13"/>
        <v>6184542.7984000007</v>
      </c>
      <c r="BA43" s="28"/>
      <c r="BB43" s="29">
        <f t="shared" si="14"/>
        <v>6010552.676220376</v>
      </c>
      <c r="BC43" s="28"/>
      <c r="BD43" s="30">
        <f t="shared" si="15"/>
        <v>173990.12217962462</v>
      </c>
      <c r="BF43" s="31">
        <f t="shared" si="16"/>
        <v>5.1654000000000053</v>
      </c>
      <c r="BG43" s="58">
        <f t="shared" si="17"/>
        <v>129630.87840000013</v>
      </c>
      <c r="BJ43" s="53">
        <f t="shared" si="18"/>
        <v>-44359.243779624056</v>
      </c>
      <c r="BK43" s="56">
        <f t="shared" si="19"/>
        <v>44359.243779624056</v>
      </c>
      <c r="BL43" s="53">
        <f t="shared" si="20"/>
        <v>121098.23840000005</v>
      </c>
      <c r="BN43" s="62">
        <f t="shared" si="21"/>
        <v>121098.23840000005</v>
      </c>
      <c r="BP43" s="13">
        <f t="shared" si="22"/>
        <v>0</v>
      </c>
    </row>
    <row r="44" spans="1:68" x14ac:dyDescent="0.3">
      <c r="A44" s="6" t="s">
        <v>102</v>
      </c>
      <c r="C44" s="6" t="s">
        <v>200</v>
      </c>
      <c r="E44" s="8">
        <v>160</v>
      </c>
      <c r="G44" s="8">
        <v>38915</v>
      </c>
      <c r="I44" s="8">
        <v>55088</v>
      </c>
      <c r="K44" s="10">
        <v>94.328767123287705</v>
      </c>
      <c r="M44" s="5">
        <v>283.50045356050703</v>
      </c>
      <c r="O44" s="13">
        <v>260.98</v>
      </c>
      <c r="Q44" s="13">
        <f t="shared" si="0"/>
        <v>5.1172549019607914</v>
      </c>
      <c r="R44" s="5">
        <f t="shared" si="1"/>
        <v>5.2196000000000007</v>
      </c>
      <c r="S44" s="5"/>
      <c r="T44" s="5">
        <f t="shared" si="2"/>
        <v>255.86274509803923</v>
      </c>
      <c r="U44" s="5"/>
      <c r="V44" s="5" t="str">
        <f t="shared" si="3"/>
        <v>N</v>
      </c>
      <c r="W44" s="5"/>
      <c r="X44" s="42" t="str">
        <f t="shared" si="4"/>
        <v>N</v>
      </c>
      <c r="Y44" s="42"/>
      <c r="Z44" s="42" t="s">
        <v>237</v>
      </c>
      <c r="AA44" s="42"/>
      <c r="AB44" s="42" t="str">
        <f t="shared" si="5"/>
        <v>Y</v>
      </c>
      <c r="AC44" s="42"/>
      <c r="AD44" s="42">
        <f t="shared" si="6"/>
        <v>255.86274509803923</v>
      </c>
      <c r="AE44" s="42"/>
      <c r="AF44" s="5">
        <f t="shared" si="7"/>
        <v>255.7604</v>
      </c>
      <c r="AH44" s="5">
        <f t="shared" si="8"/>
        <v>260.98</v>
      </c>
      <c r="AN44" s="12">
        <f t="shared" si="23"/>
        <v>260.98</v>
      </c>
      <c r="AP44" s="5" t="str">
        <f t="shared" si="9"/>
        <v>N/A</v>
      </c>
      <c r="AR44" s="5">
        <f t="shared" si="10"/>
        <v>260.98</v>
      </c>
      <c r="AT44" s="5">
        <f t="shared" si="11"/>
        <v>5.2196000000000007</v>
      </c>
      <c r="AV44" s="5">
        <v>0</v>
      </c>
      <c r="AX44" s="5">
        <f t="shared" si="12"/>
        <v>266.19960000000003</v>
      </c>
      <c r="AZ44" s="28">
        <f t="shared" si="13"/>
        <v>10359157.434</v>
      </c>
      <c r="BA44" s="28"/>
      <c r="BB44" s="29">
        <f t="shared" si="14"/>
        <v>11032420.15030713</v>
      </c>
      <c r="BC44" s="28"/>
      <c r="BD44" s="30">
        <f t="shared" si="15"/>
        <v>-673262.71630712971</v>
      </c>
      <c r="BF44" s="31">
        <f t="shared" si="16"/>
        <v>5.219600000000014</v>
      </c>
      <c r="BG44" s="58">
        <f t="shared" si="17"/>
        <v>203120.73400000055</v>
      </c>
      <c r="BJ44" s="53">
        <f t="shared" si="18"/>
        <v>0</v>
      </c>
      <c r="BK44" s="56">
        <f t="shared" si="19"/>
        <v>0</v>
      </c>
      <c r="BL44" s="53">
        <f t="shared" si="20"/>
        <v>203120.73400000055</v>
      </c>
      <c r="BN44" s="62">
        <f t="shared" si="21"/>
        <v>203120.73400000055</v>
      </c>
      <c r="BP44" s="13">
        <f t="shared" si="22"/>
        <v>0</v>
      </c>
    </row>
    <row r="45" spans="1:68" x14ac:dyDescent="0.3">
      <c r="A45" s="6" t="s">
        <v>99</v>
      </c>
      <c r="C45" s="6" t="s">
        <v>200</v>
      </c>
      <c r="E45" s="8">
        <v>229</v>
      </c>
      <c r="G45" s="8">
        <v>27974</v>
      </c>
      <c r="I45" s="8">
        <v>75227</v>
      </c>
      <c r="K45" s="10">
        <v>66.182927558772505</v>
      </c>
      <c r="M45" s="5">
        <v>245.952169041964</v>
      </c>
      <c r="O45" s="13">
        <v>256.89</v>
      </c>
      <c r="Q45" s="13">
        <f t="shared" si="0"/>
        <v>5.0370588235294065</v>
      </c>
      <c r="R45" s="5">
        <f t="shared" si="1"/>
        <v>5.1377999999999995</v>
      </c>
      <c r="S45" s="5"/>
      <c r="T45" s="5">
        <f t="shared" si="2"/>
        <v>251.85294117647058</v>
      </c>
      <c r="U45" s="5"/>
      <c r="V45" s="5" t="str">
        <f t="shared" si="3"/>
        <v>Y</v>
      </c>
      <c r="W45" s="5"/>
      <c r="X45" s="42" t="str">
        <f t="shared" si="4"/>
        <v>Y</v>
      </c>
      <c r="Y45" s="42"/>
      <c r="Z45" s="42" t="s">
        <v>237</v>
      </c>
      <c r="AA45" s="42"/>
      <c r="AB45" s="42" t="str">
        <f t="shared" si="5"/>
        <v>N</v>
      </c>
      <c r="AC45" s="42"/>
      <c r="AD45" s="42">
        <f t="shared" si="6"/>
        <v>0</v>
      </c>
      <c r="AE45" s="42"/>
      <c r="AF45" s="5">
        <f t="shared" si="7"/>
        <v>251.75219999999999</v>
      </c>
      <c r="AH45" s="5">
        <f t="shared" si="8"/>
        <v>245.952169041964</v>
      </c>
      <c r="AN45" s="12">
        <f t="shared" si="23"/>
        <v>245.952169041964</v>
      </c>
      <c r="AP45" s="5">
        <f t="shared" si="9"/>
        <v>5.0370588235294065</v>
      </c>
      <c r="AR45" s="5">
        <f t="shared" si="10"/>
        <v>250.9892278654934</v>
      </c>
      <c r="AT45" s="5">
        <f t="shared" si="11"/>
        <v>5.0197845573098681</v>
      </c>
      <c r="AV45" s="5">
        <v>0.05</v>
      </c>
      <c r="AX45" s="5">
        <f t="shared" si="12"/>
        <v>256.05901242280328</v>
      </c>
      <c r="AZ45" s="28">
        <f t="shared" si="13"/>
        <v>7162994.8135154992</v>
      </c>
      <c r="BA45" s="28"/>
      <c r="BB45" s="29">
        <f t="shared" si="14"/>
        <v>6880265.9767799005</v>
      </c>
      <c r="BC45" s="28"/>
      <c r="BD45" s="30">
        <f t="shared" si="15"/>
        <v>282728.83673559874</v>
      </c>
      <c r="BF45" s="31">
        <f t="shared" si="16"/>
        <v>-0.83098757719670857</v>
      </c>
      <c r="BG45" s="58">
        <f t="shared" si="17"/>
        <v>-23246.046484500726</v>
      </c>
      <c r="BJ45" s="53">
        <f t="shared" si="18"/>
        <v>-305974.88322009874</v>
      </c>
      <c r="BK45" s="56">
        <f t="shared" si="19"/>
        <v>140906.68352941162</v>
      </c>
      <c r="BL45" s="53">
        <f t="shared" si="20"/>
        <v>-24644.746484501044</v>
      </c>
      <c r="BN45" s="62">
        <f t="shared" si="21"/>
        <v>143724.81720000075</v>
      </c>
      <c r="BP45" s="13">
        <f t="shared" si="22"/>
        <v>-165068.19969068712</v>
      </c>
    </row>
    <row r="46" spans="1:68" x14ac:dyDescent="0.3">
      <c r="A46" s="6" t="s">
        <v>184</v>
      </c>
      <c r="C46" s="6" t="s">
        <v>200</v>
      </c>
      <c r="E46" s="8">
        <v>90</v>
      </c>
      <c r="G46" s="8">
        <v>23889</v>
      </c>
      <c r="I46" s="8">
        <v>29565</v>
      </c>
      <c r="K46" s="10">
        <v>88.450532724505294</v>
      </c>
      <c r="M46" s="5">
        <v>249.26802983691499</v>
      </c>
      <c r="O46" s="13">
        <v>205.41</v>
      </c>
      <c r="Q46" s="13">
        <f t="shared" si="0"/>
        <v>4.0276470588235327</v>
      </c>
      <c r="R46" s="5">
        <f t="shared" si="1"/>
        <v>4.1082000000000001</v>
      </c>
      <c r="S46" s="5"/>
      <c r="T46" s="5">
        <f t="shared" si="2"/>
        <v>201.38235294117646</v>
      </c>
      <c r="U46" s="5"/>
      <c r="V46" s="5" t="str">
        <f t="shared" si="3"/>
        <v>N</v>
      </c>
      <c r="W46" s="5"/>
      <c r="X46" s="42" t="str">
        <f t="shared" si="4"/>
        <v>N</v>
      </c>
      <c r="Y46" s="42"/>
      <c r="Z46" s="42" t="s">
        <v>237</v>
      </c>
      <c r="AA46" s="42"/>
      <c r="AB46" s="42" t="str">
        <f t="shared" si="5"/>
        <v>Y</v>
      </c>
      <c r="AC46" s="42"/>
      <c r="AD46" s="42">
        <f t="shared" si="6"/>
        <v>201.38235294117646</v>
      </c>
      <c r="AE46" s="42"/>
      <c r="AF46" s="5">
        <f t="shared" si="7"/>
        <v>201.30179999999999</v>
      </c>
      <c r="AH46" s="5">
        <f t="shared" si="8"/>
        <v>205.41</v>
      </c>
      <c r="AN46" s="12">
        <f t="shared" si="23"/>
        <v>205.41</v>
      </c>
      <c r="AP46" s="5" t="str">
        <f t="shared" si="9"/>
        <v>N/A</v>
      </c>
      <c r="AR46" s="5">
        <f t="shared" si="10"/>
        <v>205.41</v>
      </c>
      <c r="AT46" s="5">
        <f t="shared" si="11"/>
        <v>4.1082000000000001</v>
      </c>
      <c r="AV46" s="5">
        <v>0.42</v>
      </c>
      <c r="AX46" s="5">
        <f t="shared" si="12"/>
        <v>209.93819999999999</v>
      </c>
      <c r="AZ46" s="28">
        <f t="shared" si="13"/>
        <v>5015213.6597999996</v>
      </c>
      <c r="BA46" s="28"/>
      <c r="BB46" s="29">
        <f t="shared" si="14"/>
        <v>5954763.9647740619</v>
      </c>
      <c r="BC46" s="28"/>
      <c r="BD46" s="30">
        <f t="shared" si="15"/>
        <v>-939550.30497406237</v>
      </c>
      <c r="BF46" s="31">
        <f t="shared" si="16"/>
        <v>4.5281999999999982</v>
      </c>
      <c r="BG46" s="58">
        <f t="shared" si="17"/>
        <v>108174.16979999996</v>
      </c>
      <c r="BJ46" s="53">
        <f t="shared" si="18"/>
        <v>0</v>
      </c>
      <c r="BK46" s="56">
        <f t="shared" si="19"/>
        <v>0</v>
      </c>
      <c r="BL46" s="53">
        <f t="shared" si="20"/>
        <v>98140.789800000261</v>
      </c>
      <c r="BN46" s="62">
        <f t="shared" si="21"/>
        <v>98140.789800000261</v>
      </c>
      <c r="BP46" s="13">
        <f t="shared" si="22"/>
        <v>0</v>
      </c>
    </row>
    <row r="47" spans="1:68" x14ac:dyDescent="0.3">
      <c r="A47" s="6" t="s">
        <v>97</v>
      </c>
      <c r="C47" s="6" t="s">
        <v>200</v>
      </c>
      <c r="E47" s="8">
        <v>150</v>
      </c>
      <c r="G47" s="8">
        <v>40812</v>
      </c>
      <c r="I47" s="8">
        <v>49275</v>
      </c>
      <c r="K47" s="10">
        <v>86.462100456621002</v>
      </c>
      <c r="M47" s="5">
        <v>290.88459364835501</v>
      </c>
      <c r="O47" s="13">
        <v>276.45</v>
      </c>
      <c r="Q47" s="13">
        <f t="shared" si="0"/>
        <v>5.420588235294133</v>
      </c>
      <c r="R47" s="5">
        <f t="shared" si="1"/>
        <v>5.5289999999999999</v>
      </c>
      <c r="S47" s="5"/>
      <c r="T47" s="5">
        <f t="shared" si="2"/>
        <v>271.02941176470586</v>
      </c>
      <c r="U47" s="5"/>
      <c r="V47" s="5" t="str">
        <f t="shared" si="3"/>
        <v>N</v>
      </c>
      <c r="W47" s="5"/>
      <c r="X47" s="42" t="str">
        <f t="shared" si="4"/>
        <v>N</v>
      </c>
      <c r="Y47" s="42"/>
      <c r="Z47" s="42" t="s">
        <v>238</v>
      </c>
      <c r="AA47" s="42"/>
      <c r="AB47" s="42" t="str">
        <f t="shared" si="5"/>
        <v>Y</v>
      </c>
      <c r="AC47" s="42"/>
      <c r="AD47" s="42">
        <f t="shared" si="6"/>
        <v>271.02941176470586</v>
      </c>
      <c r="AE47" s="42"/>
      <c r="AF47" s="5">
        <f t="shared" si="7"/>
        <v>270.92099999999999</v>
      </c>
      <c r="AH47" s="5">
        <f t="shared" si="8"/>
        <v>276.45</v>
      </c>
      <c r="AJ47" s="12">
        <f>M47</f>
        <v>290.88459364835501</v>
      </c>
      <c r="AL47" s="12">
        <f>IF(AH47&lt;AJ47,AH47,AJ47)</f>
        <v>276.45</v>
      </c>
      <c r="AN47" s="12">
        <f>AL47</f>
        <v>276.45</v>
      </c>
      <c r="AP47" s="5" t="str">
        <f t="shared" si="9"/>
        <v>N/A</v>
      </c>
      <c r="AR47" s="5">
        <f t="shared" si="10"/>
        <v>276.45</v>
      </c>
      <c r="AT47" s="5">
        <f t="shared" si="11"/>
        <v>5.5289999999999999</v>
      </c>
      <c r="AV47" s="5">
        <v>0.16</v>
      </c>
      <c r="AX47" s="5">
        <f t="shared" si="12"/>
        <v>282.13900000000001</v>
      </c>
      <c r="AZ47" s="28">
        <f t="shared" si="13"/>
        <v>11514656.868000001</v>
      </c>
      <c r="BA47" s="28"/>
      <c r="BB47" s="29">
        <f t="shared" si="14"/>
        <v>11871582.035976665</v>
      </c>
      <c r="BC47" s="28"/>
      <c r="BD47" s="30">
        <f t="shared" si="15"/>
        <v>-356925.16797666438</v>
      </c>
      <c r="BF47" s="31">
        <f t="shared" si="16"/>
        <v>5.6890000000000214</v>
      </c>
      <c r="BG47" s="58">
        <f t="shared" si="17"/>
        <v>232179.46800000087</v>
      </c>
      <c r="BJ47" s="53">
        <f t="shared" si="18"/>
        <v>0</v>
      </c>
      <c r="BK47" s="56">
        <f t="shared" si="19"/>
        <v>0</v>
      </c>
      <c r="BL47" s="53">
        <f t="shared" si="20"/>
        <v>225649.54799999986</v>
      </c>
      <c r="BN47" s="62">
        <f t="shared" si="21"/>
        <v>225649.54799999986</v>
      </c>
      <c r="BP47" s="13">
        <f t="shared" si="22"/>
        <v>0</v>
      </c>
    </row>
    <row r="48" spans="1:68" x14ac:dyDescent="0.3">
      <c r="A48" s="6" t="s">
        <v>176</v>
      </c>
      <c r="C48" s="6" t="s">
        <v>200</v>
      </c>
      <c r="E48" s="8">
        <v>156</v>
      </c>
      <c r="G48" s="8">
        <v>36195</v>
      </c>
      <c r="I48" s="8">
        <v>51548</v>
      </c>
      <c r="K48" s="10">
        <v>90.530382859149995</v>
      </c>
      <c r="M48" s="5">
        <v>285.24010414448497</v>
      </c>
      <c r="O48" s="13">
        <v>266.02999999999997</v>
      </c>
      <c r="Q48" s="13">
        <f t="shared" si="0"/>
        <v>5.2162745098039522</v>
      </c>
      <c r="R48" s="5">
        <f t="shared" si="1"/>
        <v>5.3205999999999998</v>
      </c>
      <c r="S48" s="5"/>
      <c r="T48" s="5">
        <f t="shared" si="2"/>
        <v>260.81372549019602</v>
      </c>
      <c r="U48" s="5"/>
      <c r="V48" s="5" t="str">
        <f t="shared" si="3"/>
        <v>N</v>
      </c>
      <c r="W48" s="5"/>
      <c r="X48" s="42" t="str">
        <f t="shared" si="4"/>
        <v>N</v>
      </c>
      <c r="Y48" s="42"/>
      <c r="Z48" s="42" t="s">
        <v>238</v>
      </c>
      <c r="AA48" s="42"/>
      <c r="AB48" s="42" t="str">
        <f t="shared" si="5"/>
        <v>Y</v>
      </c>
      <c r="AC48" s="42"/>
      <c r="AD48" s="42">
        <f t="shared" si="6"/>
        <v>260.81372549019602</v>
      </c>
      <c r="AE48" s="42"/>
      <c r="AF48" s="5">
        <f t="shared" si="7"/>
        <v>260.70939999999996</v>
      </c>
      <c r="AH48" s="5">
        <f t="shared" si="8"/>
        <v>266.02999999999997</v>
      </c>
      <c r="AJ48" s="12">
        <f>M48</f>
        <v>285.24010414448497</v>
      </c>
      <c r="AL48" s="12">
        <f>IF(AH48&lt;AJ48,AH48,AJ48)</f>
        <v>266.02999999999997</v>
      </c>
      <c r="AN48" s="12">
        <f>AL48</f>
        <v>266.02999999999997</v>
      </c>
      <c r="AP48" s="5" t="str">
        <f t="shared" si="9"/>
        <v>N/A</v>
      </c>
      <c r="AR48" s="5">
        <f t="shared" si="10"/>
        <v>266.02999999999997</v>
      </c>
      <c r="AT48" s="5">
        <f t="shared" si="11"/>
        <v>5.3205999999999998</v>
      </c>
      <c r="AV48" s="5">
        <v>0.24</v>
      </c>
      <c r="AX48" s="5">
        <f t="shared" si="12"/>
        <v>271.59059999999999</v>
      </c>
      <c r="AZ48" s="28">
        <f t="shared" si="13"/>
        <v>9830221.7669999991</v>
      </c>
      <c r="BA48" s="28"/>
      <c r="BB48" s="29">
        <f t="shared" si="14"/>
        <v>10324265.569509633</v>
      </c>
      <c r="BC48" s="28"/>
      <c r="BD48" s="30">
        <f t="shared" si="15"/>
        <v>-494043.80250963382</v>
      </c>
      <c r="BF48" s="31">
        <f t="shared" si="16"/>
        <v>5.5606000000000222</v>
      </c>
      <c r="BG48" s="58">
        <f t="shared" si="17"/>
        <v>201265.9170000008</v>
      </c>
      <c r="BJ48" s="53">
        <f t="shared" si="18"/>
        <v>0</v>
      </c>
      <c r="BK48" s="56">
        <f t="shared" si="19"/>
        <v>0</v>
      </c>
      <c r="BL48" s="53">
        <f t="shared" si="20"/>
        <v>192579.11700000046</v>
      </c>
      <c r="BN48" s="62">
        <f t="shared" si="21"/>
        <v>192579.11700000046</v>
      </c>
      <c r="BP48" s="13">
        <f t="shared" si="22"/>
        <v>0</v>
      </c>
    </row>
    <row r="49" spans="1:68" x14ac:dyDescent="0.3">
      <c r="A49" s="6" t="s">
        <v>95</v>
      </c>
      <c r="C49" s="6" t="s">
        <v>200</v>
      </c>
      <c r="E49" s="8">
        <v>234</v>
      </c>
      <c r="G49" s="8">
        <v>78511</v>
      </c>
      <c r="I49" s="8">
        <v>81416</v>
      </c>
      <c r="K49" s="10">
        <v>95.323732584006606</v>
      </c>
      <c r="M49" s="5">
        <v>250.20566030537901</v>
      </c>
      <c r="O49" s="13">
        <v>253.93</v>
      </c>
      <c r="Q49" s="13">
        <f t="shared" si="0"/>
        <v>4.9790196078431279</v>
      </c>
      <c r="R49" s="5">
        <f t="shared" si="1"/>
        <v>5.0786000000000007</v>
      </c>
      <c r="S49" s="5"/>
      <c r="T49" s="5">
        <f t="shared" si="2"/>
        <v>248.95098039215688</v>
      </c>
      <c r="U49" s="5"/>
      <c r="V49" s="5" t="str">
        <f t="shared" si="3"/>
        <v>Y</v>
      </c>
      <c r="W49" s="5"/>
      <c r="X49" s="42" t="str">
        <f t="shared" si="4"/>
        <v>N</v>
      </c>
      <c r="Y49" s="42"/>
      <c r="Z49" s="42" t="s">
        <v>237</v>
      </c>
      <c r="AA49" s="42"/>
      <c r="AB49" s="42" t="str">
        <f t="shared" si="5"/>
        <v>Y</v>
      </c>
      <c r="AC49" s="42"/>
      <c r="AD49" s="42">
        <f t="shared" si="6"/>
        <v>0</v>
      </c>
      <c r="AE49" s="42"/>
      <c r="AF49" s="5">
        <f t="shared" si="7"/>
        <v>248.85140000000001</v>
      </c>
      <c r="AH49" s="5">
        <f t="shared" si="8"/>
        <v>250.20566030537901</v>
      </c>
      <c r="AN49" s="12">
        <f t="shared" ref="AN49:AN55" si="24">AH49</f>
        <v>250.20566030537901</v>
      </c>
      <c r="AP49" s="5">
        <f t="shared" si="9"/>
        <v>4.9790196078431279</v>
      </c>
      <c r="AR49" s="5">
        <f t="shared" si="10"/>
        <v>253.93</v>
      </c>
      <c r="AT49" s="5">
        <f t="shared" si="11"/>
        <v>5.0786000000000007</v>
      </c>
      <c r="AV49" s="5">
        <v>0.28000000000000003</v>
      </c>
      <c r="AX49" s="5">
        <f t="shared" si="12"/>
        <v>259.28859999999997</v>
      </c>
      <c r="AZ49" s="28">
        <f t="shared" si="13"/>
        <v>20357007.274599999</v>
      </c>
      <c r="BA49" s="28"/>
      <c r="BB49" s="29">
        <f t="shared" si="14"/>
        <v>19643896.596235611</v>
      </c>
      <c r="BC49" s="28"/>
      <c r="BD49" s="30">
        <f t="shared" si="15"/>
        <v>713110.67836438864</v>
      </c>
      <c r="BF49" s="31">
        <f t="shared" si="16"/>
        <v>5.3585999999999672</v>
      </c>
      <c r="BG49" s="58">
        <f t="shared" si="17"/>
        <v>420709.0445999974</v>
      </c>
      <c r="BJ49" s="53">
        <f t="shared" si="18"/>
        <v>-292401.63376438885</v>
      </c>
      <c r="BK49" s="56">
        <f t="shared" si="19"/>
        <v>292401.63376438885</v>
      </c>
      <c r="BL49" s="53">
        <f t="shared" si="20"/>
        <v>398725.96459999954</v>
      </c>
      <c r="BN49" s="62">
        <f t="shared" si="21"/>
        <v>398725.96459999954</v>
      </c>
      <c r="BP49" s="13">
        <f t="shared" si="22"/>
        <v>0</v>
      </c>
    </row>
    <row r="50" spans="1:68" x14ac:dyDescent="0.3">
      <c r="A50" s="6" t="s">
        <v>93</v>
      </c>
      <c r="C50" s="6" t="s">
        <v>200</v>
      </c>
      <c r="E50" s="8">
        <v>100</v>
      </c>
      <c r="G50" s="8">
        <v>24341</v>
      </c>
      <c r="I50" s="8">
        <v>34630</v>
      </c>
      <c r="K50" s="10">
        <v>94.876712328767098</v>
      </c>
      <c r="M50" s="5">
        <v>282.00385702312099</v>
      </c>
      <c r="O50" s="13">
        <v>251.05</v>
      </c>
      <c r="Q50" s="13">
        <f t="shared" si="0"/>
        <v>4.9225490196078567</v>
      </c>
      <c r="R50" s="5">
        <f t="shared" si="1"/>
        <v>5.0209999999999999</v>
      </c>
      <c r="S50" s="5"/>
      <c r="T50" s="5">
        <f t="shared" si="2"/>
        <v>246.12745098039215</v>
      </c>
      <c r="U50" s="5"/>
      <c r="V50" s="5" t="str">
        <f t="shared" si="3"/>
        <v>N</v>
      </c>
      <c r="W50" s="5"/>
      <c r="X50" s="42" t="str">
        <f t="shared" si="4"/>
        <v>N</v>
      </c>
      <c r="Y50" s="42"/>
      <c r="Z50" s="42" t="s">
        <v>237</v>
      </c>
      <c r="AA50" s="42"/>
      <c r="AB50" s="42" t="str">
        <f t="shared" si="5"/>
        <v>Y</v>
      </c>
      <c r="AC50" s="42"/>
      <c r="AD50" s="42">
        <f t="shared" si="6"/>
        <v>246.12745098039215</v>
      </c>
      <c r="AE50" s="42"/>
      <c r="AF50" s="5">
        <f t="shared" si="7"/>
        <v>246.02900000000002</v>
      </c>
      <c r="AH50" s="5">
        <f t="shared" si="8"/>
        <v>251.05</v>
      </c>
      <c r="AN50" s="12">
        <f t="shared" si="24"/>
        <v>251.05</v>
      </c>
      <c r="AP50" s="5" t="str">
        <f t="shared" si="9"/>
        <v>N/A</v>
      </c>
      <c r="AR50" s="5">
        <f t="shared" si="10"/>
        <v>251.05</v>
      </c>
      <c r="AT50" s="5">
        <f t="shared" si="11"/>
        <v>5.0209999999999999</v>
      </c>
      <c r="AV50" s="5">
        <v>0</v>
      </c>
      <c r="AX50" s="5">
        <f t="shared" si="12"/>
        <v>256.07100000000003</v>
      </c>
      <c r="AZ50" s="28">
        <f t="shared" si="13"/>
        <v>6233024.2110000011</v>
      </c>
      <c r="BA50" s="28"/>
      <c r="BB50" s="29">
        <f t="shared" si="14"/>
        <v>6864255.8837997876</v>
      </c>
      <c r="BC50" s="28"/>
      <c r="BD50" s="30">
        <f t="shared" si="15"/>
        <v>-631231.67279978655</v>
      </c>
      <c r="BF50" s="31">
        <f t="shared" si="16"/>
        <v>5.021000000000015</v>
      </c>
      <c r="BG50" s="58">
        <f t="shared" si="17"/>
        <v>122216.16100000037</v>
      </c>
      <c r="BJ50" s="53">
        <f t="shared" si="18"/>
        <v>0</v>
      </c>
      <c r="BK50" s="56">
        <f t="shared" si="19"/>
        <v>0</v>
      </c>
      <c r="BL50" s="53">
        <f t="shared" si="20"/>
        <v>122216.16100000037</v>
      </c>
      <c r="BN50" s="62">
        <f t="shared" si="21"/>
        <v>122216.16100000037</v>
      </c>
      <c r="BP50" s="13">
        <f t="shared" si="22"/>
        <v>0</v>
      </c>
    </row>
    <row r="51" spans="1:68" x14ac:dyDescent="0.3">
      <c r="A51" s="6" t="s">
        <v>91</v>
      </c>
      <c r="C51" s="6" t="s">
        <v>200</v>
      </c>
      <c r="E51" s="8">
        <v>75</v>
      </c>
      <c r="G51" s="8">
        <v>12041</v>
      </c>
      <c r="I51" s="8">
        <v>25391</v>
      </c>
      <c r="K51" s="10">
        <v>92.752511415525106</v>
      </c>
      <c r="M51" s="5">
        <v>291.194478103694</v>
      </c>
      <c r="O51" s="13">
        <v>253.27</v>
      </c>
      <c r="Q51" s="13">
        <f t="shared" si="0"/>
        <v>4.9660784313725514</v>
      </c>
      <c r="R51" s="5">
        <f t="shared" si="1"/>
        <v>5.0654000000000003</v>
      </c>
      <c r="S51" s="5"/>
      <c r="T51" s="5">
        <f t="shared" si="2"/>
        <v>248.30392156862746</v>
      </c>
      <c r="U51" s="5"/>
      <c r="V51" s="5" t="str">
        <f t="shared" si="3"/>
        <v>N</v>
      </c>
      <c r="W51" s="5"/>
      <c r="X51" s="42" t="str">
        <f t="shared" si="4"/>
        <v>N</v>
      </c>
      <c r="Y51" s="42"/>
      <c r="Z51" s="42" t="s">
        <v>237</v>
      </c>
      <c r="AA51" s="42"/>
      <c r="AB51" s="42" t="str">
        <f t="shared" si="5"/>
        <v>Y</v>
      </c>
      <c r="AC51" s="42"/>
      <c r="AD51" s="42">
        <f t="shared" si="6"/>
        <v>248.30392156862746</v>
      </c>
      <c r="AE51" s="42"/>
      <c r="AF51" s="5">
        <f t="shared" si="7"/>
        <v>248.2046</v>
      </c>
      <c r="AH51" s="5">
        <f t="shared" si="8"/>
        <v>253.27</v>
      </c>
      <c r="AN51" s="12">
        <f t="shared" si="24"/>
        <v>253.27</v>
      </c>
      <c r="AP51" s="5" t="str">
        <f t="shared" si="9"/>
        <v>N/A</v>
      </c>
      <c r="AR51" s="5">
        <f t="shared" si="10"/>
        <v>253.27</v>
      </c>
      <c r="AT51" s="5">
        <f t="shared" si="11"/>
        <v>5.0654000000000003</v>
      </c>
      <c r="AV51" s="5">
        <v>1.0900000000000001</v>
      </c>
      <c r="AX51" s="5">
        <f t="shared" si="12"/>
        <v>259.42539999999997</v>
      </c>
      <c r="AZ51" s="28">
        <f t="shared" si="13"/>
        <v>3123741.2413999997</v>
      </c>
      <c r="BA51" s="28"/>
      <c r="BB51" s="29">
        <f t="shared" si="14"/>
        <v>3506272.7108465796</v>
      </c>
      <c r="BC51" s="28"/>
      <c r="BD51" s="30">
        <f t="shared" si="15"/>
        <v>-382531.46944657993</v>
      </c>
      <c r="BF51" s="31">
        <f t="shared" si="16"/>
        <v>6.1553999999999576</v>
      </c>
      <c r="BG51" s="58">
        <f t="shared" si="17"/>
        <v>74117.171399999483</v>
      </c>
      <c r="BJ51" s="53">
        <f t="shared" si="18"/>
        <v>0</v>
      </c>
      <c r="BK51" s="56">
        <f t="shared" si="19"/>
        <v>0</v>
      </c>
      <c r="BL51" s="53">
        <f t="shared" si="20"/>
        <v>60992.481399999793</v>
      </c>
      <c r="BN51" s="62">
        <f t="shared" si="21"/>
        <v>60992.481399999793</v>
      </c>
      <c r="BP51" s="13">
        <f t="shared" si="22"/>
        <v>0</v>
      </c>
    </row>
    <row r="52" spans="1:68" x14ac:dyDescent="0.3">
      <c r="A52" s="6" t="s">
        <v>89</v>
      </c>
      <c r="C52" s="6" t="s">
        <v>200</v>
      </c>
      <c r="E52" s="8">
        <v>95</v>
      </c>
      <c r="G52" s="8">
        <v>32009</v>
      </c>
      <c r="I52" s="8">
        <v>38977</v>
      </c>
      <c r="K52" s="10">
        <v>91.355912340325801</v>
      </c>
      <c r="M52" s="5">
        <v>263.28340342731599</v>
      </c>
      <c r="O52" s="13">
        <v>255.45</v>
      </c>
      <c r="Q52" s="13">
        <f t="shared" si="0"/>
        <v>5.0088235294117567</v>
      </c>
      <c r="R52" s="5">
        <f t="shared" si="1"/>
        <v>5.109</v>
      </c>
      <c r="S52" s="5"/>
      <c r="T52" s="5">
        <f t="shared" si="2"/>
        <v>250.44117647058823</v>
      </c>
      <c r="U52" s="5"/>
      <c r="V52" s="5" t="str">
        <f t="shared" si="3"/>
        <v>N</v>
      </c>
      <c r="W52" s="5"/>
      <c r="X52" s="42" t="str">
        <f t="shared" si="4"/>
        <v>N</v>
      </c>
      <c r="Y52" s="42"/>
      <c r="Z52" s="42" t="s">
        <v>237</v>
      </c>
      <c r="AA52" s="42"/>
      <c r="AB52" s="42" t="str">
        <f t="shared" si="5"/>
        <v>Y</v>
      </c>
      <c r="AC52" s="42"/>
      <c r="AD52" s="42">
        <f t="shared" si="6"/>
        <v>250.44117647058823</v>
      </c>
      <c r="AE52" s="42"/>
      <c r="AF52" s="5">
        <f t="shared" si="7"/>
        <v>250.34099999999998</v>
      </c>
      <c r="AH52" s="5">
        <f t="shared" si="8"/>
        <v>255.45</v>
      </c>
      <c r="AN52" s="12">
        <f t="shared" si="24"/>
        <v>255.45</v>
      </c>
      <c r="AP52" s="5" t="str">
        <f t="shared" si="9"/>
        <v>N/A</v>
      </c>
      <c r="AR52" s="5">
        <f t="shared" si="10"/>
        <v>255.45</v>
      </c>
      <c r="AT52" s="5">
        <f t="shared" si="11"/>
        <v>5.109</v>
      </c>
      <c r="AV52" s="5">
        <v>0</v>
      </c>
      <c r="AX52" s="5">
        <f t="shared" si="12"/>
        <v>260.55899999999997</v>
      </c>
      <c r="AZ52" s="28">
        <f t="shared" si="13"/>
        <v>8340233.0309999986</v>
      </c>
      <c r="BA52" s="28"/>
      <c r="BB52" s="29">
        <f t="shared" si="14"/>
        <v>8427438.4603049569</v>
      </c>
      <c r="BC52" s="28"/>
      <c r="BD52" s="30">
        <f t="shared" si="15"/>
        <v>-87205.429304958321</v>
      </c>
      <c r="BF52" s="31">
        <f t="shared" si="16"/>
        <v>5.1089999999999804</v>
      </c>
      <c r="BG52" s="58">
        <f t="shared" si="17"/>
        <v>163533.98099999939</v>
      </c>
      <c r="BJ52" s="53">
        <f t="shared" si="18"/>
        <v>0</v>
      </c>
      <c r="BK52" s="56">
        <f t="shared" si="19"/>
        <v>0</v>
      </c>
      <c r="BL52" s="53">
        <f t="shared" si="20"/>
        <v>163533.98099999939</v>
      </c>
      <c r="BN52" s="62">
        <f t="shared" si="21"/>
        <v>163533.98099999939</v>
      </c>
      <c r="BP52" s="13">
        <f t="shared" si="22"/>
        <v>0</v>
      </c>
    </row>
    <row r="53" spans="1:68" x14ac:dyDescent="0.3">
      <c r="A53" s="6" t="s">
        <v>87</v>
      </c>
      <c r="C53" s="6" t="s">
        <v>200</v>
      </c>
      <c r="E53" s="8">
        <v>63</v>
      </c>
      <c r="G53" s="8">
        <v>12345</v>
      </c>
      <c r="I53" s="8">
        <v>21717</v>
      </c>
      <c r="K53" s="10">
        <v>94.442270058708402</v>
      </c>
      <c r="M53" s="5">
        <v>256.86683753171002</v>
      </c>
      <c r="O53" s="13">
        <v>235.06</v>
      </c>
      <c r="Q53" s="13">
        <f t="shared" si="0"/>
        <v>4.6090196078431518</v>
      </c>
      <c r="R53" s="5">
        <f t="shared" si="1"/>
        <v>4.7012</v>
      </c>
      <c r="S53" s="5"/>
      <c r="T53" s="5">
        <f t="shared" si="2"/>
        <v>230.45098039215685</v>
      </c>
      <c r="U53" s="5"/>
      <c r="V53" s="5" t="str">
        <f t="shared" si="3"/>
        <v>N</v>
      </c>
      <c r="W53" s="5"/>
      <c r="X53" s="42" t="str">
        <f t="shared" si="4"/>
        <v>N</v>
      </c>
      <c r="Y53" s="42"/>
      <c r="Z53" s="42" t="s">
        <v>237</v>
      </c>
      <c r="AA53" s="42"/>
      <c r="AB53" s="42" t="str">
        <f t="shared" si="5"/>
        <v>Y</v>
      </c>
      <c r="AC53" s="42"/>
      <c r="AD53" s="42">
        <f t="shared" si="6"/>
        <v>230.45098039215685</v>
      </c>
      <c r="AE53" s="42"/>
      <c r="AF53" s="5">
        <f t="shared" si="7"/>
        <v>230.3588</v>
      </c>
      <c r="AH53" s="5">
        <f t="shared" si="8"/>
        <v>235.06</v>
      </c>
      <c r="AN53" s="12">
        <f t="shared" si="24"/>
        <v>235.06</v>
      </c>
      <c r="AP53" s="5" t="str">
        <f t="shared" si="9"/>
        <v>N/A</v>
      </c>
      <c r="AR53" s="5">
        <f t="shared" si="10"/>
        <v>235.06</v>
      </c>
      <c r="AT53" s="5">
        <f t="shared" si="11"/>
        <v>4.7012</v>
      </c>
      <c r="AV53" s="5">
        <v>0.31</v>
      </c>
      <c r="AX53" s="5">
        <f t="shared" si="12"/>
        <v>240.0712</v>
      </c>
      <c r="AZ53" s="28">
        <f t="shared" si="13"/>
        <v>2963678.9640000002</v>
      </c>
      <c r="BA53" s="28"/>
      <c r="BB53" s="29">
        <f t="shared" si="14"/>
        <v>3171021.1093289601</v>
      </c>
      <c r="BC53" s="28"/>
      <c r="BD53" s="30">
        <f t="shared" si="15"/>
        <v>-207342.14532895992</v>
      </c>
      <c r="BF53" s="31">
        <f t="shared" si="16"/>
        <v>5.0112000000000023</v>
      </c>
      <c r="BG53" s="58">
        <f t="shared" si="17"/>
        <v>61863.264000000032</v>
      </c>
      <c r="BJ53" s="53">
        <f t="shared" si="18"/>
        <v>0</v>
      </c>
      <c r="BK53" s="56">
        <f t="shared" si="19"/>
        <v>0</v>
      </c>
      <c r="BL53" s="53">
        <f t="shared" si="20"/>
        <v>58036.313999999998</v>
      </c>
      <c r="BN53" s="62">
        <f t="shared" si="21"/>
        <v>58036.313999999998</v>
      </c>
      <c r="BP53" s="13">
        <f t="shared" si="22"/>
        <v>0</v>
      </c>
    </row>
    <row r="54" spans="1:68" x14ac:dyDescent="0.3">
      <c r="A54" s="6" t="s">
        <v>87</v>
      </c>
      <c r="C54" s="6" t="s">
        <v>210</v>
      </c>
      <c r="E54" s="8">
        <v>13</v>
      </c>
      <c r="G54" s="8">
        <v>3742</v>
      </c>
      <c r="I54" s="8">
        <v>4373</v>
      </c>
      <c r="K54" s="10">
        <v>92.160168598524805</v>
      </c>
      <c r="M54" s="5">
        <v>211.34897929890499</v>
      </c>
      <c r="O54" s="13">
        <v>177.85</v>
      </c>
      <c r="Q54" s="13">
        <f t="shared" si="0"/>
        <v>3.4872549019607959</v>
      </c>
      <c r="R54" s="5">
        <f t="shared" si="1"/>
        <v>3.5569999999999999</v>
      </c>
      <c r="S54" s="5"/>
      <c r="T54" s="5">
        <f t="shared" si="2"/>
        <v>174.3627450980392</v>
      </c>
      <c r="U54" s="5"/>
      <c r="V54" s="5" t="str">
        <f t="shared" si="3"/>
        <v>N</v>
      </c>
      <c r="W54" s="5"/>
      <c r="X54" s="42" t="str">
        <f t="shared" si="4"/>
        <v>N</v>
      </c>
      <c r="Y54" s="42"/>
      <c r="Z54" s="42" t="s">
        <v>237</v>
      </c>
      <c r="AA54" s="42"/>
      <c r="AB54" s="42" t="str">
        <f t="shared" si="5"/>
        <v>Y</v>
      </c>
      <c r="AC54" s="42"/>
      <c r="AD54" s="42">
        <f t="shared" si="6"/>
        <v>174.3627450980392</v>
      </c>
      <c r="AE54" s="42"/>
      <c r="AF54" s="5">
        <f t="shared" si="7"/>
        <v>174.29300000000001</v>
      </c>
      <c r="AH54" s="5">
        <f t="shared" si="8"/>
        <v>177.85</v>
      </c>
      <c r="AN54" s="12">
        <f t="shared" si="24"/>
        <v>177.85</v>
      </c>
      <c r="AP54" s="5" t="str">
        <f t="shared" si="9"/>
        <v>N/A</v>
      </c>
      <c r="AR54" s="5">
        <f t="shared" si="10"/>
        <v>177.85</v>
      </c>
      <c r="AT54" s="5">
        <f t="shared" si="11"/>
        <v>3.5569999999999999</v>
      </c>
      <c r="AV54" s="5">
        <v>0.32</v>
      </c>
      <c r="AX54" s="5">
        <f t="shared" si="12"/>
        <v>181.72699999999998</v>
      </c>
      <c r="AZ54" s="28">
        <f t="shared" si="13"/>
        <v>680022.43399999989</v>
      </c>
      <c r="BA54" s="28"/>
      <c r="BB54" s="29">
        <f t="shared" si="14"/>
        <v>790867.88053650246</v>
      </c>
      <c r="BC54" s="28"/>
      <c r="BD54" s="30">
        <f t="shared" si="15"/>
        <v>-110845.44653650257</v>
      </c>
      <c r="BF54" s="31">
        <f t="shared" si="16"/>
        <v>3.8769999999999811</v>
      </c>
      <c r="BG54" s="58">
        <f t="shared" si="17"/>
        <v>14507.733999999929</v>
      </c>
      <c r="BJ54" s="53">
        <f t="shared" si="18"/>
        <v>0</v>
      </c>
      <c r="BK54" s="56">
        <f t="shared" si="19"/>
        <v>0</v>
      </c>
      <c r="BL54" s="53">
        <f t="shared" si="20"/>
        <v>13310.293999999954</v>
      </c>
      <c r="BN54" s="62">
        <f t="shared" si="21"/>
        <v>13310.294000000062</v>
      </c>
      <c r="BP54" s="13">
        <f t="shared" si="22"/>
        <v>0</v>
      </c>
    </row>
    <row r="55" spans="1:68" x14ac:dyDescent="0.3">
      <c r="A55" s="6" t="s">
        <v>86</v>
      </c>
      <c r="C55" s="6" t="s">
        <v>200</v>
      </c>
      <c r="E55" s="8">
        <v>60</v>
      </c>
      <c r="G55" s="8">
        <v>13935</v>
      </c>
      <c r="I55" s="8">
        <v>19710</v>
      </c>
      <c r="K55" s="10">
        <v>80.972602739726</v>
      </c>
      <c r="M55" s="5">
        <v>212.322794425176</v>
      </c>
      <c r="O55" s="13">
        <v>202.5</v>
      </c>
      <c r="Q55" s="13">
        <f t="shared" si="0"/>
        <v>3.970588235294116</v>
      </c>
      <c r="R55" s="5">
        <f t="shared" si="1"/>
        <v>4.05</v>
      </c>
      <c r="S55" s="5"/>
      <c r="T55" s="5">
        <f t="shared" si="2"/>
        <v>198.52941176470588</v>
      </c>
      <c r="U55" s="5"/>
      <c r="V55" s="5" t="str">
        <f t="shared" si="3"/>
        <v>N</v>
      </c>
      <c r="W55" s="5"/>
      <c r="X55" s="42" t="str">
        <f t="shared" si="4"/>
        <v>N</v>
      </c>
      <c r="Y55" s="42"/>
      <c r="Z55" s="42" t="s">
        <v>237</v>
      </c>
      <c r="AA55" s="42"/>
      <c r="AB55" s="42" t="str">
        <f t="shared" si="5"/>
        <v>Y</v>
      </c>
      <c r="AC55" s="42"/>
      <c r="AD55" s="42">
        <f t="shared" si="6"/>
        <v>198.52941176470588</v>
      </c>
      <c r="AE55" s="42"/>
      <c r="AF55" s="5">
        <f t="shared" si="7"/>
        <v>198.45</v>
      </c>
      <c r="AH55" s="5">
        <f t="shared" si="8"/>
        <v>202.5</v>
      </c>
      <c r="AN55" s="12">
        <f t="shared" si="24"/>
        <v>202.5</v>
      </c>
      <c r="AP55" s="5" t="str">
        <f t="shared" si="9"/>
        <v>N/A</v>
      </c>
      <c r="AR55" s="5">
        <f t="shared" si="10"/>
        <v>202.5</v>
      </c>
      <c r="AT55" s="5">
        <f t="shared" si="11"/>
        <v>4.05</v>
      </c>
      <c r="AV55" s="5">
        <v>0.16</v>
      </c>
      <c r="AX55" s="5">
        <f t="shared" si="12"/>
        <v>206.71</v>
      </c>
      <c r="AZ55" s="28">
        <f t="shared" si="13"/>
        <v>2880503.85</v>
      </c>
      <c r="BA55" s="28"/>
      <c r="BB55" s="29">
        <f t="shared" si="14"/>
        <v>2958718.1403148277</v>
      </c>
      <c r="BC55" s="28"/>
      <c r="BD55" s="30">
        <f t="shared" si="15"/>
        <v>-78214.29031482758</v>
      </c>
      <c r="BF55" s="31">
        <f t="shared" si="16"/>
        <v>4.210000000000008</v>
      </c>
      <c r="BG55" s="58">
        <f t="shared" si="17"/>
        <v>58666.350000000108</v>
      </c>
      <c r="BJ55" s="53">
        <f t="shared" si="18"/>
        <v>0</v>
      </c>
      <c r="BK55" s="56">
        <f t="shared" si="19"/>
        <v>0</v>
      </c>
      <c r="BL55" s="53">
        <f t="shared" si="20"/>
        <v>56436.75000000016</v>
      </c>
      <c r="BN55" s="62">
        <f t="shared" si="21"/>
        <v>56436.75000000016</v>
      </c>
      <c r="BP55" s="13">
        <f t="shared" si="22"/>
        <v>0</v>
      </c>
    </row>
    <row r="56" spans="1:68" x14ac:dyDescent="0.3">
      <c r="A56" s="6" t="s">
        <v>84</v>
      </c>
      <c r="C56" s="6" t="s">
        <v>200</v>
      </c>
      <c r="E56" s="8">
        <v>60</v>
      </c>
      <c r="G56" s="8">
        <v>11546</v>
      </c>
      <c r="I56" s="8">
        <v>19710</v>
      </c>
      <c r="K56" s="10">
        <v>83.292237442922399</v>
      </c>
      <c r="M56" s="5">
        <v>210.622882036059</v>
      </c>
      <c r="O56" s="13">
        <v>205.94</v>
      </c>
      <c r="Q56" s="13">
        <f t="shared" si="0"/>
        <v>4.0380392156862683</v>
      </c>
      <c r="R56" s="5">
        <f t="shared" si="1"/>
        <v>4.1188000000000002</v>
      </c>
      <c r="S56" s="5"/>
      <c r="T56" s="5">
        <f t="shared" si="2"/>
        <v>201.90196078431373</v>
      </c>
      <c r="U56" s="5"/>
      <c r="V56" s="5" t="str">
        <f t="shared" si="3"/>
        <v>N</v>
      </c>
      <c r="W56" s="5"/>
      <c r="X56" s="42" t="str">
        <f t="shared" si="4"/>
        <v>N</v>
      </c>
      <c r="Y56" s="42"/>
      <c r="Z56" s="42" t="s">
        <v>238</v>
      </c>
      <c r="AA56" s="42"/>
      <c r="AB56" s="42" t="str">
        <f t="shared" si="5"/>
        <v>Y</v>
      </c>
      <c r="AC56" s="42"/>
      <c r="AD56" s="42">
        <f t="shared" si="6"/>
        <v>201.90196078431373</v>
      </c>
      <c r="AE56" s="42"/>
      <c r="AF56" s="5">
        <f t="shared" si="7"/>
        <v>201.8212</v>
      </c>
      <c r="AH56" s="5">
        <f t="shared" si="8"/>
        <v>205.94</v>
      </c>
      <c r="AJ56" s="12">
        <f>M56</f>
        <v>210.622882036059</v>
      </c>
      <c r="AL56" s="12">
        <f>IF(AH56&lt;AJ56,AH56,AJ56)</f>
        <v>205.94</v>
      </c>
      <c r="AN56" s="12">
        <f>AL56</f>
        <v>205.94</v>
      </c>
      <c r="AP56" s="5" t="str">
        <f t="shared" si="9"/>
        <v>N/A</v>
      </c>
      <c r="AR56" s="5">
        <f t="shared" si="10"/>
        <v>205.94</v>
      </c>
      <c r="AT56" s="5">
        <f t="shared" si="11"/>
        <v>4.1188000000000002</v>
      </c>
      <c r="AV56" s="5">
        <v>0.04</v>
      </c>
      <c r="AX56" s="5">
        <f t="shared" si="12"/>
        <v>210.09879999999998</v>
      </c>
      <c r="AZ56" s="28">
        <f t="shared" si="13"/>
        <v>2425800.7448</v>
      </c>
      <c r="BA56" s="28"/>
      <c r="BB56" s="29">
        <f t="shared" si="14"/>
        <v>2431851.7959883371</v>
      </c>
      <c r="BC56" s="28"/>
      <c r="BD56" s="30">
        <f t="shared" si="15"/>
        <v>-6051.051188337151</v>
      </c>
      <c r="BF56" s="31">
        <f t="shared" si="16"/>
        <v>4.1587999999999852</v>
      </c>
      <c r="BG56" s="58">
        <f t="shared" si="17"/>
        <v>48017.504799999828</v>
      </c>
      <c r="BJ56" s="53">
        <f t="shared" si="18"/>
        <v>0</v>
      </c>
      <c r="BK56" s="56">
        <f t="shared" si="19"/>
        <v>0</v>
      </c>
      <c r="BL56" s="53">
        <f t="shared" si="20"/>
        <v>47555.664799999919</v>
      </c>
      <c r="BN56" s="62">
        <f t="shared" si="21"/>
        <v>47555.664799999919</v>
      </c>
      <c r="BP56" s="13">
        <f t="shared" si="22"/>
        <v>0</v>
      </c>
    </row>
    <row r="57" spans="1:68" x14ac:dyDescent="0.3">
      <c r="A57" s="6" t="s">
        <v>82</v>
      </c>
      <c r="C57" s="6" t="s">
        <v>200</v>
      </c>
      <c r="E57" s="8">
        <v>100</v>
      </c>
      <c r="G57" s="8">
        <v>23026</v>
      </c>
      <c r="I57" s="8">
        <v>32850</v>
      </c>
      <c r="K57" s="10">
        <v>82.208219178082203</v>
      </c>
      <c r="M57" s="5">
        <v>214.38671050637601</v>
      </c>
      <c r="O57" s="13">
        <v>199.58</v>
      </c>
      <c r="Q57" s="13">
        <f t="shared" si="0"/>
        <v>3.9133333333333269</v>
      </c>
      <c r="R57" s="5">
        <f t="shared" si="1"/>
        <v>3.9916000000000005</v>
      </c>
      <c r="S57" s="5"/>
      <c r="T57" s="5">
        <f t="shared" si="2"/>
        <v>195.66666666666669</v>
      </c>
      <c r="U57" s="5"/>
      <c r="V57" s="5" t="str">
        <f t="shared" si="3"/>
        <v>N</v>
      </c>
      <c r="W57" s="5"/>
      <c r="X57" s="42" t="str">
        <f t="shared" si="4"/>
        <v>N</v>
      </c>
      <c r="Y57" s="42"/>
      <c r="Z57" s="42" t="s">
        <v>237</v>
      </c>
      <c r="AA57" s="42"/>
      <c r="AB57" s="42" t="str">
        <f t="shared" si="5"/>
        <v>Y</v>
      </c>
      <c r="AC57" s="42"/>
      <c r="AD57" s="42">
        <f t="shared" si="6"/>
        <v>195.66666666666669</v>
      </c>
      <c r="AE57" s="42"/>
      <c r="AF57" s="5">
        <f t="shared" si="7"/>
        <v>195.58840000000001</v>
      </c>
      <c r="AH57" s="5">
        <f t="shared" si="8"/>
        <v>199.58</v>
      </c>
      <c r="AN57" s="12">
        <f t="shared" ref="AN57:AN90" si="25">AH57</f>
        <v>199.58</v>
      </c>
      <c r="AP57" s="5" t="str">
        <f t="shared" si="9"/>
        <v>N/A</v>
      </c>
      <c r="AR57" s="5">
        <f t="shared" si="10"/>
        <v>199.58</v>
      </c>
      <c r="AT57" s="5">
        <f t="shared" si="11"/>
        <v>3.9916000000000005</v>
      </c>
      <c r="AV57" s="5">
        <v>0</v>
      </c>
      <c r="AX57" s="5">
        <f t="shared" si="12"/>
        <v>203.57160000000002</v>
      </c>
      <c r="AZ57" s="28">
        <f t="shared" si="13"/>
        <v>4687439.6616000002</v>
      </c>
      <c r="BA57" s="28"/>
      <c r="BB57" s="29">
        <f t="shared" si="14"/>
        <v>4936468.3961198134</v>
      </c>
      <c r="BC57" s="28"/>
      <c r="BD57" s="30">
        <f t="shared" si="15"/>
        <v>-249028.73451981321</v>
      </c>
      <c r="BF57" s="31">
        <f t="shared" si="16"/>
        <v>3.9916000000000054</v>
      </c>
      <c r="BG57" s="58">
        <f t="shared" si="17"/>
        <v>91910.581600000121</v>
      </c>
      <c r="BJ57" s="53">
        <f t="shared" si="18"/>
        <v>0</v>
      </c>
      <c r="BK57" s="56">
        <f t="shared" si="19"/>
        <v>0</v>
      </c>
      <c r="BL57" s="53">
        <f t="shared" si="20"/>
        <v>91910.581600000121</v>
      </c>
      <c r="BN57" s="62">
        <f t="shared" si="21"/>
        <v>91910.581600000121</v>
      </c>
      <c r="BP57" s="13">
        <f t="shared" si="22"/>
        <v>0</v>
      </c>
    </row>
    <row r="58" spans="1:68" x14ac:dyDescent="0.3">
      <c r="A58" s="6" t="s">
        <v>174</v>
      </c>
      <c r="C58" s="6" t="s">
        <v>200</v>
      </c>
      <c r="E58" s="8">
        <v>90</v>
      </c>
      <c r="G58" s="8">
        <v>20545</v>
      </c>
      <c r="I58" s="8">
        <v>31331</v>
      </c>
      <c r="K58" s="10">
        <v>95.375951293759499</v>
      </c>
      <c r="M58" s="5">
        <v>256.714239043161</v>
      </c>
      <c r="O58" s="13">
        <v>242.54</v>
      </c>
      <c r="Q58" s="13">
        <f t="shared" si="0"/>
        <v>4.7556862745097987</v>
      </c>
      <c r="R58" s="5">
        <f t="shared" si="1"/>
        <v>4.8507999999999996</v>
      </c>
      <c r="S58" s="5"/>
      <c r="T58" s="5">
        <f t="shared" si="2"/>
        <v>237.78431372549019</v>
      </c>
      <c r="U58" s="5"/>
      <c r="V58" s="5" t="str">
        <f t="shared" si="3"/>
        <v>N</v>
      </c>
      <c r="W58" s="5"/>
      <c r="X58" s="42" t="str">
        <f t="shared" si="4"/>
        <v>N</v>
      </c>
      <c r="Y58" s="42"/>
      <c r="Z58" s="42" t="s">
        <v>237</v>
      </c>
      <c r="AA58" s="42"/>
      <c r="AB58" s="42" t="str">
        <f t="shared" si="5"/>
        <v>Y</v>
      </c>
      <c r="AC58" s="42"/>
      <c r="AD58" s="42">
        <f t="shared" si="6"/>
        <v>237.78431372549019</v>
      </c>
      <c r="AE58" s="42"/>
      <c r="AF58" s="5">
        <f t="shared" si="7"/>
        <v>237.6892</v>
      </c>
      <c r="AH58" s="5">
        <f t="shared" si="8"/>
        <v>242.54</v>
      </c>
      <c r="AN58" s="12">
        <f t="shared" si="25"/>
        <v>242.54</v>
      </c>
      <c r="AP58" s="5" t="str">
        <f t="shared" si="9"/>
        <v>N/A</v>
      </c>
      <c r="AR58" s="5">
        <f t="shared" si="10"/>
        <v>242.54</v>
      </c>
      <c r="AT58" s="5">
        <f t="shared" si="11"/>
        <v>4.8507999999999996</v>
      </c>
      <c r="AV58" s="5">
        <v>0.19</v>
      </c>
      <c r="AX58" s="5">
        <f t="shared" si="12"/>
        <v>247.58079999999998</v>
      </c>
      <c r="AZ58" s="28">
        <f t="shared" si="13"/>
        <v>5086547.5359999994</v>
      </c>
      <c r="BA58" s="28"/>
      <c r="BB58" s="29">
        <f t="shared" si="14"/>
        <v>5274194.0411417428</v>
      </c>
      <c r="BC58" s="28"/>
      <c r="BD58" s="30">
        <f t="shared" si="15"/>
        <v>-187646.50514174346</v>
      </c>
      <c r="BF58" s="31">
        <f t="shared" si="16"/>
        <v>5.0407999999999902</v>
      </c>
      <c r="BG58" s="58">
        <f t="shared" si="17"/>
        <v>103563.2359999998</v>
      </c>
      <c r="BJ58" s="53">
        <f t="shared" si="18"/>
        <v>0</v>
      </c>
      <c r="BK58" s="56">
        <f t="shared" si="19"/>
        <v>0</v>
      </c>
      <c r="BL58" s="53">
        <f t="shared" si="20"/>
        <v>99659.685999999841</v>
      </c>
      <c r="BN58" s="62">
        <f t="shared" si="21"/>
        <v>99659.685999999841</v>
      </c>
      <c r="BP58" s="13">
        <f t="shared" si="22"/>
        <v>0</v>
      </c>
    </row>
    <row r="59" spans="1:68" x14ac:dyDescent="0.3">
      <c r="A59" s="6" t="s">
        <v>79</v>
      </c>
      <c r="C59" s="6" t="s">
        <v>210</v>
      </c>
      <c r="E59" s="8">
        <v>30</v>
      </c>
      <c r="G59" s="8">
        <v>7449</v>
      </c>
      <c r="I59" s="8">
        <v>10444</v>
      </c>
      <c r="K59" s="10">
        <v>95.378995433789996</v>
      </c>
      <c r="M59" s="5">
        <v>256.74518828913102</v>
      </c>
      <c r="O59" s="13">
        <v>166.59</v>
      </c>
      <c r="Q59" s="13">
        <f t="shared" si="0"/>
        <v>3.2664705882353076</v>
      </c>
      <c r="R59" s="5">
        <f t="shared" si="1"/>
        <v>3.3318000000000003</v>
      </c>
      <c r="S59" s="5"/>
      <c r="T59" s="5">
        <f t="shared" si="2"/>
        <v>163.3235294117647</v>
      </c>
      <c r="U59" s="5"/>
      <c r="V59" s="5" t="str">
        <f t="shared" si="3"/>
        <v>N</v>
      </c>
      <c r="W59" s="5"/>
      <c r="X59" s="42" t="str">
        <f t="shared" si="4"/>
        <v>N</v>
      </c>
      <c r="Y59" s="42"/>
      <c r="Z59" s="42" t="s">
        <v>237</v>
      </c>
      <c r="AA59" s="42"/>
      <c r="AB59" s="42" t="str">
        <f t="shared" si="5"/>
        <v>Y</v>
      </c>
      <c r="AC59" s="42"/>
      <c r="AD59" s="42">
        <f t="shared" si="6"/>
        <v>163.3235294117647</v>
      </c>
      <c r="AE59" s="42"/>
      <c r="AF59" s="5">
        <f t="shared" si="7"/>
        <v>163.25820000000002</v>
      </c>
      <c r="AH59" s="5">
        <f t="shared" si="8"/>
        <v>166.59</v>
      </c>
      <c r="AN59" s="12">
        <f t="shared" si="25"/>
        <v>166.59</v>
      </c>
      <c r="AP59" s="5" t="str">
        <f t="shared" si="9"/>
        <v>N/A</v>
      </c>
      <c r="AR59" s="5">
        <f t="shared" si="10"/>
        <v>166.59</v>
      </c>
      <c r="AT59" s="5">
        <f t="shared" si="11"/>
        <v>3.3318000000000003</v>
      </c>
      <c r="AV59" s="5">
        <v>1.01</v>
      </c>
      <c r="AX59" s="5">
        <f t="shared" si="12"/>
        <v>170.93179999999998</v>
      </c>
      <c r="AZ59" s="28">
        <f t="shared" si="13"/>
        <v>1273270.9781999998</v>
      </c>
      <c r="BA59" s="28"/>
      <c r="BB59" s="29">
        <f t="shared" si="14"/>
        <v>1912494.9075657369</v>
      </c>
      <c r="BC59" s="28"/>
      <c r="BD59" s="30">
        <f t="shared" si="15"/>
        <v>-639223.92936573713</v>
      </c>
      <c r="BF59" s="31">
        <f t="shared" si="16"/>
        <v>4.3417999999999779</v>
      </c>
      <c r="BG59" s="58">
        <f t="shared" si="17"/>
        <v>32342.068199999834</v>
      </c>
      <c r="BJ59" s="53">
        <f t="shared" si="18"/>
        <v>0</v>
      </c>
      <c r="BK59" s="56">
        <f t="shared" si="19"/>
        <v>0</v>
      </c>
      <c r="BL59" s="53">
        <f t="shared" si="20"/>
        <v>24818.578199999902</v>
      </c>
      <c r="BN59" s="62">
        <f t="shared" si="21"/>
        <v>24818.578200000116</v>
      </c>
      <c r="BP59" s="13">
        <f t="shared" si="22"/>
        <v>0</v>
      </c>
    </row>
    <row r="60" spans="1:68" x14ac:dyDescent="0.3">
      <c r="A60" s="6" t="s">
        <v>79</v>
      </c>
      <c r="C60" s="6" t="s">
        <v>200</v>
      </c>
      <c r="E60" s="8">
        <v>30</v>
      </c>
      <c r="G60" s="8">
        <v>8719</v>
      </c>
      <c r="I60" s="8">
        <v>10712</v>
      </c>
      <c r="K60" s="10">
        <v>97.826484018264793</v>
      </c>
      <c r="M60" s="5">
        <v>245.027420652979</v>
      </c>
      <c r="O60" s="13">
        <v>210.33</v>
      </c>
      <c r="Q60" s="13">
        <f t="shared" si="0"/>
        <v>4.1241176470588243</v>
      </c>
      <c r="R60" s="5">
        <f t="shared" si="1"/>
        <v>4.2065999999999999</v>
      </c>
      <c r="S60" s="5"/>
      <c r="T60" s="5">
        <f t="shared" si="2"/>
        <v>206.20588235294119</v>
      </c>
      <c r="U60" s="5"/>
      <c r="V60" s="5" t="str">
        <f t="shared" si="3"/>
        <v>N</v>
      </c>
      <c r="W60" s="5"/>
      <c r="X60" s="42" t="str">
        <f t="shared" si="4"/>
        <v>N</v>
      </c>
      <c r="Y60" s="42"/>
      <c r="Z60" s="42" t="s">
        <v>237</v>
      </c>
      <c r="AA60" s="42"/>
      <c r="AB60" s="42" t="str">
        <f t="shared" si="5"/>
        <v>Y</v>
      </c>
      <c r="AC60" s="42"/>
      <c r="AD60" s="42">
        <f t="shared" si="6"/>
        <v>206.20588235294119</v>
      </c>
      <c r="AE60" s="42"/>
      <c r="AF60" s="5">
        <f t="shared" si="7"/>
        <v>206.1234</v>
      </c>
      <c r="AH60" s="5">
        <f t="shared" si="8"/>
        <v>210.33</v>
      </c>
      <c r="AN60" s="12">
        <f t="shared" si="25"/>
        <v>210.33</v>
      </c>
      <c r="AP60" s="5" t="str">
        <f t="shared" si="9"/>
        <v>N/A</v>
      </c>
      <c r="AR60" s="5">
        <f t="shared" si="10"/>
        <v>210.33</v>
      </c>
      <c r="AT60" s="5">
        <f t="shared" si="11"/>
        <v>4.2065999999999999</v>
      </c>
      <c r="AV60" s="5">
        <v>0.98</v>
      </c>
      <c r="AX60" s="5">
        <f t="shared" si="12"/>
        <v>215.51660000000001</v>
      </c>
      <c r="AZ60" s="28">
        <f t="shared" si="13"/>
        <v>1879089.2354000001</v>
      </c>
      <c r="BA60" s="28"/>
      <c r="BB60" s="29">
        <f t="shared" si="14"/>
        <v>2136394.0806733239</v>
      </c>
      <c r="BC60" s="28"/>
      <c r="BD60" s="30">
        <f t="shared" si="15"/>
        <v>-257304.84527332382</v>
      </c>
      <c r="BF60" s="31">
        <f t="shared" si="16"/>
        <v>5.1865999999999985</v>
      </c>
      <c r="BG60" s="58">
        <f t="shared" si="17"/>
        <v>45221.965399999986</v>
      </c>
      <c r="BJ60" s="53">
        <f t="shared" si="18"/>
        <v>0</v>
      </c>
      <c r="BK60" s="56">
        <f t="shared" si="19"/>
        <v>0</v>
      </c>
      <c r="BL60" s="53">
        <f t="shared" si="20"/>
        <v>36677.345400000078</v>
      </c>
      <c r="BN60" s="62">
        <f t="shared" si="21"/>
        <v>36677.345400000078</v>
      </c>
      <c r="BP60" s="13">
        <f t="shared" si="22"/>
        <v>0</v>
      </c>
    </row>
    <row r="61" spans="1:68" x14ac:dyDescent="0.3">
      <c r="A61" s="6" t="s">
        <v>77</v>
      </c>
      <c r="C61" s="6" t="s">
        <v>200</v>
      </c>
      <c r="E61" s="8">
        <v>60</v>
      </c>
      <c r="G61" s="8">
        <v>15706</v>
      </c>
      <c r="I61" s="8">
        <v>19710</v>
      </c>
      <c r="K61" s="10">
        <v>89.894977168949794</v>
      </c>
      <c r="M61" s="5">
        <v>255.53242413834499</v>
      </c>
      <c r="O61" s="13">
        <v>234.4</v>
      </c>
      <c r="Q61" s="13">
        <f t="shared" si="0"/>
        <v>4.5960784313725469</v>
      </c>
      <c r="R61" s="5">
        <f t="shared" si="1"/>
        <v>4.6880000000000006</v>
      </c>
      <c r="S61" s="5"/>
      <c r="T61" s="5">
        <f t="shared" si="2"/>
        <v>229.80392156862746</v>
      </c>
      <c r="U61" s="5"/>
      <c r="V61" s="5" t="str">
        <f t="shared" si="3"/>
        <v>N</v>
      </c>
      <c r="W61" s="5"/>
      <c r="X61" s="42" t="str">
        <f t="shared" si="4"/>
        <v>N</v>
      </c>
      <c r="Y61" s="42"/>
      <c r="Z61" s="42" t="s">
        <v>237</v>
      </c>
      <c r="AA61" s="42"/>
      <c r="AB61" s="42" t="str">
        <f t="shared" si="5"/>
        <v>Y</v>
      </c>
      <c r="AC61" s="42"/>
      <c r="AD61" s="42">
        <f t="shared" si="6"/>
        <v>229.80392156862746</v>
      </c>
      <c r="AE61" s="42"/>
      <c r="AF61" s="5">
        <f t="shared" si="7"/>
        <v>229.71200000000002</v>
      </c>
      <c r="AH61" s="5">
        <f t="shared" si="8"/>
        <v>234.4</v>
      </c>
      <c r="AN61" s="12">
        <f t="shared" si="25"/>
        <v>234.4</v>
      </c>
      <c r="AP61" s="5" t="str">
        <f t="shared" si="9"/>
        <v>N/A</v>
      </c>
      <c r="AR61" s="5">
        <f t="shared" si="10"/>
        <v>234.4</v>
      </c>
      <c r="AT61" s="5">
        <f t="shared" si="11"/>
        <v>4.6880000000000006</v>
      </c>
      <c r="AV61" s="5">
        <v>0</v>
      </c>
      <c r="AX61" s="5">
        <f t="shared" si="12"/>
        <v>239.08799999999999</v>
      </c>
      <c r="AZ61" s="28">
        <f t="shared" si="13"/>
        <v>3755116.128</v>
      </c>
      <c r="BA61" s="28"/>
      <c r="BB61" s="29">
        <f t="shared" si="14"/>
        <v>4013392.2535168463</v>
      </c>
      <c r="BC61" s="28"/>
      <c r="BD61" s="30">
        <f t="shared" si="15"/>
        <v>-258276.12551684631</v>
      </c>
      <c r="BF61" s="31">
        <f t="shared" si="16"/>
        <v>4.6879999999999882</v>
      </c>
      <c r="BG61" s="58">
        <f t="shared" si="17"/>
        <v>73629.727999999814</v>
      </c>
      <c r="BJ61" s="53">
        <f t="shared" si="18"/>
        <v>0</v>
      </c>
      <c r="BK61" s="56">
        <f t="shared" si="19"/>
        <v>0</v>
      </c>
      <c r="BL61" s="53">
        <f t="shared" si="20"/>
        <v>73629.727999999814</v>
      </c>
      <c r="BN61" s="62">
        <f t="shared" si="21"/>
        <v>73629.728000000265</v>
      </c>
      <c r="BP61" s="13">
        <f t="shared" si="22"/>
        <v>0</v>
      </c>
    </row>
    <row r="62" spans="1:68" x14ac:dyDescent="0.3">
      <c r="A62" s="6" t="s">
        <v>75</v>
      </c>
      <c r="C62" s="6" t="s">
        <v>200</v>
      </c>
      <c r="E62" s="8">
        <v>90</v>
      </c>
      <c r="G62" s="8">
        <v>27287</v>
      </c>
      <c r="I62" s="8">
        <v>31516</v>
      </c>
      <c r="K62" s="10">
        <v>95.939117199391205</v>
      </c>
      <c r="M62" s="5">
        <v>265.98194425207299</v>
      </c>
      <c r="O62" s="13">
        <v>236.97</v>
      </c>
      <c r="Q62" s="13">
        <f t="shared" si="0"/>
        <v>4.646470588235303</v>
      </c>
      <c r="R62" s="5">
        <f t="shared" si="1"/>
        <v>4.7393999999999998</v>
      </c>
      <c r="S62" s="5"/>
      <c r="T62" s="5">
        <f t="shared" si="2"/>
        <v>232.3235294117647</v>
      </c>
      <c r="U62" s="5"/>
      <c r="V62" s="5" t="str">
        <f t="shared" si="3"/>
        <v>N</v>
      </c>
      <c r="W62" s="5"/>
      <c r="X62" s="42" t="str">
        <f t="shared" si="4"/>
        <v>N</v>
      </c>
      <c r="Y62" s="42"/>
      <c r="Z62" s="42" t="s">
        <v>237</v>
      </c>
      <c r="AA62" s="42"/>
      <c r="AB62" s="42" t="str">
        <f t="shared" si="5"/>
        <v>Y</v>
      </c>
      <c r="AC62" s="42"/>
      <c r="AD62" s="42">
        <f t="shared" si="6"/>
        <v>232.3235294117647</v>
      </c>
      <c r="AE62" s="42"/>
      <c r="AF62" s="5">
        <f t="shared" si="7"/>
        <v>232.23060000000001</v>
      </c>
      <c r="AH62" s="5">
        <f t="shared" si="8"/>
        <v>236.97</v>
      </c>
      <c r="AN62" s="12">
        <f t="shared" si="25"/>
        <v>236.97</v>
      </c>
      <c r="AP62" s="5" t="str">
        <f t="shared" si="9"/>
        <v>N/A</v>
      </c>
      <c r="AR62" s="5">
        <f t="shared" si="10"/>
        <v>236.97</v>
      </c>
      <c r="AT62" s="5">
        <f t="shared" si="11"/>
        <v>4.7393999999999998</v>
      </c>
      <c r="AV62" s="5">
        <v>0.21</v>
      </c>
      <c r="AX62" s="5">
        <f t="shared" si="12"/>
        <v>241.9194</v>
      </c>
      <c r="AZ62" s="28">
        <f t="shared" si="13"/>
        <v>6601254.6677999999</v>
      </c>
      <c r="BA62" s="28"/>
      <c r="BB62" s="29">
        <f t="shared" si="14"/>
        <v>7257849.3128063157</v>
      </c>
      <c r="BC62" s="28"/>
      <c r="BD62" s="30">
        <f t="shared" si="15"/>
        <v>-656594.64500631578</v>
      </c>
      <c r="BF62" s="31">
        <f t="shared" si="16"/>
        <v>4.9493999999999971</v>
      </c>
      <c r="BG62" s="58">
        <f t="shared" si="17"/>
        <v>135054.27779999992</v>
      </c>
      <c r="BJ62" s="53">
        <f t="shared" si="18"/>
        <v>0</v>
      </c>
      <c r="BK62" s="56">
        <f t="shared" si="19"/>
        <v>0</v>
      </c>
      <c r="BL62" s="53">
        <f t="shared" si="20"/>
        <v>129324.0077999997</v>
      </c>
      <c r="BN62" s="62">
        <f t="shared" si="21"/>
        <v>129324.00780000049</v>
      </c>
      <c r="BP62" s="13">
        <f t="shared" si="22"/>
        <v>0</v>
      </c>
    </row>
    <row r="63" spans="1:68" x14ac:dyDescent="0.3">
      <c r="A63" s="6" t="s">
        <v>214</v>
      </c>
      <c r="C63" s="6" t="s">
        <v>200</v>
      </c>
      <c r="E63" s="8">
        <v>60</v>
      </c>
      <c r="G63" s="8">
        <v>9815</v>
      </c>
      <c r="I63" s="8">
        <v>19710</v>
      </c>
      <c r="K63" s="10">
        <v>86.593607305936104</v>
      </c>
      <c r="M63" s="5">
        <v>256.60266610776301</v>
      </c>
      <c r="O63" s="13">
        <v>225.1</v>
      </c>
      <c r="Q63" s="13">
        <f t="shared" si="0"/>
        <v>4.4137254901960716</v>
      </c>
      <c r="R63" s="5">
        <f t="shared" si="1"/>
        <v>4.5019999999999998</v>
      </c>
      <c r="S63" s="5"/>
      <c r="T63" s="5">
        <f t="shared" si="2"/>
        <v>220.68627450980392</v>
      </c>
      <c r="U63" s="5"/>
      <c r="V63" s="5" t="str">
        <f t="shared" si="3"/>
        <v>N</v>
      </c>
      <c r="W63" s="5"/>
      <c r="X63" s="42" t="str">
        <f t="shared" si="4"/>
        <v>N</v>
      </c>
      <c r="Y63" s="42"/>
      <c r="Z63" s="42" t="s">
        <v>237</v>
      </c>
      <c r="AA63" s="42"/>
      <c r="AB63" s="42" t="str">
        <f t="shared" si="5"/>
        <v>Y</v>
      </c>
      <c r="AC63" s="42"/>
      <c r="AD63" s="42">
        <f t="shared" si="6"/>
        <v>220.68627450980392</v>
      </c>
      <c r="AE63" s="42"/>
      <c r="AF63" s="5">
        <f t="shared" si="7"/>
        <v>220.59799999999998</v>
      </c>
      <c r="AH63" s="5">
        <f t="shared" si="8"/>
        <v>225.1</v>
      </c>
      <c r="AN63" s="12">
        <f t="shared" si="25"/>
        <v>225.1</v>
      </c>
      <c r="AP63" s="5" t="str">
        <f t="shared" si="9"/>
        <v>N/A</v>
      </c>
      <c r="AR63" s="5">
        <f t="shared" si="10"/>
        <v>225.1</v>
      </c>
      <c r="AT63" s="5">
        <f t="shared" si="11"/>
        <v>4.5019999999999998</v>
      </c>
      <c r="AV63" s="5">
        <v>0</v>
      </c>
      <c r="AX63" s="5">
        <f t="shared" si="12"/>
        <v>229.602</v>
      </c>
      <c r="AZ63" s="28">
        <f t="shared" si="13"/>
        <v>2253543.63</v>
      </c>
      <c r="BA63" s="28"/>
      <c r="BB63" s="29">
        <f t="shared" si="14"/>
        <v>2518555.1678476939</v>
      </c>
      <c r="BC63" s="28"/>
      <c r="BD63" s="30">
        <f t="shared" si="15"/>
        <v>-265011.53784769401</v>
      </c>
      <c r="BF63" s="31">
        <f t="shared" si="16"/>
        <v>4.5020000000000095</v>
      </c>
      <c r="BG63" s="58">
        <f t="shared" si="17"/>
        <v>44187.130000000092</v>
      </c>
      <c r="BJ63" s="53">
        <f t="shared" si="18"/>
        <v>0</v>
      </c>
      <c r="BK63" s="56">
        <f t="shared" si="19"/>
        <v>0</v>
      </c>
      <c r="BL63" s="53">
        <f t="shared" si="20"/>
        <v>44187.130000000092</v>
      </c>
      <c r="BN63" s="62">
        <f t="shared" si="21"/>
        <v>44187.130000000092</v>
      </c>
      <c r="BP63" s="13">
        <f t="shared" si="22"/>
        <v>0</v>
      </c>
    </row>
    <row r="64" spans="1:68" x14ac:dyDescent="0.3">
      <c r="A64" s="6" t="s">
        <v>189</v>
      </c>
      <c r="C64" s="6" t="s">
        <v>200</v>
      </c>
      <c r="E64" s="8">
        <v>95</v>
      </c>
      <c r="G64" s="8">
        <v>24086</v>
      </c>
      <c r="I64" s="8">
        <v>31208</v>
      </c>
      <c r="K64" s="10">
        <v>84.421052631579002</v>
      </c>
      <c r="M64" s="5">
        <v>256.317607523091</v>
      </c>
      <c r="O64" s="13">
        <v>244.84</v>
      </c>
      <c r="Q64" s="13">
        <f t="shared" si="0"/>
        <v>4.8007843137255009</v>
      </c>
      <c r="R64" s="5">
        <f t="shared" si="1"/>
        <v>4.8967999999999998</v>
      </c>
      <c r="S64" s="5"/>
      <c r="T64" s="5">
        <f t="shared" si="2"/>
        <v>240.0392156862745</v>
      </c>
      <c r="U64" s="5"/>
      <c r="V64" s="5" t="str">
        <f t="shared" si="3"/>
        <v>N</v>
      </c>
      <c r="W64" s="5"/>
      <c r="X64" s="42" t="str">
        <f t="shared" si="4"/>
        <v>N</v>
      </c>
      <c r="Y64" s="42"/>
      <c r="Z64" s="42" t="s">
        <v>237</v>
      </c>
      <c r="AA64" s="42"/>
      <c r="AB64" s="42" t="str">
        <f t="shared" si="5"/>
        <v>Y</v>
      </c>
      <c r="AC64" s="42"/>
      <c r="AD64" s="42">
        <f t="shared" si="6"/>
        <v>240.0392156862745</v>
      </c>
      <c r="AE64" s="42"/>
      <c r="AF64" s="5">
        <f t="shared" si="7"/>
        <v>239.94319999999999</v>
      </c>
      <c r="AH64" s="5">
        <f t="shared" si="8"/>
        <v>244.84</v>
      </c>
      <c r="AN64" s="12">
        <f t="shared" si="25"/>
        <v>244.84</v>
      </c>
      <c r="AP64" s="5" t="str">
        <f t="shared" si="9"/>
        <v>N/A</v>
      </c>
      <c r="AR64" s="5">
        <f t="shared" si="10"/>
        <v>244.84</v>
      </c>
      <c r="AT64" s="5">
        <f t="shared" si="11"/>
        <v>4.8967999999999998</v>
      </c>
      <c r="AV64" s="5">
        <v>0</v>
      </c>
      <c r="AX64" s="5">
        <f t="shared" si="12"/>
        <v>249.73680000000002</v>
      </c>
      <c r="AZ64" s="28">
        <f t="shared" si="13"/>
        <v>6015160.5648000007</v>
      </c>
      <c r="BA64" s="28"/>
      <c r="BB64" s="29">
        <f t="shared" si="14"/>
        <v>6173665.8948011696</v>
      </c>
      <c r="BC64" s="28"/>
      <c r="BD64" s="30">
        <f t="shared" si="15"/>
        <v>-158505.33000116888</v>
      </c>
      <c r="BF64" s="31">
        <f t="shared" si="16"/>
        <v>4.8968000000000131</v>
      </c>
      <c r="BG64" s="58">
        <f t="shared" si="17"/>
        <v>117944.32480000032</v>
      </c>
      <c r="BJ64" s="53">
        <f t="shared" si="18"/>
        <v>0</v>
      </c>
      <c r="BK64" s="56">
        <f t="shared" si="19"/>
        <v>0</v>
      </c>
      <c r="BL64" s="53">
        <f t="shared" si="20"/>
        <v>117944.32480000032</v>
      </c>
      <c r="BN64" s="62">
        <f t="shared" si="21"/>
        <v>117944.32480000032</v>
      </c>
      <c r="BP64" s="13">
        <f t="shared" si="22"/>
        <v>0</v>
      </c>
    </row>
    <row r="65" spans="1:68" x14ac:dyDescent="0.3">
      <c r="A65" s="6" t="s">
        <v>72</v>
      </c>
      <c r="C65" s="6" t="s">
        <v>200</v>
      </c>
      <c r="E65" s="8">
        <v>60</v>
      </c>
      <c r="G65" s="8">
        <v>11966</v>
      </c>
      <c r="I65" s="8">
        <v>21555</v>
      </c>
      <c r="K65" s="10">
        <v>98.424657534246606</v>
      </c>
      <c r="M65" s="5">
        <v>236.94074505268401</v>
      </c>
      <c r="O65" s="13">
        <v>243.08</v>
      </c>
      <c r="Q65" s="13">
        <f t="shared" si="0"/>
        <v>4.7662745098039352</v>
      </c>
      <c r="R65" s="5">
        <f t="shared" si="1"/>
        <v>4.8616000000000001</v>
      </c>
      <c r="S65" s="5"/>
      <c r="T65" s="5">
        <f t="shared" si="2"/>
        <v>238.31372549019608</v>
      </c>
      <c r="U65" s="5"/>
      <c r="V65" s="5" t="str">
        <f t="shared" si="3"/>
        <v>Y</v>
      </c>
      <c r="W65" s="5"/>
      <c r="X65" s="42" t="str">
        <f t="shared" si="4"/>
        <v>N</v>
      </c>
      <c r="Y65" s="42"/>
      <c r="Z65" s="42" t="s">
        <v>237</v>
      </c>
      <c r="AA65" s="42"/>
      <c r="AB65" s="42" t="str">
        <f t="shared" si="5"/>
        <v>N</v>
      </c>
      <c r="AC65" s="42"/>
      <c r="AD65" s="42">
        <f t="shared" si="6"/>
        <v>0</v>
      </c>
      <c r="AE65" s="42"/>
      <c r="AF65" s="5">
        <f t="shared" si="7"/>
        <v>238.2184</v>
      </c>
      <c r="AH65" s="5">
        <f t="shared" si="8"/>
        <v>238.2184</v>
      </c>
      <c r="AN65" s="12">
        <f t="shared" si="25"/>
        <v>238.2184</v>
      </c>
      <c r="AP65" s="5">
        <f t="shared" si="9"/>
        <v>4.7662745098039352</v>
      </c>
      <c r="AR65" s="5">
        <f t="shared" si="10"/>
        <v>242.98467450980394</v>
      </c>
      <c r="AT65" s="5">
        <f t="shared" si="11"/>
        <v>4.8596934901960784</v>
      </c>
      <c r="AV65" s="5">
        <v>0.12</v>
      </c>
      <c r="AX65" s="5">
        <f t="shared" si="12"/>
        <v>247.96436800000001</v>
      </c>
      <c r="AZ65" s="28">
        <f t="shared" si="13"/>
        <v>2967141.6274880003</v>
      </c>
      <c r="BA65" s="28"/>
      <c r="BB65" s="29">
        <f t="shared" si="14"/>
        <v>2835232.9553004168</v>
      </c>
      <c r="BC65" s="28"/>
      <c r="BD65" s="30">
        <f t="shared" si="15"/>
        <v>131908.67218758352</v>
      </c>
      <c r="BF65" s="31">
        <f t="shared" si="16"/>
        <v>4.8843679999999949</v>
      </c>
      <c r="BG65" s="58">
        <f t="shared" si="17"/>
        <v>58446.347487999941</v>
      </c>
      <c r="BJ65" s="53">
        <f t="shared" si="18"/>
        <v>-58173.905600000122</v>
      </c>
      <c r="BK65" s="56">
        <f t="shared" si="19"/>
        <v>57033.240784313886</v>
      </c>
      <c r="BL65" s="53">
        <f t="shared" si="20"/>
        <v>57010.427487999885</v>
      </c>
      <c r="BN65" s="62">
        <f t="shared" si="21"/>
        <v>58173.905600000122</v>
      </c>
      <c r="BP65" s="13">
        <f t="shared" si="22"/>
        <v>-1140.6648156862302</v>
      </c>
    </row>
    <row r="66" spans="1:68" x14ac:dyDescent="0.3">
      <c r="A66" s="6" t="s">
        <v>216</v>
      </c>
      <c r="C66" s="6" t="s">
        <v>200</v>
      </c>
      <c r="E66" s="8">
        <v>90</v>
      </c>
      <c r="G66" s="8">
        <v>7054</v>
      </c>
      <c r="I66" s="8">
        <v>11097</v>
      </c>
      <c r="K66" s="10">
        <v>86.358475263584793</v>
      </c>
      <c r="M66" s="5">
        <v>295.54979862226901</v>
      </c>
      <c r="O66" s="13">
        <v>256.62</v>
      </c>
      <c r="Q66" s="13">
        <f t="shared" si="0"/>
        <v>5.0317647058823525</v>
      </c>
      <c r="R66" s="5">
        <f t="shared" si="1"/>
        <v>5.1324000000000005</v>
      </c>
      <c r="S66" s="5"/>
      <c r="T66" s="5">
        <f t="shared" si="2"/>
        <v>251.58823529411765</v>
      </c>
      <c r="U66" s="5"/>
      <c r="V66" s="5" t="str">
        <f t="shared" si="3"/>
        <v>N</v>
      </c>
      <c r="W66" s="5"/>
      <c r="X66" s="42" t="str">
        <f t="shared" si="4"/>
        <v>N</v>
      </c>
      <c r="Y66" s="42"/>
      <c r="Z66" s="42" t="s">
        <v>237</v>
      </c>
      <c r="AA66" s="42"/>
      <c r="AB66" s="42" t="str">
        <f t="shared" si="5"/>
        <v>Y</v>
      </c>
      <c r="AC66" s="42"/>
      <c r="AD66" s="42">
        <f t="shared" si="6"/>
        <v>251.58823529411765</v>
      </c>
      <c r="AE66" s="42"/>
      <c r="AF66" s="5">
        <f t="shared" si="7"/>
        <v>251.48760000000001</v>
      </c>
      <c r="AH66" s="5">
        <f t="shared" si="8"/>
        <v>256.62</v>
      </c>
      <c r="AN66" s="12">
        <f t="shared" si="25"/>
        <v>256.62</v>
      </c>
      <c r="AP66" s="5" t="str">
        <f t="shared" si="9"/>
        <v>N/A</v>
      </c>
      <c r="AR66" s="5">
        <f t="shared" si="10"/>
        <v>256.62</v>
      </c>
      <c r="AT66" s="5">
        <f t="shared" si="11"/>
        <v>5.1324000000000005</v>
      </c>
      <c r="AV66" s="5">
        <v>0</v>
      </c>
      <c r="AX66" s="5">
        <f t="shared" si="12"/>
        <v>261.75240000000002</v>
      </c>
      <c r="AZ66" s="28">
        <f t="shared" si="13"/>
        <v>1846401.4296000001</v>
      </c>
      <c r="BA66" s="28"/>
      <c r="BB66" s="29">
        <f t="shared" si="14"/>
        <v>2084808.2794814855</v>
      </c>
      <c r="BC66" s="28"/>
      <c r="BD66" s="30">
        <f t="shared" si="15"/>
        <v>-238406.84988148534</v>
      </c>
      <c r="BF66" s="31">
        <f t="shared" si="16"/>
        <v>5.1324000000000183</v>
      </c>
      <c r="BG66" s="58">
        <f t="shared" si="17"/>
        <v>36203.949600000131</v>
      </c>
      <c r="BJ66" s="53">
        <f t="shared" si="18"/>
        <v>0</v>
      </c>
      <c r="BK66" s="56">
        <f t="shared" si="19"/>
        <v>0</v>
      </c>
      <c r="BL66" s="53">
        <f t="shared" si="20"/>
        <v>36203.949600000131</v>
      </c>
      <c r="BN66" s="62">
        <f t="shared" si="21"/>
        <v>36203.949600000131</v>
      </c>
      <c r="BP66" s="13">
        <f t="shared" si="22"/>
        <v>0</v>
      </c>
    </row>
    <row r="67" spans="1:68" x14ac:dyDescent="0.3">
      <c r="A67" s="6" t="s">
        <v>69</v>
      </c>
      <c r="C67" s="6" t="s">
        <v>200</v>
      </c>
      <c r="E67" s="8">
        <v>90</v>
      </c>
      <c r="G67" s="8">
        <v>13257</v>
      </c>
      <c r="I67" s="8">
        <v>31120</v>
      </c>
      <c r="K67" s="10">
        <v>94.733637747336402</v>
      </c>
      <c r="M67" s="5">
        <v>297.72487408750402</v>
      </c>
      <c r="O67" s="13">
        <v>258.91000000000003</v>
      </c>
      <c r="Q67" s="13">
        <f t="shared" si="0"/>
        <v>5.0766666666666822</v>
      </c>
      <c r="R67" s="5">
        <f t="shared" si="1"/>
        <v>5.1782000000000004</v>
      </c>
      <c r="S67" s="5"/>
      <c r="T67" s="5">
        <f t="shared" si="2"/>
        <v>253.83333333333334</v>
      </c>
      <c r="U67" s="5"/>
      <c r="V67" s="5" t="str">
        <f t="shared" si="3"/>
        <v>N</v>
      </c>
      <c r="W67" s="5"/>
      <c r="X67" s="42" t="str">
        <f t="shared" si="4"/>
        <v>N</v>
      </c>
      <c r="Y67" s="42"/>
      <c r="Z67" s="42" t="s">
        <v>237</v>
      </c>
      <c r="AA67" s="42"/>
      <c r="AB67" s="42" t="str">
        <f t="shared" si="5"/>
        <v>Y</v>
      </c>
      <c r="AC67" s="42"/>
      <c r="AD67" s="42">
        <f t="shared" si="6"/>
        <v>253.83333333333334</v>
      </c>
      <c r="AE67" s="42"/>
      <c r="AF67" s="5">
        <f t="shared" si="7"/>
        <v>253.73180000000002</v>
      </c>
      <c r="AH67" s="5">
        <f t="shared" si="8"/>
        <v>258.91000000000003</v>
      </c>
      <c r="AN67" s="12">
        <f t="shared" si="25"/>
        <v>258.91000000000003</v>
      </c>
      <c r="AP67" s="5" t="str">
        <f t="shared" si="9"/>
        <v>N/A</v>
      </c>
      <c r="AR67" s="5">
        <f t="shared" si="10"/>
        <v>258.91000000000003</v>
      </c>
      <c r="AT67" s="5">
        <f t="shared" si="11"/>
        <v>5.1782000000000004</v>
      </c>
      <c r="AV67" s="5">
        <v>0.31</v>
      </c>
      <c r="AX67" s="5">
        <f t="shared" si="12"/>
        <v>264.39820000000003</v>
      </c>
      <c r="AZ67" s="28">
        <f t="shared" si="13"/>
        <v>3505126.9374000006</v>
      </c>
      <c r="BA67" s="28"/>
      <c r="BB67" s="29">
        <f t="shared" si="14"/>
        <v>3946938.6557780406</v>
      </c>
      <c r="BC67" s="28"/>
      <c r="BD67" s="30">
        <f t="shared" si="15"/>
        <v>-441811.71837804001</v>
      </c>
      <c r="BF67" s="31">
        <f t="shared" si="16"/>
        <v>5.4882000000000062</v>
      </c>
      <c r="BG67" s="58">
        <f t="shared" si="17"/>
        <v>72757.067400000087</v>
      </c>
      <c r="BJ67" s="53">
        <f t="shared" si="18"/>
        <v>0</v>
      </c>
      <c r="BK67" s="56">
        <f t="shared" si="19"/>
        <v>0</v>
      </c>
      <c r="BL67" s="53">
        <f t="shared" si="20"/>
        <v>68647.397400000045</v>
      </c>
      <c r="BN67" s="62">
        <f t="shared" si="21"/>
        <v>68647.397400000045</v>
      </c>
      <c r="BP67" s="13">
        <f t="shared" si="22"/>
        <v>0</v>
      </c>
    </row>
    <row r="68" spans="1:68" x14ac:dyDescent="0.3">
      <c r="A68" s="6" t="s">
        <v>67</v>
      </c>
      <c r="C68" s="6" t="s">
        <v>200</v>
      </c>
      <c r="E68" s="8">
        <v>180</v>
      </c>
      <c r="G68" s="8">
        <v>41906</v>
      </c>
      <c r="I68" s="8">
        <v>61712</v>
      </c>
      <c r="K68" s="10">
        <v>93.929984779299801</v>
      </c>
      <c r="M68" s="5">
        <v>255.55665002887099</v>
      </c>
      <c r="O68" s="13">
        <v>250.17</v>
      </c>
      <c r="Q68" s="13">
        <f t="shared" si="0"/>
        <v>4.9052941176470597</v>
      </c>
      <c r="R68" s="5">
        <f t="shared" si="1"/>
        <v>5.0034000000000001</v>
      </c>
      <c r="S68" s="5"/>
      <c r="T68" s="5">
        <f t="shared" si="2"/>
        <v>245.26470588235293</v>
      </c>
      <c r="U68" s="5"/>
      <c r="V68" s="5" t="str">
        <f t="shared" si="3"/>
        <v>N</v>
      </c>
      <c r="W68" s="5"/>
      <c r="X68" s="42" t="str">
        <f t="shared" si="4"/>
        <v>N</v>
      </c>
      <c r="Y68" s="42"/>
      <c r="Z68" s="42" t="s">
        <v>237</v>
      </c>
      <c r="AA68" s="42"/>
      <c r="AB68" s="42" t="str">
        <f t="shared" si="5"/>
        <v>Y</v>
      </c>
      <c r="AC68" s="42"/>
      <c r="AD68" s="42">
        <f t="shared" si="6"/>
        <v>245.26470588235293</v>
      </c>
      <c r="AE68" s="42"/>
      <c r="AF68" s="5">
        <f t="shared" si="7"/>
        <v>245.16659999999999</v>
      </c>
      <c r="AH68" s="5">
        <f t="shared" si="8"/>
        <v>250.17</v>
      </c>
      <c r="AN68" s="12">
        <f t="shared" si="25"/>
        <v>250.17</v>
      </c>
      <c r="AP68" s="5" t="str">
        <f t="shared" si="9"/>
        <v>N/A</v>
      </c>
      <c r="AR68" s="5">
        <f t="shared" si="10"/>
        <v>250.17</v>
      </c>
      <c r="AT68" s="5">
        <f t="shared" si="11"/>
        <v>5.0034000000000001</v>
      </c>
      <c r="AV68" s="5">
        <v>1.1200000000000001</v>
      </c>
      <c r="AX68" s="5">
        <f t="shared" si="12"/>
        <v>256.29339999999996</v>
      </c>
      <c r="AZ68" s="28">
        <f t="shared" si="13"/>
        <v>10740231.220399998</v>
      </c>
      <c r="BA68" s="28"/>
      <c r="BB68" s="29">
        <f t="shared" si="14"/>
        <v>10709356.976109868</v>
      </c>
      <c r="BC68" s="28"/>
      <c r="BD68" s="30">
        <f t="shared" si="15"/>
        <v>30874.244290130213</v>
      </c>
      <c r="BF68" s="31">
        <f t="shared" si="16"/>
        <v>6.1233999999999753</v>
      </c>
      <c r="BG68" s="58">
        <f t="shared" si="17"/>
        <v>256607.20039999895</v>
      </c>
      <c r="BJ68" s="53">
        <f t="shared" si="18"/>
        <v>0</v>
      </c>
      <c r="BK68" s="56">
        <f t="shared" si="19"/>
        <v>0</v>
      </c>
      <c r="BL68" s="53">
        <f t="shared" si="20"/>
        <v>209672.48039999878</v>
      </c>
      <c r="BN68" s="62">
        <f t="shared" si="21"/>
        <v>209672.48039999997</v>
      </c>
      <c r="BP68" s="13">
        <f t="shared" si="22"/>
        <v>0</v>
      </c>
    </row>
    <row r="69" spans="1:68" x14ac:dyDescent="0.3">
      <c r="A69" s="6" t="s">
        <v>64</v>
      </c>
      <c r="C69" s="6" t="s">
        <v>200</v>
      </c>
      <c r="E69" s="8">
        <v>120</v>
      </c>
      <c r="G69" s="8">
        <v>23316</v>
      </c>
      <c r="I69" s="8">
        <v>41000</v>
      </c>
      <c r="K69" s="10">
        <v>93.607305936073104</v>
      </c>
      <c r="M69" s="5">
        <v>272.451715836186</v>
      </c>
      <c r="O69" s="13">
        <v>231.78</v>
      </c>
      <c r="Q69" s="13">
        <f t="shared" si="0"/>
        <v>4.5447058823529574</v>
      </c>
      <c r="R69" s="5">
        <f t="shared" si="1"/>
        <v>4.6356000000000002</v>
      </c>
      <c r="S69" s="5"/>
      <c r="T69" s="5">
        <f t="shared" si="2"/>
        <v>227.23529411764704</v>
      </c>
      <c r="U69" s="5"/>
      <c r="V69" s="5" t="str">
        <f t="shared" si="3"/>
        <v>N</v>
      </c>
      <c r="W69" s="5"/>
      <c r="X69" s="42" t="str">
        <f t="shared" si="4"/>
        <v>N</v>
      </c>
      <c r="Y69" s="42"/>
      <c r="Z69" s="42" t="s">
        <v>237</v>
      </c>
      <c r="AA69" s="42"/>
      <c r="AB69" s="42" t="str">
        <f t="shared" si="5"/>
        <v>Y</v>
      </c>
      <c r="AC69" s="42"/>
      <c r="AD69" s="42">
        <f t="shared" si="6"/>
        <v>227.23529411764704</v>
      </c>
      <c r="AE69" s="42"/>
      <c r="AF69" s="5">
        <f t="shared" si="7"/>
        <v>227.14439999999999</v>
      </c>
      <c r="AH69" s="5">
        <f t="shared" si="8"/>
        <v>231.78</v>
      </c>
      <c r="AN69" s="12">
        <f t="shared" si="25"/>
        <v>231.78</v>
      </c>
      <c r="AP69" s="5" t="str">
        <f t="shared" si="9"/>
        <v>N/A</v>
      </c>
      <c r="AR69" s="5">
        <f t="shared" si="10"/>
        <v>231.78</v>
      </c>
      <c r="AT69" s="5">
        <f t="shared" si="11"/>
        <v>4.6356000000000002</v>
      </c>
      <c r="AV69" s="5">
        <v>0.1</v>
      </c>
      <c r="AX69" s="5">
        <f t="shared" si="12"/>
        <v>236.51560000000001</v>
      </c>
      <c r="AZ69" s="28">
        <f t="shared" si="13"/>
        <v>5514597.7296000002</v>
      </c>
      <c r="BA69" s="28"/>
      <c r="BB69" s="29">
        <f t="shared" si="14"/>
        <v>6352484.206436513</v>
      </c>
      <c r="BC69" s="28"/>
      <c r="BD69" s="30">
        <f t="shared" si="15"/>
        <v>-837886.4768365128</v>
      </c>
      <c r="BF69" s="31">
        <f t="shared" si="16"/>
        <v>4.7356000000000051</v>
      </c>
      <c r="BG69" s="58">
        <f t="shared" si="17"/>
        <v>110415.24960000013</v>
      </c>
      <c r="BJ69" s="53">
        <f t="shared" si="18"/>
        <v>0</v>
      </c>
      <c r="BK69" s="56">
        <f t="shared" si="19"/>
        <v>0</v>
      </c>
      <c r="BL69" s="53">
        <f t="shared" si="20"/>
        <v>108083.64960000025</v>
      </c>
      <c r="BN69" s="62">
        <f t="shared" si="21"/>
        <v>108083.64960000025</v>
      </c>
      <c r="BP69" s="13">
        <f t="shared" si="22"/>
        <v>0</v>
      </c>
    </row>
    <row r="70" spans="1:68" x14ac:dyDescent="0.3">
      <c r="A70" s="6" t="s">
        <v>62</v>
      </c>
      <c r="C70" s="6" t="s">
        <v>200</v>
      </c>
      <c r="E70" s="8">
        <v>105</v>
      </c>
      <c r="G70" s="8">
        <v>26166</v>
      </c>
      <c r="I70" s="8">
        <v>34493</v>
      </c>
      <c r="K70" s="10">
        <v>86.468362687540804</v>
      </c>
      <c r="M70" s="5">
        <v>259.43992711769198</v>
      </c>
      <c r="O70" s="13">
        <v>241.35</v>
      </c>
      <c r="Q70" s="13">
        <f t="shared" ref="Q70:Q133" si="26">O70-(O70/1.02)</f>
        <v>4.7323529411764866</v>
      </c>
      <c r="R70" s="5">
        <f t="shared" ref="R70:R133" si="27">O70*0.02</f>
        <v>4.827</v>
      </c>
      <c r="S70" s="5"/>
      <c r="T70" s="5">
        <f t="shared" ref="T70:T133" si="28">O70/1.02</f>
        <v>236.61764705882351</v>
      </c>
      <c r="U70" s="5"/>
      <c r="V70" s="5" t="str">
        <f t="shared" ref="V70:V133" si="29">IF(M70&lt;O70,"Y","N")</f>
        <v>N</v>
      </c>
      <c r="W70" s="5"/>
      <c r="X70" s="42" t="str">
        <f t="shared" ref="X70:X133" si="30">IF(K70&lt;70,"Y","N")</f>
        <v>N</v>
      </c>
      <c r="Y70" s="42"/>
      <c r="Z70" s="42" t="s">
        <v>237</v>
      </c>
      <c r="AA70" s="42"/>
      <c r="AB70" s="42" t="str">
        <f t="shared" ref="AB70:AB133" si="31">IF(O70-M70&lt;R70,"Y","N")</f>
        <v>Y</v>
      </c>
      <c r="AC70" s="42"/>
      <c r="AD70" s="42">
        <f t="shared" ref="AD70:AD133" si="32">IF(V70="N",T70,0)</f>
        <v>236.61764705882351</v>
      </c>
      <c r="AE70" s="42"/>
      <c r="AF70" s="5">
        <f t="shared" ref="AF70:AF133" si="33">O70-R70</f>
        <v>236.523</v>
      </c>
      <c r="AH70" s="5">
        <f t="shared" ref="AH70:AH133" si="34">IF(M70&gt;O70,O70,IF(K70&lt;70,M70,IF(M70&gt;AF70,M70,AF70)))</f>
        <v>241.35</v>
      </c>
      <c r="AN70" s="12">
        <f t="shared" si="25"/>
        <v>241.35</v>
      </c>
      <c r="AP70" s="5" t="str">
        <f t="shared" ref="AP70:AP133" si="35">IF(AH70=O70,"N/A",O70-(O70/1.02))</f>
        <v>N/A</v>
      </c>
      <c r="AR70" s="5">
        <f t="shared" ref="AR70:AR133" si="36">IF(SUM(AN70:AP70)&gt;O70,O70,SUM(AN70:AP70))</f>
        <v>241.35</v>
      </c>
      <c r="AT70" s="5">
        <f t="shared" ref="AT70:AT133" si="37">AR70*0.02</f>
        <v>4.827</v>
      </c>
      <c r="AV70" s="5">
        <v>0</v>
      </c>
      <c r="AX70" s="5">
        <f t="shared" ref="AX70:AX133" si="38">SUM(AR70:AV70)</f>
        <v>246.17699999999999</v>
      </c>
      <c r="AZ70" s="28">
        <f t="shared" ref="AZ70:AZ133" si="39">G70*AX70</f>
        <v>6441467.3820000002</v>
      </c>
      <c r="BA70" s="28"/>
      <c r="BB70" s="29">
        <f t="shared" ref="BB70:BB133" si="40">M70*G70</f>
        <v>6788505.1329615284</v>
      </c>
      <c r="BC70" s="28"/>
      <c r="BD70" s="30">
        <f t="shared" si="15"/>
        <v>-347037.75096152816</v>
      </c>
      <c r="BF70" s="31">
        <f t="shared" ref="BF70:BF133" si="41">AX70-O70</f>
        <v>4.8269999999999982</v>
      </c>
      <c r="BG70" s="58">
        <f t="shared" si="17"/>
        <v>126303.28199999995</v>
      </c>
      <c r="BJ70" s="53">
        <f t="shared" si="18"/>
        <v>0</v>
      </c>
      <c r="BK70" s="56">
        <f t="shared" si="19"/>
        <v>0</v>
      </c>
      <c r="BL70" s="53">
        <f t="shared" si="20"/>
        <v>126303.28199999995</v>
      </c>
      <c r="BN70" s="62">
        <f t="shared" si="21"/>
        <v>126303.28199999995</v>
      </c>
      <c r="BP70" s="13">
        <f t="shared" si="22"/>
        <v>0</v>
      </c>
    </row>
    <row r="71" spans="1:68" x14ac:dyDescent="0.3">
      <c r="A71" s="6" t="s">
        <v>60</v>
      </c>
      <c r="C71" s="6" t="s">
        <v>200</v>
      </c>
      <c r="E71" s="8">
        <v>64</v>
      </c>
      <c r="G71" s="8">
        <v>14766</v>
      </c>
      <c r="I71" s="8">
        <v>21645</v>
      </c>
      <c r="K71" s="10">
        <v>92.658390410958901</v>
      </c>
      <c r="M71" s="5">
        <v>293.76133674866799</v>
      </c>
      <c r="O71" s="13">
        <v>255.65</v>
      </c>
      <c r="Q71" s="13">
        <f t="shared" si="26"/>
        <v>5.0127450980392325</v>
      </c>
      <c r="R71" s="5">
        <f t="shared" si="27"/>
        <v>5.1130000000000004</v>
      </c>
      <c r="S71" s="5"/>
      <c r="T71" s="5">
        <f t="shared" si="28"/>
        <v>250.63725490196077</v>
      </c>
      <c r="U71" s="5"/>
      <c r="V71" s="5" t="str">
        <f t="shared" si="29"/>
        <v>N</v>
      </c>
      <c r="W71" s="5"/>
      <c r="X71" s="42" t="str">
        <f t="shared" si="30"/>
        <v>N</v>
      </c>
      <c r="Y71" s="42"/>
      <c r="Z71" s="42" t="s">
        <v>237</v>
      </c>
      <c r="AA71" s="42"/>
      <c r="AB71" s="42" t="str">
        <f t="shared" si="31"/>
        <v>Y</v>
      </c>
      <c r="AC71" s="42"/>
      <c r="AD71" s="42">
        <f t="shared" si="32"/>
        <v>250.63725490196077</v>
      </c>
      <c r="AE71" s="42"/>
      <c r="AF71" s="5">
        <f t="shared" si="33"/>
        <v>250.53700000000001</v>
      </c>
      <c r="AH71" s="5">
        <f t="shared" si="34"/>
        <v>255.65</v>
      </c>
      <c r="AN71" s="12">
        <f t="shared" si="25"/>
        <v>255.65</v>
      </c>
      <c r="AP71" s="5" t="str">
        <f t="shared" si="35"/>
        <v>N/A</v>
      </c>
      <c r="AR71" s="5">
        <f t="shared" si="36"/>
        <v>255.65</v>
      </c>
      <c r="AT71" s="5">
        <f t="shared" si="37"/>
        <v>5.1130000000000004</v>
      </c>
      <c r="AV71" s="5">
        <v>0.95</v>
      </c>
      <c r="AX71" s="5">
        <f t="shared" si="38"/>
        <v>261.71300000000002</v>
      </c>
      <c r="AZ71" s="28">
        <f t="shared" si="39"/>
        <v>3864454.1580000003</v>
      </c>
      <c r="BA71" s="28"/>
      <c r="BB71" s="29">
        <f t="shared" si="40"/>
        <v>4337679.8984308317</v>
      </c>
      <c r="BC71" s="28"/>
      <c r="BD71" s="30">
        <f t="shared" ref="BD71:BD134" si="42">AZ71-BB71</f>
        <v>-473225.74043083144</v>
      </c>
      <c r="BF71" s="31">
        <f t="shared" si="41"/>
        <v>6.0630000000000166</v>
      </c>
      <c r="BG71" s="58">
        <f t="shared" ref="BG71:BG134" si="43">BF71*G71</f>
        <v>89526.258000000249</v>
      </c>
      <c r="BJ71" s="53">
        <f t="shared" ref="BJ71:BJ134" si="44">(AH71-O71)*G71</f>
        <v>0</v>
      </c>
      <c r="BK71" s="56">
        <f t="shared" ref="BK71:BK134" si="45">(AR71-AN71)*G71</f>
        <v>0</v>
      </c>
      <c r="BL71" s="53">
        <f t="shared" ref="BL71:BL134" si="46">((AX71-AV71)-O71)*G71</f>
        <v>75498.558000000412</v>
      </c>
      <c r="BN71" s="62">
        <f t="shared" ref="BN71:BN134" si="47">((O71*1.02)-O71)*G71</f>
        <v>75498.558000000412</v>
      </c>
      <c r="BP71" s="13">
        <f t="shared" ref="BP71:BP134" si="48">(AR71-O71)*G71</f>
        <v>0</v>
      </c>
    </row>
    <row r="72" spans="1:68" x14ac:dyDescent="0.3">
      <c r="A72" s="6" t="s">
        <v>58</v>
      </c>
      <c r="C72" s="6" t="s">
        <v>200</v>
      </c>
      <c r="E72" s="8">
        <v>150</v>
      </c>
      <c r="G72" s="8">
        <v>29568</v>
      </c>
      <c r="I72" s="8">
        <v>49275</v>
      </c>
      <c r="K72" s="10">
        <v>72.849315068493198</v>
      </c>
      <c r="M72" s="5">
        <v>192.56568248228999</v>
      </c>
      <c r="O72" s="13">
        <v>198.87</v>
      </c>
      <c r="Q72" s="13">
        <f t="shared" si="26"/>
        <v>3.8994117647058886</v>
      </c>
      <c r="R72" s="5">
        <f t="shared" si="27"/>
        <v>3.9774000000000003</v>
      </c>
      <c r="S72" s="5"/>
      <c r="T72" s="5">
        <f t="shared" si="28"/>
        <v>194.97058823529412</v>
      </c>
      <c r="U72" s="5"/>
      <c r="V72" s="5" t="str">
        <f t="shared" si="29"/>
        <v>Y</v>
      </c>
      <c r="W72" s="5"/>
      <c r="X72" s="42" t="str">
        <f t="shared" si="30"/>
        <v>N</v>
      </c>
      <c r="Y72" s="42"/>
      <c r="Z72" s="42" t="s">
        <v>237</v>
      </c>
      <c r="AA72" s="42"/>
      <c r="AB72" s="42" t="str">
        <f t="shared" si="31"/>
        <v>N</v>
      </c>
      <c r="AC72" s="42"/>
      <c r="AD72" s="42">
        <f t="shared" si="32"/>
        <v>0</v>
      </c>
      <c r="AE72" s="42"/>
      <c r="AF72" s="5">
        <f t="shared" si="33"/>
        <v>194.89260000000002</v>
      </c>
      <c r="AH72" s="5">
        <f t="shared" si="34"/>
        <v>194.89260000000002</v>
      </c>
      <c r="AN72" s="12">
        <f t="shared" si="25"/>
        <v>194.89260000000002</v>
      </c>
      <c r="AP72" s="5">
        <f t="shared" si="35"/>
        <v>3.8994117647058886</v>
      </c>
      <c r="AR72" s="5">
        <f t="shared" si="36"/>
        <v>198.7920117647059</v>
      </c>
      <c r="AT72" s="5">
        <f t="shared" si="37"/>
        <v>3.9758402352941182</v>
      </c>
      <c r="AV72" s="5">
        <v>0.03</v>
      </c>
      <c r="AX72" s="5">
        <f t="shared" si="38"/>
        <v>202.79785200000003</v>
      </c>
      <c r="AZ72" s="28">
        <f t="shared" si="39"/>
        <v>5996326.8879360007</v>
      </c>
      <c r="BA72" s="28"/>
      <c r="BB72" s="29">
        <f t="shared" si="40"/>
        <v>5693782.0996363508</v>
      </c>
      <c r="BC72" s="28"/>
      <c r="BD72" s="30">
        <f t="shared" si="42"/>
        <v>302544.78829964995</v>
      </c>
      <c r="BF72" s="31">
        <f t="shared" si="41"/>
        <v>3.9278520000000299</v>
      </c>
      <c r="BG72" s="58">
        <f t="shared" si="43"/>
        <v>116138.72793600088</v>
      </c>
      <c r="BJ72" s="53">
        <f t="shared" si="44"/>
        <v>-117603.76319999967</v>
      </c>
      <c r="BK72" s="56">
        <f t="shared" si="45"/>
        <v>115297.80705882372</v>
      </c>
      <c r="BL72" s="53">
        <f t="shared" si="46"/>
        <v>115251.68793600085</v>
      </c>
      <c r="BN72" s="62">
        <f t="shared" si="47"/>
        <v>117603.76320000051</v>
      </c>
      <c r="BP72" s="13">
        <f t="shared" si="48"/>
        <v>-2305.9561411759532</v>
      </c>
    </row>
    <row r="73" spans="1:68" x14ac:dyDescent="0.3">
      <c r="A73" s="6" t="s">
        <v>56</v>
      </c>
      <c r="C73" s="6" t="s">
        <v>200</v>
      </c>
      <c r="E73" s="8">
        <v>256</v>
      </c>
      <c r="G73" s="8">
        <v>58466</v>
      </c>
      <c r="I73" s="8">
        <v>86601</v>
      </c>
      <c r="K73" s="10">
        <v>92.680864726027394</v>
      </c>
      <c r="M73" s="5">
        <v>277.51396992031601</v>
      </c>
      <c r="O73" s="13">
        <v>249.24</v>
      </c>
      <c r="Q73" s="13">
        <f t="shared" si="26"/>
        <v>4.8870588235294292</v>
      </c>
      <c r="R73" s="5">
        <f t="shared" si="27"/>
        <v>4.9847999999999999</v>
      </c>
      <c r="S73" s="5"/>
      <c r="T73" s="5">
        <f t="shared" si="28"/>
        <v>244.35294117647058</v>
      </c>
      <c r="U73" s="5"/>
      <c r="V73" s="5" t="str">
        <f t="shared" si="29"/>
        <v>N</v>
      </c>
      <c r="W73" s="5"/>
      <c r="X73" s="42" t="str">
        <f t="shared" si="30"/>
        <v>N</v>
      </c>
      <c r="Y73" s="42"/>
      <c r="Z73" s="42" t="s">
        <v>237</v>
      </c>
      <c r="AA73" s="42"/>
      <c r="AB73" s="42" t="str">
        <f t="shared" si="31"/>
        <v>Y</v>
      </c>
      <c r="AC73" s="42"/>
      <c r="AD73" s="42">
        <f t="shared" si="32"/>
        <v>244.35294117647058</v>
      </c>
      <c r="AE73" s="42"/>
      <c r="AF73" s="5">
        <f t="shared" si="33"/>
        <v>244.2552</v>
      </c>
      <c r="AH73" s="5">
        <f t="shared" si="34"/>
        <v>249.24</v>
      </c>
      <c r="AN73" s="12">
        <f t="shared" si="25"/>
        <v>249.24</v>
      </c>
      <c r="AP73" s="5" t="str">
        <f t="shared" si="35"/>
        <v>N/A</v>
      </c>
      <c r="AR73" s="5">
        <f t="shared" si="36"/>
        <v>249.24</v>
      </c>
      <c r="AT73" s="5">
        <f t="shared" si="37"/>
        <v>4.9847999999999999</v>
      </c>
      <c r="AV73" s="5">
        <v>0</v>
      </c>
      <c r="AX73" s="5">
        <f t="shared" si="38"/>
        <v>254.22480000000002</v>
      </c>
      <c r="AZ73" s="28">
        <f t="shared" si="39"/>
        <v>14863507.156800002</v>
      </c>
      <c r="BA73" s="28"/>
      <c r="BB73" s="29">
        <f t="shared" si="40"/>
        <v>16225131.765361195</v>
      </c>
      <c r="BC73" s="28"/>
      <c r="BD73" s="30">
        <f t="shared" si="42"/>
        <v>-1361624.6085611936</v>
      </c>
      <c r="BF73" s="31">
        <f t="shared" si="41"/>
        <v>4.984800000000007</v>
      </c>
      <c r="BG73" s="58">
        <f t="shared" si="43"/>
        <v>291441.31680000044</v>
      </c>
      <c r="BJ73" s="53">
        <f t="shared" si="44"/>
        <v>0</v>
      </c>
      <c r="BK73" s="56">
        <f t="shared" si="45"/>
        <v>0</v>
      </c>
      <c r="BL73" s="53">
        <f t="shared" si="46"/>
        <v>291441.31680000044</v>
      </c>
      <c r="BN73" s="62">
        <f t="shared" si="47"/>
        <v>291441.31680000044</v>
      </c>
      <c r="BP73" s="13">
        <f t="shared" si="48"/>
        <v>0</v>
      </c>
    </row>
    <row r="74" spans="1:68" x14ac:dyDescent="0.3">
      <c r="A74" s="6" t="s">
        <v>195</v>
      </c>
      <c r="C74" s="6" t="s">
        <v>200</v>
      </c>
      <c r="E74" s="8">
        <v>140</v>
      </c>
      <c r="G74" s="8">
        <v>47165</v>
      </c>
      <c r="I74" s="8">
        <v>49241</v>
      </c>
      <c r="K74" s="10">
        <v>96.362035225048899</v>
      </c>
      <c r="M74" s="5">
        <v>235.48555948497801</v>
      </c>
      <c r="O74" s="13">
        <v>243.66</v>
      </c>
      <c r="Q74" s="13">
        <f t="shared" si="26"/>
        <v>4.7776470588235327</v>
      </c>
      <c r="R74" s="5">
        <f t="shared" si="27"/>
        <v>4.8731999999999998</v>
      </c>
      <c r="S74" s="5"/>
      <c r="T74" s="5">
        <f t="shared" si="28"/>
        <v>238.88235294117646</v>
      </c>
      <c r="U74" s="5"/>
      <c r="V74" s="5" t="str">
        <f t="shared" si="29"/>
        <v>Y</v>
      </c>
      <c r="W74" s="5"/>
      <c r="X74" s="42" t="str">
        <f t="shared" si="30"/>
        <v>N</v>
      </c>
      <c r="Y74" s="42"/>
      <c r="Z74" s="42" t="s">
        <v>237</v>
      </c>
      <c r="AA74" s="42"/>
      <c r="AB74" s="42" t="str">
        <f t="shared" si="31"/>
        <v>N</v>
      </c>
      <c r="AC74" s="42"/>
      <c r="AD74" s="42">
        <f t="shared" si="32"/>
        <v>0</v>
      </c>
      <c r="AE74" s="42"/>
      <c r="AF74" s="5">
        <f t="shared" si="33"/>
        <v>238.7868</v>
      </c>
      <c r="AH74" s="5">
        <f t="shared" si="34"/>
        <v>238.7868</v>
      </c>
      <c r="AN74" s="12">
        <f t="shared" si="25"/>
        <v>238.7868</v>
      </c>
      <c r="AP74" s="5">
        <f t="shared" si="35"/>
        <v>4.7776470588235327</v>
      </c>
      <c r="AR74" s="5">
        <f t="shared" si="36"/>
        <v>243.56444705882353</v>
      </c>
      <c r="AT74" s="5">
        <f t="shared" si="37"/>
        <v>4.8712889411764708</v>
      </c>
      <c r="AV74" s="5">
        <v>0.13</v>
      </c>
      <c r="AX74" s="5">
        <f t="shared" si="38"/>
        <v>248.56573599999999</v>
      </c>
      <c r="AZ74" s="28">
        <f t="shared" si="39"/>
        <v>11723602.938439999</v>
      </c>
      <c r="BA74" s="28"/>
      <c r="BB74" s="29">
        <f t="shared" si="40"/>
        <v>11106676.413108988</v>
      </c>
      <c r="BC74" s="28"/>
      <c r="BD74" s="30">
        <f t="shared" si="42"/>
        <v>616926.52533101104</v>
      </c>
      <c r="BF74" s="31">
        <f t="shared" si="41"/>
        <v>4.9057359999999903</v>
      </c>
      <c r="BG74" s="58">
        <f t="shared" si="43"/>
        <v>231379.03843999954</v>
      </c>
      <c r="BJ74" s="53">
        <f t="shared" si="44"/>
        <v>-229844.47799999986</v>
      </c>
      <c r="BK74" s="56">
        <f t="shared" si="45"/>
        <v>225337.72352941192</v>
      </c>
      <c r="BL74" s="53">
        <f t="shared" si="46"/>
        <v>225247.58843999976</v>
      </c>
      <c r="BN74" s="62">
        <f t="shared" si="47"/>
        <v>229844.47799999986</v>
      </c>
      <c r="BP74" s="13">
        <f t="shared" si="48"/>
        <v>-4506.7544705879436</v>
      </c>
    </row>
    <row r="75" spans="1:68" x14ac:dyDescent="0.3">
      <c r="A75" s="6" t="s">
        <v>54</v>
      </c>
      <c r="C75" s="6" t="s">
        <v>200</v>
      </c>
      <c r="E75" s="8">
        <v>130</v>
      </c>
      <c r="G75" s="8">
        <v>29654</v>
      </c>
      <c r="I75" s="8">
        <v>42705</v>
      </c>
      <c r="K75" s="10">
        <v>70.301369863013704</v>
      </c>
      <c r="M75" s="5">
        <v>179.538850787782</v>
      </c>
      <c r="O75" s="13">
        <v>220.4</v>
      </c>
      <c r="Q75" s="13">
        <f t="shared" si="26"/>
        <v>4.3215686274509721</v>
      </c>
      <c r="R75" s="5">
        <f t="shared" si="27"/>
        <v>4.4080000000000004</v>
      </c>
      <c r="S75" s="5"/>
      <c r="T75" s="5">
        <f t="shared" si="28"/>
        <v>216.07843137254903</v>
      </c>
      <c r="U75" s="5"/>
      <c r="V75" s="5" t="str">
        <f t="shared" si="29"/>
        <v>Y</v>
      </c>
      <c r="W75" s="5"/>
      <c r="X75" s="42" t="str">
        <f t="shared" si="30"/>
        <v>N</v>
      </c>
      <c r="Y75" s="42"/>
      <c r="Z75" s="42" t="s">
        <v>237</v>
      </c>
      <c r="AA75" s="42"/>
      <c r="AB75" s="42" t="str">
        <f t="shared" si="31"/>
        <v>N</v>
      </c>
      <c r="AC75" s="42"/>
      <c r="AD75" s="42">
        <f t="shared" si="32"/>
        <v>0</v>
      </c>
      <c r="AE75" s="42"/>
      <c r="AF75" s="5">
        <f t="shared" si="33"/>
        <v>215.99200000000002</v>
      </c>
      <c r="AH75" s="5">
        <f t="shared" si="34"/>
        <v>215.99200000000002</v>
      </c>
      <c r="AN75" s="12">
        <f t="shared" si="25"/>
        <v>215.99200000000002</v>
      </c>
      <c r="AP75" s="5">
        <f t="shared" si="35"/>
        <v>4.3215686274509721</v>
      </c>
      <c r="AR75" s="5">
        <f t="shared" si="36"/>
        <v>220.31356862745099</v>
      </c>
      <c r="AT75" s="5">
        <f t="shared" si="37"/>
        <v>4.4062713725490203</v>
      </c>
      <c r="AV75" s="5">
        <v>0.02</v>
      </c>
      <c r="AX75" s="5">
        <f t="shared" si="38"/>
        <v>224.73984000000002</v>
      </c>
      <c r="AZ75" s="28">
        <f t="shared" si="39"/>
        <v>6664435.2153600007</v>
      </c>
      <c r="BA75" s="28"/>
      <c r="BB75" s="29">
        <f t="shared" si="40"/>
        <v>5324045.081260887</v>
      </c>
      <c r="BC75" s="28"/>
      <c r="BD75" s="30">
        <f t="shared" si="42"/>
        <v>1340390.1340991138</v>
      </c>
      <c r="BF75" s="31">
        <f t="shared" si="41"/>
        <v>4.3398400000000095</v>
      </c>
      <c r="BG75" s="58">
        <f t="shared" si="43"/>
        <v>128693.61536000029</v>
      </c>
      <c r="BJ75" s="53">
        <f t="shared" si="44"/>
        <v>-130714.83199999962</v>
      </c>
      <c r="BK75" s="56">
        <f t="shared" si="45"/>
        <v>128151.79607843113</v>
      </c>
      <c r="BL75" s="53">
        <f t="shared" si="46"/>
        <v>128100.53535999998</v>
      </c>
      <c r="BN75" s="62">
        <f t="shared" si="47"/>
        <v>130714.83200000046</v>
      </c>
      <c r="BP75" s="13">
        <f t="shared" si="48"/>
        <v>-2563.0359215684875</v>
      </c>
    </row>
    <row r="76" spans="1:68" x14ac:dyDescent="0.3">
      <c r="A76" s="6" t="s">
        <v>52</v>
      </c>
      <c r="C76" s="6" t="s">
        <v>200</v>
      </c>
      <c r="E76" s="8">
        <v>120</v>
      </c>
      <c r="G76" s="8">
        <v>23496</v>
      </c>
      <c r="I76" s="8">
        <v>39420</v>
      </c>
      <c r="K76" s="10">
        <v>82.728310502283094</v>
      </c>
      <c r="M76" s="5">
        <v>268.51667248642798</v>
      </c>
      <c r="O76" s="13">
        <v>244.56</v>
      </c>
      <c r="Q76" s="13">
        <f t="shared" si="26"/>
        <v>4.7952941176470745</v>
      </c>
      <c r="R76" s="5">
        <f t="shared" si="27"/>
        <v>4.8912000000000004</v>
      </c>
      <c r="S76" s="5"/>
      <c r="T76" s="5">
        <f t="shared" si="28"/>
        <v>239.76470588235293</v>
      </c>
      <c r="U76" s="5"/>
      <c r="V76" s="5" t="str">
        <f t="shared" si="29"/>
        <v>N</v>
      </c>
      <c r="W76" s="5"/>
      <c r="X76" s="42" t="str">
        <f t="shared" si="30"/>
        <v>N</v>
      </c>
      <c r="Y76" s="42"/>
      <c r="Z76" s="42" t="s">
        <v>237</v>
      </c>
      <c r="AA76" s="42"/>
      <c r="AB76" s="42" t="str">
        <f t="shared" si="31"/>
        <v>Y</v>
      </c>
      <c r="AC76" s="42"/>
      <c r="AD76" s="42">
        <f t="shared" si="32"/>
        <v>239.76470588235293</v>
      </c>
      <c r="AE76" s="42"/>
      <c r="AF76" s="5">
        <f t="shared" si="33"/>
        <v>239.6688</v>
      </c>
      <c r="AH76" s="5">
        <f t="shared" si="34"/>
        <v>244.56</v>
      </c>
      <c r="AN76" s="12">
        <f t="shared" si="25"/>
        <v>244.56</v>
      </c>
      <c r="AP76" s="5" t="str">
        <f t="shared" si="35"/>
        <v>N/A</v>
      </c>
      <c r="AR76" s="5">
        <f t="shared" si="36"/>
        <v>244.56</v>
      </c>
      <c r="AT76" s="5">
        <f t="shared" si="37"/>
        <v>4.8912000000000004</v>
      </c>
      <c r="AV76" s="5">
        <v>0.25</v>
      </c>
      <c r="AX76" s="5">
        <f t="shared" si="38"/>
        <v>249.7012</v>
      </c>
      <c r="AZ76" s="28">
        <f t="shared" si="39"/>
        <v>5866979.3952000001</v>
      </c>
      <c r="BA76" s="28"/>
      <c r="BB76" s="29">
        <f t="shared" si="40"/>
        <v>6309067.7367411116</v>
      </c>
      <c r="BC76" s="28"/>
      <c r="BD76" s="30">
        <f t="shared" si="42"/>
        <v>-442088.34154111147</v>
      </c>
      <c r="BF76" s="31">
        <f t="shared" si="41"/>
        <v>5.1411999999999978</v>
      </c>
      <c r="BG76" s="58">
        <f t="shared" si="43"/>
        <v>120797.63519999995</v>
      </c>
      <c r="BJ76" s="53">
        <f t="shared" si="44"/>
        <v>0</v>
      </c>
      <c r="BK76" s="56">
        <f t="shared" si="45"/>
        <v>0</v>
      </c>
      <c r="BL76" s="53">
        <f t="shared" si="46"/>
        <v>114923.63519999995</v>
      </c>
      <c r="BN76" s="62">
        <f t="shared" si="47"/>
        <v>114923.63519999995</v>
      </c>
      <c r="BP76" s="13">
        <f t="shared" si="48"/>
        <v>0</v>
      </c>
    </row>
    <row r="77" spans="1:68" x14ac:dyDescent="0.3">
      <c r="A77" s="6" t="s">
        <v>50</v>
      </c>
      <c r="C77" s="6" t="s">
        <v>200</v>
      </c>
      <c r="E77" s="8">
        <v>132</v>
      </c>
      <c r="G77" s="8">
        <v>31116</v>
      </c>
      <c r="I77" s="8">
        <v>44002</v>
      </c>
      <c r="K77" s="10">
        <v>91.328352013283506</v>
      </c>
      <c r="M77" s="5">
        <v>237.685476998328</v>
      </c>
      <c r="O77" s="13">
        <v>243.93</v>
      </c>
      <c r="Q77" s="13">
        <f t="shared" si="26"/>
        <v>4.7829411764705867</v>
      </c>
      <c r="R77" s="5">
        <f t="shared" si="27"/>
        <v>4.8786000000000005</v>
      </c>
      <c r="S77" s="5"/>
      <c r="T77" s="5">
        <f t="shared" si="28"/>
        <v>239.14705882352942</v>
      </c>
      <c r="U77" s="5"/>
      <c r="V77" s="5" t="str">
        <f t="shared" si="29"/>
        <v>Y</v>
      </c>
      <c r="W77" s="5"/>
      <c r="X77" s="42" t="str">
        <f t="shared" si="30"/>
        <v>N</v>
      </c>
      <c r="Y77" s="42"/>
      <c r="Z77" s="42" t="s">
        <v>237</v>
      </c>
      <c r="AA77" s="42"/>
      <c r="AB77" s="42" t="str">
        <f t="shared" si="31"/>
        <v>N</v>
      </c>
      <c r="AC77" s="42"/>
      <c r="AD77" s="42">
        <f t="shared" si="32"/>
        <v>0</v>
      </c>
      <c r="AE77" s="42"/>
      <c r="AF77" s="5">
        <f t="shared" si="33"/>
        <v>239.0514</v>
      </c>
      <c r="AH77" s="5">
        <f t="shared" si="34"/>
        <v>239.0514</v>
      </c>
      <c r="AN77" s="12">
        <f t="shared" si="25"/>
        <v>239.0514</v>
      </c>
      <c r="AP77" s="5">
        <f t="shared" si="35"/>
        <v>4.7829411764705867</v>
      </c>
      <c r="AR77" s="5">
        <f t="shared" si="36"/>
        <v>243.83434117647059</v>
      </c>
      <c r="AT77" s="5">
        <f t="shared" si="37"/>
        <v>4.8766868235294121</v>
      </c>
      <c r="AV77" s="5">
        <v>0.01</v>
      </c>
      <c r="AX77" s="5">
        <f t="shared" si="38"/>
        <v>248.72102799999999</v>
      </c>
      <c r="AZ77" s="28">
        <f t="shared" si="39"/>
        <v>7739203.5072479993</v>
      </c>
      <c r="BA77" s="28"/>
      <c r="BB77" s="29">
        <f t="shared" si="40"/>
        <v>7395821.3022799743</v>
      </c>
      <c r="BC77" s="28"/>
      <c r="BD77" s="30">
        <f t="shared" si="42"/>
        <v>343382.20496802498</v>
      </c>
      <c r="BF77" s="31">
        <f t="shared" si="41"/>
        <v>4.791027999999983</v>
      </c>
      <c r="BG77" s="58">
        <f t="shared" si="43"/>
        <v>149077.62724799948</v>
      </c>
      <c r="BJ77" s="53">
        <f t="shared" si="44"/>
        <v>-151802.5176000002</v>
      </c>
      <c r="BK77" s="56">
        <f t="shared" si="45"/>
        <v>148825.99764705877</v>
      </c>
      <c r="BL77" s="53">
        <f t="shared" si="46"/>
        <v>148766.46724799974</v>
      </c>
      <c r="BN77" s="62">
        <f t="shared" si="47"/>
        <v>151802.5176000002</v>
      </c>
      <c r="BP77" s="13">
        <f t="shared" si="48"/>
        <v>-2976.5199529414053</v>
      </c>
    </row>
    <row r="78" spans="1:68" x14ac:dyDescent="0.3">
      <c r="A78" s="6" t="s">
        <v>48</v>
      </c>
      <c r="C78" s="6" t="s">
        <v>200</v>
      </c>
      <c r="E78" s="8">
        <v>105</v>
      </c>
      <c r="G78" s="8">
        <v>24597</v>
      </c>
      <c r="I78" s="8">
        <v>36869</v>
      </c>
      <c r="K78" s="10">
        <v>96.200913242009094</v>
      </c>
      <c r="M78" s="5">
        <v>263.83807006658901</v>
      </c>
      <c r="O78" s="13">
        <v>239.72</v>
      </c>
      <c r="Q78" s="13">
        <f t="shared" si="26"/>
        <v>4.7003921568627618</v>
      </c>
      <c r="R78" s="5">
        <f t="shared" si="27"/>
        <v>4.7944000000000004</v>
      </c>
      <c r="S78" s="5"/>
      <c r="T78" s="5">
        <f t="shared" si="28"/>
        <v>235.01960784313724</v>
      </c>
      <c r="U78" s="5"/>
      <c r="V78" s="5" t="str">
        <f t="shared" si="29"/>
        <v>N</v>
      </c>
      <c r="W78" s="5"/>
      <c r="X78" s="42" t="str">
        <f t="shared" si="30"/>
        <v>N</v>
      </c>
      <c r="Y78" s="42"/>
      <c r="Z78" s="42" t="s">
        <v>237</v>
      </c>
      <c r="AA78" s="42"/>
      <c r="AB78" s="42" t="str">
        <f t="shared" si="31"/>
        <v>Y</v>
      </c>
      <c r="AC78" s="42"/>
      <c r="AD78" s="42">
        <f t="shared" si="32"/>
        <v>235.01960784313724</v>
      </c>
      <c r="AE78" s="42"/>
      <c r="AF78" s="5">
        <f t="shared" si="33"/>
        <v>234.9256</v>
      </c>
      <c r="AH78" s="5">
        <f t="shared" si="34"/>
        <v>239.72</v>
      </c>
      <c r="AN78" s="12">
        <f t="shared" si="25"/>
        <v>239.72</v>
      </c>
      <c r="AP78" s="5" t="str">
        <f t="shared" si="35"/>
        <v>N/A</v>
      </c>
      <c r="AR78" s="5">
        <f t="shared" si="36"/>
        <v>239.72</v>
      </c>
      <c r="AT78" s="5">
        <f t="shared" si="37"/>
        <v>4.7944000000000004</v>
      </c>
      <c r="AV78" s="5">
        <v>0.05</v>
      </c>
      <c r="AX78" s="5">
        <f t="shared" si="38"/>
        <v>244.56440000000001</v>
      </c>
      <c r="AZ78" s="28">
        <f t="shared" si="39"/>
        <v>6015550.5468000006</v>
      </c>
      <c r="BA78" s="28"/>
      <c r="BB78" s="29">
        <f t="shared" si="40"/>
        <v>6489625.0094278902</v>
      </c>
      <c r="BC78" s="28"/>
      <c r="BD78" s="30">
        <f t="shared" si="42"/>
        <v>-474074.46262788959</v>
      </c>
      <c r="BF78" s="31">
        <f t="shared" si="41"/>
        <v>4.8444000000000074</v>
      </c>
      <c r="BG78" s="58">
        <f t="shared" si="43"/>
        <v>119157.70680000017</v>
      </c>
      <c r="BJ78" s="53">
        <f t="shared" si="44"/>
        <v>0</v>
      </c>
      <c r="BK78" s="56">
        <f t="shared" si="45"/>
        <v>0</v>
      </c>
      <c r="BL78" s="53">
        <f t="shared" si="46"/>
        <v>117927.85679999991</v>
      </c>
      <c r="BN78" s="62">
        <f t="shared" si="47"/>
        <v>117927.85679999991</v>
      </c>
      <c r="BP78" s="13">
        <f t="shared" si="48"/>
        <v>0</v>
      </c>
    </row>
    <row r="79" spans="1:68" x14ac:dyDescent="0.3">
      <c r="A79" s="6" t="s">
        <v>47</v>
      </c>
      <c r="C79" s="6" t="s">
        <v>200</v>
      </c>
      <c r="E79" s="8">
        <v>100</v>
      </c>
      <c r="G79" s="8">
        <v>18203</v>
      </c>
      <c r="I79" s="8">
        <v>33341</v>
      </c>
      <c r="K79" s="10">
        <v>91.345205479452005</v>
      </c>
      <c r="M79" s="5">
        <v>256.70909864771801</v>
      </c>
      <c r="O79" s="13">
        <v>213.65</v>
      </c>
      <c r="Q79" s="13">
        <f t="shared" si="26"/>
        <v>4.1892156862745082</v>
      </c>
      <c r="R79" s="5">
        <f t="shared" si="27"/>
        <v>4.2730000000000006</v>
      </c>
      <c r="S79" s="5"/>
      <c r="T79" s="5">
        <f t="shared" si="28"/>
        <v>209.4607843137255</v>
      </c>
      <c r="U79" s="5"/>
      <c r="V79" s="5" t="str">
        <f t="shared" si="29"/>
        <v>N</v>
      </c>
      <c r="W79" s="5"/>
      <c r="X79" s="42" t="str">
        <f t="shared" si="30"/>
        <v>N</v>
      </c>
      <c r="Y79" s="42"/>
      <c r="Z79" s="42" t="s">
        <v>237</v>
      </c>
      <c r="AA79" s="42"/>
      <c r="AB79" s="42" t="str">
        <f t="shared" si="31"/>
        <v>Y</v>
      </c>
      <c r="AC79" s="42"/>
      <c r="AD79" s="42">
        <f t="shared" si="32"/>
        <v>209.4607843137255</v>
      </c>
      <c r="AE79" s="42"/>
      <c r="AF79" s="5">
        <f t="shared" si="33"/>
        <v>209.37700000000001</v>
      </c>
      <c r="AH79" s="5">
        <f t="shared" si="34"/>
        <v>213.65</v>
      </c>
      <c r="AN79" s="12">
        <f t="shared" si="25"/>
        <v>213.65</v>
      </c>
      <c r="AP79" s="5" t="str">
        <f t="shared" si="35"/>
        <v>N/A</v>
      </c>
      <c r="AR79" s="5">
        <f t="shared" si="36"/>
        <v>213.65</v>
      </c>
      <c r="AT79" s="5">
        <f t="shared" si="37"/>
        <v>4.2730000000000006</v>
      </c>
      <c r="AV79" s="5">
        <v>0.42</v>
      </c>
      <c r="AX79" s="5">
        <f t="shared" si="38"/>
        <v>218.34299999999999</v>
      </c>
      <c r="AZ79" s="28">
        <f t="shared" si="39"/>
        <v>3974497.6289999997</v>
      </c>
      <c r="BA79" s="28"/>
      <c r="BB79" s="29">
        <f t="shared" si="40"/>
        <v>4672875.7226844113</v>
      </c>
      <c r="BC79" s="28"/>
      <c r="BD79" s="30">
        <f t="shared" si="42"/>
        <v>-698378.09368441161</v>
      </c>
      <c r="BF79" s="31">
        <f t="shared" si="41"/>
        <v>4.6929999999999836</v>
      </c>
      <c r="BG79" s="58">
        <f t="shared" si="43"/>
        <v>85426.678999999698</v>
      </c>
      <c r="BJ79" s="53">
        <f t="shared" si="44"/>
        <v>0</v>
      </c>
      <c r="BK79" s="56">
        <f t="shared" si="45"/>
        <v>0</v>
      </c>
      <c r="BL79" s="53">
        <f t="shared" si="46"/>
        <v>77781.418999999936</v>
      </c>
      <c r="BN79" s="62">
        <f t="shared" si="47"/>
        <v>77781.418999999936</v>
      </c>
      <c r="BP79" s="13">
        <f t="shared" si="48"/>
        <v>0</v>
      </c>
    </row>
    <row r="80" spans="1:68" x14ac:dyDescent="0.3">
      <c r="A80" s="6" t="s">
        <v>45</v>
      </c>
      <c r="C80" s="6" t="s">
        <v>200</v>
      </c>
      <c r="E80" s="8">
        <v>120</v>
      </c>
      <c r="G80" s="8">
        <v>26786</v>
      </c>
      <c r="I80" s="8">
        <v>39420</v>
      </c>
      <c r="K80" s="10">
        <v>89.3607305936073</v>
      </c>
      <c r="M80" s="5">
        <v>236.589652065221</v>
      </c>
      <c r="O80" s="13">
        <v>212.84</v>
      </c>
      <c r="Q80" s="13">
        <f t="shared" si="26"/>
        <v>4.1733333333333462</v>
      </c>
      <c r="R80" s="5">
        <f t="shared" si="27"/>
        <v>4.2568000000000001</v>
      </c>
      <c r="S80" s="5"/>
      <c r="T80" s="5">
        <f t="shared" si="28"/>
        <v>208.66666666666666</v>
      </c>
      <c r="U80" s="5"/>
      <c r="V80" s="5" t="str">
        <f t="shared" si="29"/>
        <v>N</v>
      </c>
      <c r="W80" s="5"/>
      <c r="X80" s="42" t="str">
        <f t="shared" si="30"/>
        <v>N</v>
      </c>
      <c r="Y80" s="42"/>
      <c r="Z80" s="42" t="s">
        <v>237</v>
      </c>
      <c r="AA80" s="42"/>
      <c r="AB80" s="42" t="str">
        <f t="shared" si="31"/>
        <v>Y</v>
      </c>
      <c r="AC80" s="42"/>
      <c r="AD80" s="42">
        <f t="shared" si="32"/>
        <v>208.66666666666666</v>
      </c>
      <c r="AE80" s="42"/>
      <c r="AF80" s="5">
        <f t="shared" si="33"/>
        <v>208.58320000000001</v>
      </c>
      <c r="AH80" s="5">
        <f t="shared" si="34"/>
        <v>212.84</v>
      </c>
      <c r="AN80" s="12">
        <f t="shared" si="25"/>
        <v>212.84</v>
      </c>
      <c r="AP80" s="5" t="str">
        <f t="shared" si="35"/>
        <v>N/A</v>
      </c>
      <c r="AR80" s="5">
        <f t="shared" si="36"/>
        <v>212.84</v>
      </c>
      <c r="AT80" s="5">
        <f t="shared" si="37"/>
        <v>4.2568000000000001</v>
      </c>
      <c r="AV80" s="5">
        <v>0.08</v>
      </c>
      <c r="AX80" s="5">
        <f t="shared" si="38"/>
        <v>217.17680000000001</v>
      </c>
      <c r="AZ80" s="28">
        <f t="shared" si="39"/>
        <v>5817297.7648</v>
      </c>
      <c r="BA80" s="28"/>
      <c r="BB80" s="29">
        <f t="shared" si="40"/>
        <v>6337290.4202190097</v>
      </c>
      <c r="BC80" s="28"/>
      <c r="BD80" s="30">
        <f t="shared" si="42"/>
        <v>-519992.65541900974</v>
      </c>
      <c r="BF80" s="31">
        <f t="shared" si="41"/>
        <v>4.3368000000000109</v>
      </c>
      <c r="BG80" s="58">
        <f t="shared" si="43"/>
        <v>116165.52480000029</v>
      </c>
      <c r="BJ80" s="53">
        <f t="shared" si="44"/>
        <v>0</v>
      </c>
      <c r="BK80" s="56">
        <f t="shared" si="45"/>
        <v>0</v>
      </c>
      <c r="BL80" s="53">
        <f t="shared" si="46"/>
        <v>114022.64479999995</v>
      </c>
      <c r="BN80" s="62">
        <f t="shared" si="47"/>
        <v>114022.64479999995</v>
      </c>
      <c r="BP80" s="13">
        <f t="shared" si="48"/>
        <v>0</v>
      </c>
    </row>
    <row r="81" spans="1:68" x14ac:dyDescent="0.3">
      <c r="A81" s="6" t="s">
        <v>43</v>
      </c>
      <c r="C81" s="6" t="s">
        <v>200</v>
      </c>
      <c r="E81" s="8">
        <v>120</v>
      </c>
      <c r="G81" s="8">
        <v>28844</v>
      </c>
      <c r="I81" s="8">
        <v>39420</v>
      </c>
      <c r="K81" s="10">
        <v>83.956621004566202</v>
      </c>
      <c r="M81" s="5">
        <v>235.912295249838</v>
      </c>
      <c r="O81" s="13">
        <v>248.44</v>
      </c>
      <c r="Q81" s="13">
        <f t="shared" si="26"/>
        <v>4.8713725490196111</v>
      </c>
      <c r="R81" s="5">
        <f t="shared" si="27"/>
        <v>4.9687999999999999</v>
      </c>
      <c r="S81" s="5"/>
      <c r="T81" s="5">
        <f t="shared" si="28"/>
        <v>243.56862745098039</v>
      </c>
      <c r="U81" s="5"/>
      <c r="V81" s="5" t="str">
        <f t="shared" si="29"/>
        <v>Y</v>
      </c>
      <c r="W81" s="5"/>
      <c r="X81" s="42" t="str">
        <f t="shared" si="30"/>
        <v>N</v>
      </c>
      <c r="Y81" s="42"/>
      <c r="Z81" s="42" t="s">
        <v>237</v>
      </c>
      <c r="AA81" s="42"/>
      <c r="AB81" s="42" t="str">
        <f t="shared" si="31"/>
        <v>N</v>
      </c>
      <c r="AC81" s="42"/>
      <c r="AD81" s="42">
        <f t="shared" si="32"/>
        <v>0</v>
      </c>
      <c r="AE81" s="42"/>
      <c r="AF81" s="5">
        <f t="shared" si="33"/>
        <v>243.47120000000001</v>
      </c>
      <c r="AH81" s="5">
        <f t="shared" si="34"/>
        <v>243.47120000000001</v>
      </c>
      <c r="AN81" s="12">
        <f t="shared" si="25"/>
        <v>243.47120000000001</v>
      </c>
      <c r="AP81" s="5">
        <f t="shared" si="35"/>
        <v>4.8713725490196111</v>
      </c>
      <c r="AR81" s="5">
        <f t="shared" si="36"/>
        <v>248.34257254901962</v>
      </c>
      <c r="AT81" s="5">
        <f t="shared" si="37"/>
        <v>4.9668514509803927</v>
      </c>
      <c r="AV81" s="5">
        <v>0.03</v>
      </c>
      <c r="AX81" s="5">
        <f t="shared" si="38"/>
        <v>253.33942400000001</v>
      </c>
      <c r="AZ81" s="28">
        <f t="shared" si="39"/>
        <v>7307322.3458560007</v>
      </c>
      <c r="BA81" s="28"/>
      <c r="BB81" s="29">
        <f t="shared" si="40"/>
        <v>6804654.2441863269</v>
      </c>
      <c r="BC81" s="28"/>
      <c r="BD81" s="30">
        <f t="shared" si="42"/>
        <v>502668.10166967381</v>
      </c>
      <c r="BF81" s="31">
        <f t="shared" si="41"/>
        <v>4.8994240000000104</v>
      </c>
      <c r="BG81" s="58">
        <f t="shared" si="43"/>
        <v>141318.9858560003</v>
      </c>
      <c r="BJ81" s="53">
        <f t="shared" si="44"/>
        <v>-143320.06719999964</v>
      </c>
      <c r="BK81" s="56">
        <f t="shared" si="45"/>
        <v>140509.86980392167</v>
      </c>
      <c r="BL81" s="53">
        <f t="shared" si="46"/>
        <v>140453.66585600027</v>
      </c>
      <c r="BN81" s="62">
        <f t="shared" si="47"/>
        <v>143320.06720000046</v>
      </c>
      <c r="BP81" s="13">
        <f t="shared" si="48"/>
        <v>-2810.1973960779742</v>
      </c>
    </row>
    <row r="82" spans="1:68" x14ac:dyDescent="0.3">
      <c r="A82" s="6" t="s">
        <v>41</v>
      </c>
      <c r="C82" s="6" t="s">
        <v>200</v>
      </c>
      <c r="E82" s="8">
        <v>73</v>
      </c>
      <c r="G82" s="8">
        <v>14135</v>
      </c>
      <c r="I82" s="8">
        <v>23981</v>
      </c>
      <c r="K82" s="10">
        <v>68.395571401763902</v>
      </c>
      <c r="M82" s="5">
        <v>239.76026616983199</v>
      </c>
      <c r="O82" s="13">
        <v>257.89</v>
      </c>
      <c r="Q82" s="13">
        <f t="shared" si="26"/>
        <v>5.056666666666672</v>
      </c>
      <c r="R82" s="5">
        <f t="shared" si="27"/>
        <v>5.1577999999999999</v>
      </c>
      <c r="S82" s="5"/>
      <c r="T82" s="5">
        <f t="shared" si="28"/>
        <v>252.83333333333331</v>
      </c>
      <c r="U82" s="5"/>
      <c r="V82" s="5" t="str">
        <f t="shared" si="29"/>
        <v>Y</v>
      </c>
      <c r="W82" s="5"/>
      <c r="X82" s="42" t="str">
        <f t="shared" si="30"/>
        <v>Y</v>
      </c>
      <c r="Y82" s="42"/>
      <c r="Z82" s="42" t="s">
        <v>237</v>
      </c>
      <c r="AA82" s="42"/>
      <c r="AB82" s="42" t="str">
        <f t="shared" si="31"/>
        <v>N</v>
      </c>
      <c r="AC82" s="42"/>
      <c r="AD82" s="42">
        <f t="shared" si="32"/>
        <v>0</v>
      </c>
      <c r="AE82" s="42"/>
      <c r="AF82" s="5">
        <f t="shared" si="33"/>
        <v>252.73219999999998</v>
      </c>
      <c r="AH82" s="5">
        <f t="shared" si="34"/>
        <v>239.76026616983199</v>
      </c>
      <c r="AN82" s="12">
        <f t="shared" si="25"/>
        <v>239.76026616983199</v>
      </c>
      <c r="AP82" s="5">
        <f t="shared" si="35"/>
        <v>5.056666666666672</v>
      </c>
      <c r="AR82" s="5">
        <f t="shared" si="36"/>
        <v>244.81693283649867</v>
      </c>
      <c r="AT82" s="5">
        <f t="shared" si="37"/>
        <v>4.8963386567299736</v>
      </c>
      <c r="AV82" s="5">
        <v>1.05</v>
      </c>
      <c r="AX82" s="5">
        <f t="shared" si="38"/>
        <v>250.76327149322864</v>
      </c>
      <c r="AZ82" s="28">
        <f t="shared" si="39"/>
        <v>3544538.8425567867</v>
      </c>
      <c r="BA82" s="28"/>
      <c r="BB82" s="29">
        <f t="shared" si="40"/>
        <v>3389011.3623105753</v>
      </c>
      <c r="BC82" s="28"/>
      <c r="BD82" s="30">
        <f t="shared" si="42"/>
        <v>155527.4802462114</v>
      </c>
      <c r="BF82" s="31">
        <f t="shared" si="41"/>
        <v>-7.1267285067713431</v>
      </c>
      <c r="BG82" s="58">
        <f t="shared" si="43"/>
        <v>-100736.30744321294</v>
      </c>
      <c r="BJ82" s="53">
        <f t="shared" si="44"/>
        <v>-256263.78768942459</v>
      </c>
      <c r="BK82" s="56">
        <f t="shared" si="45"/>
        <v>71475.98333333341</v>
      </c>
      <c r="BL82" s="53">
        <f t="shared" si="46"/>
        <v>-115578.0574432131</v>
      </c>
      <c r="BN82" s="62">
        <f t="shared" si="47"/>
        <v>72905.503000000128</v>
      </c>
      <c r="BP82" s="13">
        <f t="shared" si="48"/>
        <v>-184787.80435609116</v>
      </c>
    </row>
    <row r="83" spans="1:68" x14ac:dyDescent="0.3">
      <c r="A83" s="6" t="s">
        <v>192</v>
      </c>
      <c r="C83" s="6" t="s">
        <v>200</v>
      </c>
      <c r="E83" s="8">
        <v>160</v>
      </c>
      <c r="G83" s="8">
        <v>38917</v>
      </c>
      <c r="I83" s="8">
        <v>52560</v>
      </c>
      <c r="K83" s="10">
        <v>81.190068493150704</v>
      </c>
      <c r="M83" s="5">
        <v>221.45771667739101</v>
      </c>
      <c r="O83" s="13">
        <v>213.34</v>
      </c>
      <c r="Q83" s="13">
        <f t="shared" si="26"/>
        <v>4.1831372549019648</v>
      </c>
      <c r="R83" s="5">
        <f t="shared" si="27"/>
        <v>4.2667999999999999</v>
      </c>
      <c r="S83" s="5"/>
      <c r="T83" s="5">
        <f t="shared" si="28"/>
        <v>209.15686274509804</v>
      </c>
      <c r="U83" s="5"/>
      <c r="V83" s="5" t="str">
        <f t="shared" si="29"/>
        <v>N</v>
      </c>
      <c r="W83" s="5"/>
      <c r="X83" s="42" t="str">
        <f t="shared" si="30"/>
        <v>N</v>
      </c>
      <c r="Y83" s="42"/>
      <c r="Z83" s="42" t="s">
        <v>237</v>
      </c>
      <c r="AA83" s="42"/>
      <c r="AB83" s="42" t="str">
        <f t="shared" si="31"/>
        <v>Y</v>
      </c>
      <c r="AC83" s="42"/>
      <c r="AD83" s="42">
        <f t="shared" si="32"/>
        <v>209.15686274509804</v>
      </c>
      <c r="AE83" s="42"/>
      <c r="AF83" s="5">
        <f t="shared" si="33"/>
        <v>209.07320000000001</v>
      </c>
      <c r="AH83" s="5">
        <f t="shared" si="34"/>
        <v>213.34</v>
      </c>
      <c r="AN83" s="12">
        <f t="shared" si="25"/>
        <v>213.34</v>
      </c>
      <c r="AP83" s="5" t="str">
        <f t="shared" si="35"/>
        <v>N/A</v>
      </c>
      <c r="AR83" s="5">
        <f t="shared" si="36"/>
        <v>213.34</v>
      </c>
      <c r="AT83" s="5">
        <f t="shared" si="37"/>
        <v>4.2667999999999999</v>
      </c>
      <c r="AV83" s="5">
        <v>0.42</v>
      </c>
      <c r="AX83" s="5">
        <f t="shared" si="38"/>
        <v>218.02679999999998</v>
      </c>
      <c r="AZ83" s="28">
        <f t="shared" si="39"/>
        <v>8484948.9755999986</v>
      </c>
      <c r="BA83" s="28"/>
      <c r="BB83" s="29">
        <f t="shared" si="40"/>
        <v>8618469.959934026</v>
      </c>
      <c r="BC83" s="28"/>
      <c r="BD83" s="30">
        <f t="shared" si="42"/>
        <v>-133520.98433402739</v>
      </c>
      <c r="BF83" s="31">
        <f t="shared" si="41"/>
        <v>4.6867999999999768</v>
      </c>
      <c r="BG83" s="58">
        <f t="shared" si="43"/>
        <v>182396.1955999991</v>
      </c>
      <c r="BJ83" s="53">
        <f t="shared" si="44"/>
        <v>0</v>
      </c>
      <c r="BK83" s="56">
        <f t="shared" si="45"/>
        <v>0</v>
      </c>
      <c r="BL83" s="53">
        <f t="shared" si="46"/>
        <v>166051.05559999958</v>
      </c>
      <c r="BN83" s="62">
        <f t="shared" si="47"/>
        <v>166051.05560000069</v>
      </c>
      <c r="BP83" s="13">
        <f t="shared" si="48"/>
        <v>0</v>
      </c>
    </row>
    <row r="84" spans="1:68" x14ac:dyDescent="0.3">
      <c r="A84" s="6" t="s">
        <v>39</v>
      </c>
      <c r="C84" s="6" t="s">
        <v>200</v>
      </c>
      <c r="E84" s="8">
        <v>90</v>
      </c>
      <c r="G84" s="8">
        <v>21889</v>
      </c>
      <c r="I84" s="8">
        <v>29760</v>
      </c>
      <c r="K84" s="10">
        <v>90.593607305936104</v>
      </c>
      <c r="M84" s="5">
        <v>259.72977619131899</v>
      </c>
      <c r="O84" s="13">
        <v>229.45</v>
      </c>
      <c r="Q84" s="13">
        <f t="shared" si="26"/>
        <v>4.4990196078431381</v>
      </c>
      <c r="R84" s="5">
        <f t="shared" si="27"/>
        <v>4.5889999999999995</v>
      </c>
      <c r="S84" s="5"/>
      <c r="T84" s="5">
        <f t="shared" si="28"/>
        <v>224.95098039215685</v>
      </c>
      <c r="U84" s="5"/>
      <c r="V84" s="5" t="str">
        <f t="shared" si="29"/>
        <v>N</v>
      </c>
      <c r="W84" s="5"/>
      <c r="X84" s="42" t="str">
        <f t="shared" si="30"/>
        <v>N</v>
      </c>
      <c r="Y84" s="42"/>
      <c r="Z84" s="42" t="s">
        <v>237</v>
      </c>
      <c r="AA84" s="42"/>
      <c r="AB84" s="42" t="str">
        <f t="shared" si="31"/>
        <v>Y</v>
      </c>
      <c r="AC84" s="42"/>
      <c r="AD84" s="42">
        <f t="shared" si="32"/>
        <v>224.95098039215685</v>
      </c>
      <c r="AE84" s="42"/>
      <c r="AF84" s="5">
        <f t="shared" si="33"/>
        <v>224.86099999999999</v>
      </c>
      <c r="AH84" s="5">
        <f t="shared" si="34"/>
        <v>229.45</v>
      </c>
      <c r="AN84" s="12">
        <f t="shared" si="25"/>
        <v>229.45</v>
      </c>
      <c r="AP84" s="5" t="str">
        <f t="shared" si="35"/>
        <v>N/A</v>
      </c>
      <c r="AR84" s="5">
        <f t="shared" si="36"/>
        <v>229.45</v>
      </c>
      <c r="AT84" s="5">
        <f t="shared" si="37"/>
        <v>4.5889999999999995</v>
      </c>
      <c r="AV84" s="5">
        <v>0.03</v>
      </c>
      <c r="AX84" s="5">
        <f t="shared" si="38"/>
        <v>234.06899999999999</v>
      </c>
      <c r="AZ84" s="28">
        <f t="shared" si="39"/>
        <v>5123536.341</v>
      </c>
      <c r="BA84" s="28"/>
      <c r="BB84" s="29">
        <f t="shared" si="40"/>
        <v>5685225.0710517811</v>
      </c>
      <c r="BC84" s="28"/>
      <c r="BD84" s="30">
        <f t="shared" si="42"/>
        <v>-561688.73005178105</v>
      </c>
      <c r="BF84" s="31">
        <f t="shared" si="41"/>
        <v>4.6189999999999998</v>
      </c>
      <c r="BG84" s="58">
        <f t="shared" si="43"/>
        <v>101105.291</v>
      </c>
      <c r="BJ84" s="53">
        <f t="shared" si="44"/>
        <v>0</v>
      </c>
      <c r="BK84" s="56">
        <f t="shared" si="45"/>
        <v>0</v>
      </c>
      <c r="BL84" s="53">
        <f t="shared" si="46"/>
        <v>100448.62099999997</v>
      </c>
      <c r="BN84" s="62">
        <f t="shared" si="47"/>
        <v>100448.62099999997</v>
      </c>
      <c r="BP84" s="13">
        <f t="shared" si="48"/>
        <v>0</v>
      </c>
    </row>
    <row r="85" spans="1:68" x14ac:dyDescent="0.3">
      <c r="A85" s="6" t="s">
        <v>38</v>
      </c>
      <c r="C85" s="6" t="s">
        <v>200</v>
      </c>
      <c r="E85" s="8">
        <v>217</v>
      </c>
      <c r="G85" s="8">
        <v>36268</v>
      </c>
      <c r="I85" s="8">
        <v>71285</v>
      </c>
      <c r="K85" s="10">
        <v>66.753361530206405</v>
      </c>
      <c r="M85" s="5">
        <v>233.01871625402401</v>
      </c>
      <c r="O85" s="13">
        <v>228.31</v>
      </c>
      <c r="Q85" s="13">
        <f t="shared" si="26"/>
        <v>4.4766666666666595</v>
      </c>
      <c r="R85" s="5">
        <f t="shared" si="27"/>
        <v>4.5662000000000003</v>
      </c>
      <c r="S85" s="5"/>
      <c r="T85" s="5">
        <f t="shared" si="28"/>
        <v>223.83333333333334</v>
      </c>
      <c r="U85" s="5"/>
      <c r="V85" s="5" t="str">
        <f t="shared" si="29"/>
        <v>N</v>
      </c>
      <c r="W85" s="5"/>
      <c r="X85" s="42" t="str">
        <f t="shared" si="30"/>
        <v>Y</v>
      </c>
      <c r="Y85" s="42"/>
      <c r="Z85" s="42" t="s">
        <v>237</v>
      </c>
      <c r="AA85" s="42"/>
      <c r="AB85" s="42" t="str">
        <f t="shared" si="31"/>
        <v>Y</v>
      </c>
      <c r="AC85" s="42"/>
      <c r="AD85" s="42">
        <f t="shared" si="32"/>
        <v>223.83333333333334</v>
      </c>
      <c r="AE85" s="42"/>
      <c r="AF85" s="5">
        <f t="shared" si="33"/>
        <v>223.74379999999999</v>
      </c>
      <c r="AH85" s="5">
        <f t="shared" si="34"/>
        <v>228.31</v>
      </c>
      <c r="AN85" s="12">
        <f t="shared" si="25"/>
        <v>228.31</v>
      </c>
      <c r="AP85" s="5" t="str">
        <f t="shared" si="35"/>
        <v>N/A</v>
      </c>
      <c r="AR85" s="5">
        <f t="shared" si="36"/>
        <v>228.31</v>
      </c>
      <c r="AT85" s="5">
        <f t="shared" si="37"/>
        <v>4.5662000000000003</v>
      </c>
      <c r="AV85" s="5">
        <v>0</v>
      </c>
      <c r="AX85" s="5">
        <f t="shared" si="38"/>
        <v>232.87620000000001</v>
      </c>
      <c r="AZ85" s="28">
        <f t="shared" si="39"/>
        <v>8445954.0216000006</v>
      </c>
      <c r="BA85" s="28"/>
      <c r="BB85" s="29">
        <f t="shared" si="40"/>
        <v>8451122.8011009432</v>
      </c>
      <c r="BC85" s="28"/>
      <c r="BD85" s="30">
        <f t="shared" si="42"/>
        <v>-5168.7795009426773</v>
      </c>
      <c r="BF85" s="31">
        <f t="shared" si="41"/>
        <v>4.5662000000000091</v>
      </c>
      <c r="BG85" s="58">
        <f t="shared" si="43"/>
        <v>165606.94160000034</v>
      </c>
      <c r="BJ85" s="53">
        <f t="shared" si="44"/>
        <v>0</v>
      </c>
      <c r="BK85" s="56">
        <f t="shared" si="45"/>
        <v>0</v>
      </c>
      <c r="BL85" s="53">
        <f t="shared" si="46"/>
        <v>165606.94160000034</v>
      </c>
      <c r="BN85" s="62">
        <f t="shared" si="47"/>
        <v>165606.94160000034</v>
      </c>
      <c r="BP85" s="13">
        <f t="shared" si="48"/>
        <v>0</v>
      </c>
    </row>
    <row r="86" spans="1:68" x14ac:dyDescent="0.3">
      <c r="A86" s="1" t="s">
        <v>36</v>
      </c>
      <c r="B86" s="1"/>
      <c r="C86" s="1" t="s">
        <v>200</v>
      </c>
      <c r="D86" s="2"/>
      <c r="E86" s="34">
        <v>120</v>
      </c>
      <c r="F86" s="35"/>
      <c r="G86" s="34">
        <v>18141</v>
      </c>
      <c r="H86" s="35"/>
      <c r="I86" s="34">
        <v>39420</v>
      </c>
      <c r="J86" s="35"/>
      <c r="K86" s="36">
        <v>86.027397260274</v>
      </c>
      <c r="L86" s="37"/>
      <c r="M86" s="3">
        <v>298.147343738247</v>
      </c>
      <c r="N86" s="4"/>
      <c r="O86" s="38">
        <v>269.04000000000002</v>
      </c>
      <c r="P86" s="38"/>
      <c r="Q86" s="13">
        <f t="shared" si="26"/>
        <v>5.2752941176470358</v>
      </c>
      <c r="R86" s="5">
        <f t="shared" si="27"/>
        <v>5.3808000000000007</v>
      </c>
      <c r="S86" s="5"/>
      <c r="T86" s="5">
        <f t="shared" si="28"/>
        <v>263.76470588235298</v>
      </c>
      <c r="U86" s="5"/>
      <c r="V86" s="5" t="str">
        <f t="shared" si="29"/>
        <v>N</v>
      </c>
      <c r="W86" s="5"/>
      <c r="X86" s="42" t="str">
        <f t="shared" si="30"/>
        <v>N</v>
      </c>
      <c r="Y86" s="42"/>
      <c r="Z86" s="42" t="s">
        <v>237</v>
      </c>
      <c r="AA86" s="42"/>
      <c r="AB86" s="42" t="str">
        <f t="shared" si="31"/>
        <v>Y</v>
      </c>
      <c r="AC86" s="42"/>
      <c r="AD86" s="42">
        <f t="shared" si="32"/>
        <v>263.76470588235298</v>
      </c>
      <c r="AE86" s="42"/>
      <c r="AF86" s="5">
        <f t="shared" si="33"/>
        <v>263.6592</v>
      </c>
      <c r="AG86" s="4"/>
      <c r="AH86" s="5">
        <f t="shared" si="34"/>
        <v>269.04000000000002</v>
      </c>
      <c r="AI86" s="4"/>
      <c r="AJ86" s="4"/>
      <c r="AK86" s="4"/>
      <c r="AL86" s="4"/>
      <c r="AM86" s="4"/>
      <c r="AN86" s="12">
        <f t="shared" si="25"/>
        <v>269.04000000000002</v>
      </c>
      <c r="AO86" s="4"/>
      <c r="AP86" s="5" t="str">
        <f t="shared" si="35"/>
        <v>N/A</v>
      </c>
      <c r="AQ86" s="4"/>
      <c r="AR86" s="5">
        <f t="shared" si="36"/>
        <v>269.04000000000002</v>
      </c>
      <c r="AS86" s="4"/>
      <c r="AT86" s="5">
        <f t="shared" si="37"/>
        <v>5.3808000000000007</v>
      </c>
      <c r="AU86" s="4"/>
      <c r="AV86" s="3">
        <v>0.19</v>
      </c>
      <c r="AW86" s="4"/>
      <c r="AX86" s="5">
        <f t="shared" si="38"/>
        <v>274.61080000000004</v>
      </c>
      <c r="AY86" s="4"/>
      <c r="AZ86" s="28">
        <f t="shared" si="39"/>
        <v>4981714.5228000004</v>
      </c>
      <c r="BA86" s="28"/>
      <c r="BB86" s="29">
        <f t="shared" si="40"/>
        <v>5408690.9627555385</v>
      </c>
      <c r="BC86" s="28"/>
      <c r="BD86" s="30">
        <f t="shared" si="42"/>
        <v>-426976.43995553814</v>
      </c>
      <c r="BF86" s="31">
        <f t="shared" si="41"/>
        <v>5.5708000000000197</v>
      </c>
      <c r="BG86" s="58">
        <f t="shared" si="43"/>
        <v>101059.88280000036</v>
      </c>
      <c r="BJ86" s="53">
        <f t="shared" si="44"/>
        <v>0</v>
      </c>
      <c r="BK86" s="56">
        <f t="shared" si="45"/>
        <v>0</v>
      </c>
      <c r="BL86" s="53">
        <f t="shared" si="46"/>
        <v>97613.092800000406</v>
      </c>
      <c r="BN86" s="62">
        <f t="shared" si="47"/>
        <v>97613.092800000406</v>
      </c>
      <c r="BP86" s="13">
        <f t="shared" si="48"/>
        <v>0</v>
      </c>
    </row>
    <row r="87" spans="1:68" x14ac:dyDescent="0.3">
      <c r="A87" s="6" t="s">
        <v>35</v>
      </c>
      <c r="C87" s="6" t="s">
        <v>200</v>
      </c>
      <c r="E87" s="8">
        <v>162</v>
      </c>
      <c r="G87" s="8">
        <v>34703</v>
      </c>
      <c r="I87" s="8">
        <v>53217</v>
      </c>
      <c r="K87" s="10">
        <v>72.058176898359505</v>
      </c>
      <c r="M87" s="5">
        <v>174.92719041075699</v>
      </c>
      <c r="O87" s="13">
        <v>212.33</v>
      </c>
      <c r="Q87" s="13">
        <f t="shared" si="26"/>
        <v>4.1633333333333269</v>
      </c>
      <c r="R87" s="5">
        <f t="shared" si="27"/>
        <v>4.2465999999999999</v>
      </c>
      <c r="S87" s="5"/>
      <c r="T87" s="5">
        <f t="shared" si="28"/>
        <v>208.16666666666669</v>
      </c>
      <c r="U87" s="5"/>
      <c r="V87" s="5" t="str">
        <f t="shared" si="29"/>
        <v>Y</v>
      </c>
      <c r="W87" s="5"/>
      <c r="X87" s="42" t="str">
        <f t="shared" si="30"/>
        <v>N</v>
      </c>
      <c r="Y87" s="42"/>
      <c r="Z87" s="42" t="s">
        <v>237</v>
      </c>
      <c r="AA87" s="42"/>
      <c r="AB87" s="42" t="str">
        <f t="shared" si="31"/>
        <v>N</v>
      </c>
      <c r="AC87" s="42"/>
      <c r="AD87" s="42">
        <f t="shared" si="32"/>
        <v>0</v>
      </c>
      <c r="AE87" s="42"/>
      <c r="AF87" s="5">
        <f t="shared" si="33"/>
        <v>208.08340000000001</v>
      </c>
      <c r="AH87" s="5">
        <f t="shared" si="34"/>
        <v>208.08340000000001</v>
      </c>
      <c r="AN87" s="12">
        <f t="shared" si="25"/>
        <v>208.08340000000001</v>
      </c>
      <c r="AP87" s="5">
        <f t="shared" si="35"/>
        <v>4.1633333333333269</v>
      </c>
      <c r="AR87" s="5">
        <f t="shared" si="36"/>
        <v>212.24673333333334</v>
      </c>
      <c r="AT87" s="5">
        <f t="shared" si="37"/>
        <v>4.2449346666666665</v>
      </c>
      <c r="AV87" s="5">
        <v>0.23</v>
      </c>
      <c r="AX87" s="5">
        <f t="shared" si="38"/>
        <v>216.72166799999999</v>
      </c>
      <c r="AZ87" s="28">
        <f t="shared" si="39"/>
        <v>7520892.0446039997</v>
      </c>
      <c r="BA87" s="28"/>
      <c r="BB87" s="29">
        <f t="shared" si="40"/>
        <v>6070498.2888244996</v>
      </c>
      <c r="BC87" s="28"/>
      <c r="BD87" s="30">
        <f t="shared" si="42"/>
        <v>1450393.7557795001</v>
      </c>
      <c r="BF87" s="31">
        <f t="shared" si="41"/>
        <v>4.3916679999999815</v>
      </c>
      <c r="BG87" s="58">
        <f t="shared" si="43"/>
        <v>152404.05460399936</v>
      </c>
      <c r="BJ87" s="53">
        <f t="shared" si="44"/>
        <v>-147369.75980000003</v>
      </c>
      <c r="BK87" s="56">
        <f t="shared" si="45"/>
        <v>144480.15666666644</v>
      </c>
      <c r="BL87" s="53">
        <f t="shared" si="46"/>
        <v>144422.36460399971</v>
      </c>
      <c r="BN87" s="62">
        <f t="shared" si="47"/>
        <v>147369.75980000003</v>
      </c>
      <c r="BP87" s="13">
        <f t="shared" si="48"/>
        <v>-2889.6031333335854</v>
      </c>
    </row>
    <row r="88" spans="1:68" x14ac:dyDescent="0.3">
      <c r="A88" s="6" t="s">
        <v>33</v>
      </c>
      <c r="C88" s="6" t="s">
        <v>200</v>
      </c>
      <c r="E88" s="8">
        <v>60</v>
      </c>
      <c r="G88" s="8">
        <v>16168</v>
      </c>
      <c r="I88" s="8">
        <v>19710</v>
      </c>
      <c r="K88" s="10">
        <v>81.105022831050206</v>
      </c>
      <c r="M88" s="5">
        <v>191.139641516132</v>
      </c>
      <c r="O88" s="13">
        <v>199.52</v>
      </c>
      <c r="Q88" s="13">
        <f t="shared" si="26"/>
        <v>3.9121568627450927</v>
      </c>
      <c r="R88" s="5">
        <f t="shared" si="27"/>
        <v>3.9904000000000002</v>
      </c>
      <c r="S88" s="5"/>
      <c r="T88" s="5">
        <f t="shared" si="28"/>
        <v>195.60784313725492</v>
      </c>
      <c r="U88" s="5"/>
      <c r="V88" s="5" t="str">
        <f t="shared" si="29"/>
        <v>Y</v>
      </c>
      <c r="W88" s="5"/>
      <c r="X88" s="42" t="str">
        <f t="shared" si="30"/>
        <v>N</v>
      </c>
      <c r="Y88" s="42"/>
      <c r="Z88" s="42" t="s">
        <v>237</v>
      </c>
      <c r="AA88" s="42"/>
      <c r="AB88" s="42" t="str">
        <f t="shared" si="31"/>
        <v>N</v>
      </c>
      <c r="AC88" s="42"/>
      <c r="AD88" s="42">
        <f t="shared" si="32"/>
        <v>0</v>
      </c>
      <c r="AE88" s="42"/>
      <c r="AF88" s="5">
        <f t="shared" si="33"/>
        <v>195.52960000000002</v>
      </c>
      <c r="AH88" s="5">
        <f t="shared" si="34"/>
        <v>195.52960000000002</v>
      </c>
      <c r="AN88" s="12">
        <f t="shared" si="25"/>
        <v>195.52960000000002</v>
      </c>
      <c r="AP88" s="5">
        <f t="shared" si="35"/>
        <v>3.9121568627450927</v>
      </c>
      <c r="AR88" s="5">
        <f t="shared" si="36"/>
        <v>199.44175686274511</v>
      </c>
      <c r="AT88" s="5">
        <f t="shared" si="37"/>
        <v>3.9888351372549025</v>
      </c>
      <c r="AV88" s="5">
        <v>0.65</v>
      </c>
      <c r="AX88" s="5">
        <f t="shared" si="38"/>
        <v>204.08059200000002</v>
      </c>
      <c r="AZ88" s="28">
        <f t="shared" si="39"/>
        <v>3299575.0114560006</v>
      </c>
      <c r="BA88" s="28"/>
      <c r="BB88" s="29">
        <f t="shared" si="40"/>
        <v>3090345.7240328221</v>
      </c>
      <c r="BC88" s="28"/>
      <c r="BD88" s="30">
        <f t="shared" si="42"/>
        <v>209229.28742317855</v>
      </c>
      <c r="BF88" s="31">
        <f t="shared" si="41"/>
        <v>4.560592000000014</v>
      </c>
      <c r="BG88" s="58">
        <f t="shared" si="43"/>
        <v>73735.651456000225</v>
      </c>
      <c r="BJ88" s="53">
        <f t="shared" si="44"/>
        <v>-64516.787199999904</v>
      </c>
      <c r="BK88" s="56">
        <f t="shared" si="45"/>
        <v>63251.752156862662</v>
      </c>
      <c r="BL88" s="53">
        <f t="shared" si="46"/>
        <v>63226.451456000133</v>
      </c>
      <c r="BN88" s="62">
        <f t="shared" si="47"/>
        <v>64516.787199999904</v>
      </c>
      <c r="BP88" s="13">
        <f t="shared" si="48"/>
        <v>-1265.035043137244</v>
      </c>
    </row>
    <row r="89" spans="1:68" x14ac:dyDescent="0.3">
      <c r="A89" s="6" t="s">
        <v>182</v>
      </c>
      <c r="C89" s="6" t="s">
        <v>200</v>
      </c>
      <c r="E89" s="8">
        <v>153</v>
      </c>
      <c r="G89" s="8">
        <v>35378</v>
      </c>
      <c r="I89" s="8">
        <v>50860</v>
      </c>
      <c r="K89" s="10">
        <v>91.073507028382096</v>
      </c>
      <c r="M89" s="5">
        <v>256.64464534462098</v>
      </c>
      <c r="O89" s="13">
        <v>222.79</v>
      </c>
      <c r="Q89" s="13">
        <f t="shared" si="26"/>
        <v>4.3684313725490256</v>
      </c>
      <c r="R89" s="5">
        <f t="shared" si="27"/>
        <v>4.4558</v>
      </c>
      <c r="S89" s="5"/>
      <c r="T89" s="5">
        <f t="shared" si="28"/>
        <v>218.42156862745097</v>
      </c>
      <c r="U89" s="5"/>
      <c r="V89" s="5" t="str">
        <f t="shared" si="29"/>
        <v>N</v>
      </c>
      <c r="W89" s="5"/>
      <c r="X89" s="42" t="str">
        <f t="shared" si="30"/>
        <v>N</v>
      </c>
      <c r="Y89" s="42"/>
      <c r="Z89" s="42" t="s">
        <v>237</v>
      </c>
      <c r="AA89" s="42"/>
      <c r="AB89" s="42" t="str">
        <f t="shared" si="31"/>
        <v>Y</v>
      </c>
      <c r="AC89" s="42"/>
      <c r="AD89" s="42">
        <f t="shared" si="32"/>
        <v>218.42156862745097</v>
      </c>
      <c r="AE89" s="42"/>
      <c r="AF89" s="5">
        <f t="shared" si="33"/>
        <v>218.33419999999998</v>
      </c>
      <c r="AH89" s="5">
        <f t="shared" si="34"/>
        <v>222.79</v>
      </c>
      <c r="AN89" s="12">
        <f t="shared" si="25"/>
        <v>222.79</v>
      </c>
      <c r="AP89" s="5" t="str">
        <f t="shared" si="35"/>
        <v>N/A</v>
      </c>
      <c r="AR89" s="5">
        <f t="shared" si="36"/>
        <v>222.79</v>
      </c>
      <c r="AT89" s="5">
        <f t="shared" si="37"/>
        <v>4.4558</v>
      </c>
      <c r="AV89" s="5">
        <v>0.08</v>
      </c>
      <c r="AX89" s="5">
        <f t="shared" si="38"/>
        <v>227.32580000000002</v>
      </c>
      <c r="AZ89" s="28">
        <f t="shared" si="39"/>
        <v>8042332.152400001</v>
      </c>
      <c r="BA89" s="28"/>
      <c r="BB89" s="29">
        <f t="shared" si="40"/>
        <v>9079574.2630020007</v>
      </c>
      <c r="BC89" s="28"/>
      <c r="BD89" s="30">
        <f t="shared" si="42"/>
        <v>-1037242.1106019998</v>
      </c>
      <c r="BF89" s="31">
        <f t="shared" si="41"/>
        <v>4.5358000000000231</v>
      </c>
      <c r="BG89" s="58">
        <f t="shared" si="43"/>
        <v>160467.53240000081</v>
      </c>
      <c r="BJ89" s="53">
        <f t="shared" si="44"/>
        <v>0</v>
      </c>
      <c r="BK89" s="56">
        <f t="shared" si="45"/>
        <v>0</v>
      </c>
      <c r="BL89" s="53">
        <f t="shared" si="46"/>
        <v>157637.29240000038</v>
      </c>
      <c r="BN89" s="62">
        <f t="shared" si="47"/>
        <v>157637.29240000038</v>
      </c>
      <c r="BP89" s="13">
        <f t="shared" si="48"/>
        <v>0</v>
      </c>
    </row>
    <row r="90" spans="1:68" x14ac:dyDescent="0.3">
      <c r="A90" s="6" t="s">
        <v>30</v>
      </c>
      <c r="C90" s="6" t="s">
        <v>200</v>
      </c>
      <c r="E90" s="8">
        <v>96</v>
      </c>
      <c r="G90" s="8">
        <v>23119</v>
      </c>
      <c r="I90" s="8">
        <v>32201</v>
      </c>
      <c r="K90" s="10">
        <v>91.897831050228305</v>
      </c>
      <c r="M90" s="5">
        <v>285.38030480864802</v>
      </c>
      <c r="O90" s="13">
        <v>250.39</v>
      </c>
      <c r="Q90" s="13">
        <f t="shared" si="26"/>
        <v>4.9096078431372518</v>
      </c>
      <c r="R90" s="5">
        <f t="shared" si="27"/>
        <v>5.0077999999999996</v>
      </c>
      <c r="S90" s="5"/>
      <c r="T90" s="5">
        <f t="shared" si="28"/>
        <v>245.48039215686273</v>
      </c>
      <c r="U90" s="5"/>
      <c r="V90" s="5" t="str">
        <f t="shared" si="29"/>
        <v>N</v>
      </c>
      <c r="W90" s="5"/>
      <c r="X90" s="42" t="str">
        <f t="shared" si="30"/>
        <v>N</v>
      </c>
      <c r="Y90" s="42"/>
      <c r="Z90" s="42" t="s">
        <v>237</v>
      </c>
      <c r="AA90" s="42"/>
      <c r="AB90" s="42" t="str">
        <f t="shared" si="31"/>
        <v>Y</v>
      </c>
      <c r="AC90" s="42"/>
      <c r="AD90" s="42">
        <f t="shared" si="32"/>
        <v>245.48039215686273</v>
      </c>
      <c r="AE90" s="42"/>
      <c r="AF90" s="5">
        <f t="shared" si="33"/>
        <v>245.38219999999998</v>
      </c>
      <c r="AH90" s="5">
        <f t="shared" si="34"/>
        <v>250.39</v>
      </c>
      <c r="AN90" s="12">
        <f t="shared" si="25"/>
        <v>250.39</v>
      </c>
      <c r="AP90" s="5" t="str">
        <f t="shared" si="35"/>
        <v>N/A</v>
      </c>
      <c r="AR90" s="5">
        <f t="shared" si="36"/>
        <v>250.39</v>
      </c>
      <c r="AT90" s="5">
        <f t="shared" si="37"/>
        <v>5.0077999999999996</v>
      </c>
      <c r="AV90" s="5">
        <v>0.19</v>
      </c>
      <c r="AX90" s="5">
        <f t="shared" si="38"/>
        <v>255.58779999999999</v>
      </c>
      <c r="AZ90" s="28">
        <f t="shared" si="39"/>
        <v>5908934.3481999999</v>
      </c>
      <c r="BA90" s="28"/>
      <c r="BB90" s="29">
        <f t="shared" si="40"/>
        <v>6597707.2668711338</v>
      </c>
      <c r="BC90" s="28"/>
      <c r="BD90" s="30">
        <f t="shared" si="42"/>
        <v>-688772.91867113393</v>
      </c>
      <c r="BF90" s="31">
        <f t="shared" si="41"/>
        <v>5.1978000000000009</v>
      </c>
      <c r="BG90" s="58">
        <f t="shared" si="43"/>
        <v>120167.93820000002</v>
      </c>
      <c r="BJ90" s="53">
        <f t="shared" si="44"/>
        <v>0</v>
      </c>
      <c r="BK90" s="56">
        <f t="shared" si="45"/>
        <v>0</v>
      </c>
      <c r="BL90" s="53">
        <f t="shared" si="46"/>
        <v>115775.32820000008</v>
      </c>
      <c r="BN90" s="62">
        <f t="shared" si="47"/>
        <v>115775.32820000008</v>
      </c>
      <c r="BP90" s="13">
        <f t="shared" si="48"/>
        <v>0</v>
      </c>
    </row>
    <row r="91" spans="1:68" x14ac:dyDescent="0.3">
      <c r="A91" s="6" t="s">
        <v>201</v>
      </c>
      <c r="C91" s="6" t="s">
        <v>200</v>
      </c>
      <c r="E91" s="8">
        <v>128</v>
      </c>
      <c r="G91" s="8">
        <v>38045</v>
      </c>
      <c r="I91" s="8">
        <v>43901</v>
      </c>
      <c r="K91" s="10">
        <v>93.966181506849296</v>
      </c>
      <c r="M91" s="5">
        <v>202.665439559248</v>
      </c>
      <c r="O91" s="13">
        <v>197.29</v>
      </c>
      <c r="Q91" s="13">
        <f t="shared" si="26"/>
        <v>3.8684313725490256</v>
      </c>
      <c r="R91" s="5">
        <f t="shared" si="27"/>
        <v>3.9457999999999998</v>
      </c>
      <c r="S91" s="5"/>
      <c r="T91" s="5">
        <f t="shared" si="28"/>
        <v>193.42156862745097</v>
      </c>
      <c r="U91" s="5"/>
      <c r="V91" s="5" t="str">
        <f t="shared" si="29"/>
        <v>N</v>
      </c>
      <c r="W91" s="5"/>
      <c r="X91" s="42" t="str">
        <f t="shared" si="30"/>
        <v>N</v>
      </c>
      <c r="Y91" s="42"/>
      <c r="Z91" s="42" t="s">
        <v>238</v>
      </c>
      <c r="AA91" s="42"/>
      <c r="AB91" s="42" t="str">
        <f t="shared" si="31"/>
        <v>Y</v>
      </c>
      <c r="AC91" s="42"/>
      <c r="AD91" s="42">
        <f t="shared" si="32"/>
        <v>193.42156862745097</v>
      </c>
      <c r="AE91" s="42"/>
      <c r="AF91" s="5">
        <f t="shared" si="33"/>
        <v>193.3442</v>
      </c>
      <c r="AH91" s="5">
        <f t="shared" si="34"/>
        <v>197.29</v>
      </c>
      <c r="AJ91" s="12">
        <f>M91</f>
        <v>202.665439559248</v>
      </c>
      <c r="AL91" s="12">
        <f>IF(AH91&lt;AJ91,AH91,AJ91)</f>
        <v>197.29</v>
      </c>
      <c r="AN91" s="12">
        <f>AL91</f>
        <v>197.29</v>
      </c>
      <c r="AP91" s="5" t="str">
        <f t="shared" si="35"/>
        <v>N/A</v>
      </c>
      <c r="AR91" s="5">
        <f t="shared" si="36"/>
        <v>197.29</v>
      </c>
      <c r="AT91" s="5">
        <f t="shared" si="37"/>
        <v>3.9457999999999998</v>
      </c>
      <c r="AV91" s="5">
        <v>7.0000000000000007E-2</v>
      </c>
      <c r="AX91" s="5">
        <f t="shared" si="38"/>
        <v>201.30579999999998</v>
      </c>
      <c r="AZ91" s="28">
        <f t="shared" si="39"/>
        <v>7658679.1609999994</v>
      </c>
      <c r="BA91" s="28"/>
      <c r="BB91" s="29">
        <f t="shared" si="40"/>
        <v>7710406.6480315905</v>
      </c>
      <c r="BC91" s="28"/>
      <c r="BD91" s="30">
        <f t="shared" si="42"/>
        <v>-51727.487031591125</v>
      </c>
      <c r="BF91" s="31">
        <f t="shared" si="41"/>
        <v>4.0157999999999845</v>
      </c>
      <c r="BG91" s="58">
        <f t="shared" si="43"/>
        <v>152781.11099999942</v>
      </c>
      <c r="BJ91" s="53">
        <f t="shared" si="44"/>
        <v>0</v>
      </c>
      <c r="BK91" s="56">
        <f t="shared" si="45"/>
        <v>0</v>
      </c>
      <c r="BL91" s="53">
        <f t="shared" si="46"/>
        <v>150117.96099999966</v>
      </c>
      <c r="BN91" s="62">
        <f t="shared" si="47"/>
        <v>150117.96099999966</v>
      </c>
      <c r="BP91" s="13">
        <f t="shared" si="48"/>
        <v>0</v>
      </c>
    </row>
    <row r="92" spans="1:68" x14ac:dyDescent="0.3">
      <c r="A92" s="6" t="s">
        <v>28</v>
      </c>
      <c r="C92" s="6" t="s">
        <v>200</v>
      </c>
      <c r="E92" s="8">
        <v>130</v>
      </c>
      <c r="G92" s="8">
        <v>27275</v>
      </c>
      <c r="I92" s="8">
        <v>42705</v>
      </c>
      <c r="K92" s="10">
        <v>80.1201264488936</v>
      </c>
      <c r="M92" s="5">
        <v>246.90588616775801</v>
      </c>
      <c r="O92" s="13">
        <v>236.52</v>
      </c>
      <c r="Q92" s="13">
        <f t="shared" si="26"/>
        <v>4.6376470588235463</v>
      </c>
      <c r="R92" s="5">
        <f t="shared" si="27"/>
        <v>4.7304000000000004</v>
      </c>
      <c r="S92" s="5"/>
      <c r="T92" s="5">
        <f t="shared" si="28"/>
        <v>231.88235294117646</v>
      </c>
      <c r="U92" s="5"/>
      <c r="V92" s="5" t="str">
        <f t="shared" si="29"/>
        <v>N</v>
      </c>
      <c r="W92" s="5"/>
      <c r="X92" s="42" t="str">
        <f t="shared" si="30"/>
        <v>N</v>
      </c>
      <c r="Y92" s="42"/>
      <c r="Z92" s="42" t="s">
        <v>237</v>
      </c>
      <c r="AA92" s="42"/>
      <c r="AB92" s="42" t="str">
        <f t="shared" si="31"/>
        <v>Y</v>
      </c>
      <c r="AC92" s="42"/>
      <c r="AD92" s="42">
        <f t="shared" si="32"/>
        <v>231.88235294117646</v>
      </c>
      <c r="AE92" s="42"/>
      <c r="AF92" s="5">
        <f t="shared" si="33"/>
        <v>231.78960000000001</v>
      </c>
      <c r="AH92" s="5">
        <f t="shared" si="34"/>
        <v>236.52</v>
      </c>
      <c r="AN92" s="12">
        <f>AH92</f>
        <v>236.52</v>
      </c>
      <c r="AP92" s="5" t="str">
        <f t="shared" si="35"/>
        <v>N/A</v>
      </c>
      <c r="AR92" s="5">
        <f t="shared" si="36"/>
        <v>236.52</v>
      </c>
      <c r="AT92" s="5">
        <f t="shared" si="37"/>
        <v>4.7304000000000004</v>
      </c>
      <c r="AV92" s="5">
        <v>0.17</v>
      </c>
      <c r="AX92" s="5">
        <f t="shared" si="38"/>
        <v>241.4204</v>
      </c>
      <c r="AZ92" s="28">
        <f t="shared" si="39"/>
        <v>6584741.4100000001</v>
      </c>
      <c r="BA92" s="28"/>
      <c r="BB92" s="29">
        <f t="shared" si="40"/>
        <v>6734358.0452255998</v>
      </c>
      <c r="BC92" s="28"/>
      <c r="BD92" s="30">
        <f t="shared" si="42"/>
        <v>-149616.63522559963</v>
      </c>
      <c r="BF92" s="31">
        <f t="shared" si="41"/>
        <v>4.9003999999999905</v>
      </c>
      <c r="BG92" s="58">
        <f t="shared" si="43"/>
        <v>133658.40999999974</v>
      </c>
      <c r="BJ92" s="53">
        <f t="shared" si="44"/>
        <v>0</v>
      </c>
      <c r="BK92" s="56">
        <f t="shared" si="45"/>
        <v>0</v>
      </c>
      <c r="BL92" s="53">
        <f t="shared" si="46"/>
        <v>129021.66000000008</v>
      </c>
      <c r="BN92" s="62">
        <f t="shared" si="47"/>
        <v>129021.66000000008</v>
      </c>
      <c r="BP92" s="13">
        <f t="shared" si="48"/>
        <v>0</v>
      </c>
    </row>
    <row r="93" spans="1:68" x14ac:dyDescent="0.3">
      <c r="A93" s="6" t="s">
        <v>193</v>
      </c>
      <c r="C93" s="6" t="s">
        <v>200</v>
      </c>
      <c r="E93" s="8">
        <v>257</v>
      </c>
      <c r="G93" s="8">
        <v>61647</v>
      </c>
      <c r="I93" s="8">
        <v>84425</v>
      </c>
      <c r="K93" s="10">
        <v>84.549864079739905</v>
      </c>
      <c r="M93" s="5">
        <v>261.00257770286998</v>
      </c>
      <c r="O93" s="13">
        <v>272.51</v>
      </c>
      <c r="Q93" s="13">
        <f t="shared" si="26"/>
        <v>5.3433333333333621</v>
      </c>
      <c r="R93" s="5">
        <f t="shared" si="27"/>
        <v>5.4501999999999997</v>
      </c>
      <c r="S93" s="5"/>
      <c r="T93" s="5">
        <f t="shared" si="28"/>
        <v>267.16666666666663</v>
      </c>
      <c r="U93" s="5"/>
      <c r="V93" s="5" t="str">
        <f t="shared" si="29"/>
        <v>Y</v>
      </c>
      <c r="W93" s="5"/>
      <c r="X93" s="42" t="str">
        <f t="shared" si="30"/>
        <v>N</v>
      </c>
      <c r="Y93" s="42"/>
      <c r="Z93" s="42" t="s">
        <v>237</v>
      </c>
      <c r="AA93" s="42"/>
      <c r="AB93" s="42" t="str">
        <f t="shared" si="31"/>
        <v>N</v>
      </c>
      <c r="AC93" s="42"/>
      <c r="AD93" s="42">
        <f t="shared" si="32"/>
        <v>0</v>
      </c>
      <c r="AE93" s="42"/>
      <c r="AF93" s="5">
        <f t="shared" si="33"/>
        <v>267.0598</v>
      </c>
      <c r="AH93" s="5">
        <f t="shared" si="34"/>
        <v>267.0598</v>
      </c>
      <c r="AN93" s="12">
        <f>AH93</f>
        <v>267.0598</v>
      </c>
      <c r="AP93" s="5">
        <f t="shared" si="35"/>
        <v>5.3433333333333621</v>
      </c>
      <c r="AR93" s="5">
        <f t="shared" si="36"/>
        <v>272.40313333333336</v>
      </c>
      <c r="AT93" s="5">
        <f t="shared" si="37"/>
        <v>5.4480626666666669</v>
      </c>
      <c r="AV93" s="5">
        <v>0.56999999999999995</v>
      </c>
      <c r="AX93" s="5">
        <f t="shared" si="38"/>
        <v>278.42119600000001</v>
      </c>
      <c r="AZ93" s="28">
        <f t="shared" si="39"/>
        <v>17163831.469812002</v>
      </c>
      <c r="BA93" s="28"/>
      <c r="BB93" s="29">
        <f t="shared" si="40"/>
        <v>16090025.907648826</v>
      </c>
      <c r="BC93" s="28"/>
      <c r="BD93" s="30">
        <f t="shared" si="42"/>
        <v>1073805.562163176</v>
      </c>
      <c r="BF93" s="31">
        <f t="shared" si="41"/>
        <v>5.9111960000000181</v>
      </c>
      <c r="BG93" s="58">
        <f t="shared" si="43"/>
        <v>364407.49981200113</v>
      </c>
      <c r="BJ93" s="53">
        <f t="shared" si="44"/>
        <v>-335988.47939999972</v>
      </c>
      <c r="BK93" s="56">
        <f t="shared" si="45"/>
        <v>329400.47000000178</v>
      </c>
      <c r="BL93" s="53">
        <f t="shared" si="46"/>
        <v>329268.70981200156</v>
      </c>
      <c r="BN93" s="62">
        <f t="shared" si="47"/>
        <v>335988.47939999972</v>
      </c>
      <c r="BP93" s="13">
        <f t="shared" si="48"/>
        <v>-6588.0093999979326</v>
      </c>
    </row>
    <row r="94" spans="1:68" x14ac:dyDescent="0.3">
      <c r="A94" s="6" t="s">
        <v>25</v>
      </c>
      <c r="C94" s="6" t="s">
        <v>200</v>
      </c>
      <c r="E94" s="8">
        <v>160</v>
      </c>
      <c r="G94" s="8">
        <v>30401</v>
      </c>
      <c r="I94" s="8">
        <v>52560</v>
      </c>
      <c r="K94" s="10">
        <v>65.075342465753394</v>
      </c>
      <c r="M94" s="5">
        <v>184.46886770735901</v>
      </c>
      <c r="O94" s="13">
        <v>232.33</v>
      </c>
      <c r="Q94" s="13">
        <f t="shared" si="26"/>
        <v>4.5554901960784377</v>
      </c>
      <c r="R94" s="5">
        <f t="shared" si="27"/>
        <v>4.6466000000000003</v>
      </c>
      <c r="S94" s="5"/>
      <c r="T94" s="5">
        <f t="shared" si="28"/>
        <v>227.77450980392157</v>
      </c>
      <c r="U94" s="5"/>
      <c r="V94" s="5" t="str">
        <f t="shared" si="29"/>
        <v>Y</v>
      </c>
      <c r="W94" s="5"/>
      <c r="X94" s="42" t="str">
        <f t="shared" si="30"/>
        <v>Y</v>
      </c>
      <c r="Y94" s="42"/>
      <c r="Z94" s="42" t="s">
        <v>238</v>
      </c>
      <c r="AA94" s="42"/>
      <c r="AB94" s="42" t="str">
        <f t="shared" si="31"/>
        <v>N</v>
      </c>
      <c r="AC94" s="42"/>
      <c r="AD94" s="42">
        <f t="shared" si="32"/>
        <v>0</v>
      </c>
      <c r="AE94" s="42"/>
      <c r="AF94" s="5">
        <f t="shared" si="33"/>
        <v>227.68340000000001</v>
      </c>
      <c r="AH94" s="5">
        <f t="shared" si="34"/>
        <v>184.46886770735901</v>
      </c>
      <c r="AJ94" s="12">
        <f>M94</f>
        <v>184.46886770735901</v>
      </c>
      <c r="AL94" s="12">
        <f>IF(AH94&lt;AJ94,AH94,AJ94)</f>
        <v>184.46886770735901</v>
      </c>
      <c r="AN94" s="12">
        <f>AL94</f>
        <v>184.46886770735901</v>
      </c>
      <c r="AP94" s="5">
        <f t="shared" si="35"/>
        <v>4.5554901960784377</v>
      </c>
      <c r="AR94" s="5">
        <f t="shared" si="36"/>
        <v>189.02435790343745</v>
      </c>
      <c r="AT94" s="5">
        <f t="shared" si="37"/>
        <v>3.7804871580687491</v>
      </c>
      <c r="AV94" s="5">
        <v>0.41</v>
      </c>
      <c r="AX94" s="5">
        <f t="shared" si="38"/>
        <v>193.2148450615062</v>
      </c>
      <c r="AZ94" s="28">
        <f t="shared" si="39"/>
        <v>5873924.5047148494</v>
      </c>
      <c r="BA94" s="28"/>
      <c r="BB94" s="29">
        <f t="shared" si="40"/>
        <v>5608038.0471714213</v>
      </c>
      <c r="BC94" s="28"/>
      <c r="BD94" s="30">
        <f t="shared" si="42"/>
        <v>265886.45754342806</v>
      </c>
      <c r="BF94" s="31">
        <f t="shared" si="41"/>
        <v>-39.115154938493816</v>
      </c>
      <c r="BG94" s="58">
        <f t="shared" si="43"/>
        <v>-1189139.8252851504</v>
      </c>
      <c r="BJ94" s="53">
        <f t="shared" si="44"/>
        <v>-1455026.2828285792</v>
      </c>
      <c r="BK94" s="56">
        <f t="shared" si="45"/>
        <v>138491.45745098058</v>
      </c>
      <c r="BL94" s="53">
        <f t="shared" si="46"/>
        <v>-1201604.2352851504</v>
      </c>
      <c r="BN94" s="62">
        <f t="shared" si="47"/>
        <v>141261.2866000002</v>
      </c>
      <c r="BP94" s="13">
        <f t="shared" si="48"/>
        <v>-1316534.8253775986</v>
      </c>
    </row>
    <row r="95" spans="1:68" x14ac:dyDescent="0.3">
      <c r="A95" s="6" t="s">
        <v>22</v>
      </c>
      <c r="C95" s="6" t="s">
        <v>200</v>
      </c>
      <c r="E95" s="8">
        <v>170</v>
      </c>
      <c r="G95" s="8">
        <v>35075</v>
      </c>
      <c r="I95" s="8">
        <v>55845</v>
      </c>
      <c r="K95" s="10">
        <v>84.327155519742107</v>
      </c>
      <c r="M95" s="5">
        <v>265.65446578638</v>
      </c>
      <c r="O95" s="13">
        <v>245.91</v>
      </c>
      <c r="Q95" s="13">
        <f t="shared" si="26"/>
        <v>4.8217647058823445</v>
      </c>
      <c r="R95" s="5">
        <f t="shared" si="27"/>
        <v>4.9181999999999997</v>
      </c>
      <c r="S95" s="5"/>
      <c r="T95" s="5">
        <f t="shared" si="28"/>
        <v>241.08823529411765</v>
      </c>
      <c r="U95" s="5"/>
      <c r="V95" s="5" t="str">
        <f t="shared" si="29"/>
        <v>N</v>
      </c>
      <c r="W95" s="5"/>
      <c r="X95" s="42" t="str">
        <f t="shared" si="30"/>
        <v>N</v>
      </c>
      <c r="Y95" s="42"/>
      <c r="Z95" s="42" t="s">
        <v>237</v>
      </c>
      <c r="AA95" s="42"/>
      <c r="AB95" s="42" t="str">
        <f t="shared" si="31"/>
        <v>Y</v>
      </c>
      <c r="AC95" s="42"/>
      <c r="AD95" s="42">
        <f t="shared" si="32"/>
        <v>241.08823529411765</v>
      </c>
      <c r="AE95" s="42"/>
      <c r="AF95" s="5">
        <f t="shared" si="33"/>
        <v>240.99179999999998</v>
      </c>
      <c r="AH95" s="5">
        <f t="shared" si="34"/>
        <v>245.91</v>
      </c>
      <c r="AN95" s="12">
        <f t="shared" ref="AN95:AN116" si="49">AH95</f>
        <v>245.91</v>
      </c>
      <c r="AP95" s="5" t="str">
        <f t="shared" si="35"/>
        <v>N/A</v>
      </c>
      <c r="AR95" s="5">
        <f t="shared" si="36"/>
        <v>245.91</v>
      </c>
      <c r="AT95" s="5">
        <f t="shared" si="37"/>
        <v>4.9181999999999997</v>
      </c>
      <c r="AV95" s="5">
        <v>0.14000000000000001</v>
      </c>
      <c r="AX95" s="5">
        <f t="shared" si="38"/>
        <v>250.9682</v>
      </c>
      <c r="AZ95" s="28">
        <f t="shared" si="39"/>
        <v>8802709.6150000002</v>
      </c>
      <c r="BA95" s="28"/>
      <c r="BB95" s="29">
        <f t="shared" si="40"/>
        <v>9317830.3874572776</v>
      </c>
      <c r="BC95" s="28"/>
      <c r="BD95" s="30">
        <f t="shared" si="42"/>
        <v>-515120.7724572774</v>
      </c>
      <c r="BF95" s="31">
        <f t="shared" si="41"/>
        <v>5.0581999999999994</v>
      </c>
      <c r="BG95" s="58">
        <f t="shared" si="43"/>
        <v>177416.36499999999</v>
      </c>
      <c r="BJ95" s="53">
        <f t="shared" si="44"/>
        <v>0</v>
      </c>
      <c r="BK95" s="56">
        <f t="shared" si="45"/>
        <v>0</v>
      </c>
      <c r="BL95" s="53">
        <f t="shared" si="46"/>
        <v>172505.86500000046</v>
      </c>
      <c r="BN95" s="62">
        <f t="shared" si="47"/>
        <v>172505.86500000046</v>
      </c>
      <c r="BP95" s="13">
        <f t="shared" si="48"/>
        <v>0</v>
      </c>
    </row>
    <row r="96" spans="1:68" x14ac:dyDescent="0.3">
      <c r="A96" s="6" t="s">
        <v>20</v>
      </c>
      <c r="C96" s="6" t="s">
        <v>200</v>
      </c>
      <c r="E96" s="8">
        <v>128</v>
      </c>
      <c r="G96" s="8">
        <v>30390</v>
      </c>
      <c r="I96" s="8">
        <v>43320</v>
      </c>
      <c r="K96" s="10">
        <v>92.722602739726</v>
      </c>
      <c r="M96" s="5">
        <v>255.45246580217099</v>
      </c>
      <c r="O96" s="13">
        <v>241.62</v>
      </c>
      <c r="Q96" s="13">
        <f t="shared" si="26"/>
        <v>4.7376470588235406</v>
      </c>
      <c r="R96" s="5">
        <f t="shared" si="27"/>
        <v>4.8323999999999998</v>
      </c>
      <c r="S96" s="5"/>
      <c r="T96" s="5">
        <f t="shared" si="28"/>
        <v>236.88235294117646</v>
      </c>
      <c r="U96" s="5"/>
      <c r="V96" s="5" t="str">
        <f t="shared" si="29"/>
        <v>N</v>
      </c>
      <c r="W96" s="5"/>
      <c r="X96" s="42" t="str">
        <f t="shared" si="30"/>
        <v>N</v>
      </c>
      <c r="Y96" s="42"/>
      <c r="Z96" s="42" t="s">
        <v>237</v>
      </c>
      <c r="AA96" s="42"/>
      <c r="AB96" s="42" t="str">
        <f t="shared" si="31"/>
        <v>Y</v>
      </c>
      <c r="AC96" s="42"/>
      <c r="AD96" s="42">
        <f t="shared" si="32"/>
        <v>236.88235294117646</v>
      </c>
      <c r="AE96" s="42"/>
      <c r="AF96" s="5">
        <f t="shared" si="33"/>
        <v>236.7876</v>
      </c>
      <c r="AH96" s="5">
        <f t="shared" si="34"/>
        <v>241.62</v>
      </c>
      <c r="AN96" s="12">
        <f t="shared" si="49"/>
        <v>241.62</v>
      </c>
      <c r="AP96" s="5" t="str">
        <f t="shared" si="35"/>
        <v>N/A</v>
      </c>
      <c r="AR96" s="5">
        <f t="shared" si="36"/>
        <v>241.62</v>
      </c>
      <c r="AT96" s="5">
        <f t="shared" si="37"/>
        <v>4.8323999999999998</v>
      </c>
      <c r="AV96" s="5">
        <v>0.38</v>
      </c>
      <c r="AX96" s="5">
        <f t="shared" si="38"/>
        <v>246.83240000000001</v>
      </c>
      <c r="AZ96" s="28">
        <f t="shared" si="39"/>
        <v>7501236.6359999999</v>
      </c>
      <c r="BA96" s="28"/>
      <c r="BB96" s="29">
        <f t="shared" si="40"/>
        <v>7763200.4357279763</v>
      </c>
      <c r="BC96" s="28"/>
      <c r="BD96" s="30">
        <f t="shared" si="42"/>
        <v>-261963.79972797632</v>
      </c>
      <c r="BF96" s="31">
        <f t="shared" si="41"/>
        <v>5.2124000000000024</v>
      </c>
      <c r="BG96" s="58">
        <f t="shared" si="43"/>
        <v>158404.83600000007</v>
      </c>
      <c r="BJ96" s="53">
        <f t="shared" si="44"/>
        <v>0</v>
      </c>
      <c r="BK96" s="56">
        <f t="shared" si="45"/>
        <v>0</v>
      </c>
      <c r="BL96" s="53">
        <f t="shared" si="46"/>
        <v>146856.6360000002</v>
      </c>
      <c r="BN96" s="62">
        <f t="shared" si="47"/>
        <v>146856.6360000002</v>
      </c>
      <c r="BP96" s="13">
        <f t="shared" si="48"/>
        <v>0</v>
      </c>
    </row>
    <row r="97" spans="1:68" x14ac:dyDescent="0.3">
      <c r="A97" s="6" t="s">
        <v>18</v>
      </c>
      <c r="C97" s="6" t="s">
        <v>200</v>
      </c>
      <c r="E97" s="8">
        <v>190</v>
      </c>
      <c r="G97" s="8">
        <v>46462</v>
      </c>
      <c r="I97" s="8">
        <v>62415</v>
      </c>
      <c r="K97" s="10">
        <v>87.763518385003593</v>
      </c>
      <c r="M97" s="5">
        <v>260.33508677955803</v>
      </c>
      <c r="O97" s="13">
        <v>248.97</v>
      </c>
      <c r="Q97" s="13">
        <f t="shared" si="26"/>
        <v>4.8817647058823468</v>
      </c>
      <c r="R97" s="5">
        <f t="shared" si="27"/>
        <v>4.9794</v>
      </c>
      <c r="S97" s="5"/>
      <c r="T97" s="5">
        <f t="shared" si="28"/>
        <v>244.08823529411765</v>
      </c>
      <c r="U97" s="5"/>
      <c r="V97" s="5" t="str">
        <f t="shared" si="29"/>
        <v>N</v>
      </c>
      <c r="W97" s="5"/>
      <c r="X97" s="42" t="str">
        <f t="shared" si="30"/>
        <v>N</v>
      </c>
      <c r="Y97" s="42"/>
      <c r="Z97" s="42" t="s">
        <v>237</v>
      </c>
      <c r="AA97" s="42"/>
      <c r="AB97" s="42" t="str">
        <f t="shared" si="31"/>
        <v>Y</v>
      </c>
      <c r="AC97" s="42"/>
      <c r="AD97" s="42">
        <f t="shared" si="32"/>
        <v>244.08823529411765</v>
      </c>
      <c r="AE97" s="42"/>
      <c r="AF97" s="5">
        <f t="shared" si="33"/>
        <v>243.9906</v>
      </c>
      <c r="AH97" s="5">
        <f t="shared" si="34"/>
        <v>248.97</v>
      </c>
      <c r="AN97" s="12">
        <f t="shared" si="49"/>
        <v>248.97</v>
      </c>
      <c r="AP97" s="5" t="str">
        <f t="shared" si="35"/>
        <v>N/A</v>
      </c>
      <c r="AR97" s="5">
        <f t="shared" si="36"/>
        <v>248.97</v>
      </c>
      <c r="AT97" s="5">
        <f t="shared" si="37"/>
        <v>4.9794</v>
      </c>
      <c r="AV97" s="5">
        <v>0.41</v>
      </c>
      <c r="AX97" s="5">
        <f t="shared" si="38"/>
        <v>254.35939999999999</v>
      </c>
      <c r="AZ97" s="28">
        <f t="shared" si="39"/>
        <v>11818046.4428</v>
      </c>
      <c r="BA97" s="28"/>
      <c r="BB97" s="29">
        <f t="shared" si="40"/>
        <v>12095688.801951826</v>
      </c>
      <c r="BC97" s="28"/>
      <c r="BD97" s="30">
        <f t="shared" si="42"/>
        <v>-277642.35915182531</v>
      </c>
      <c r="BF97" s="31">
        <f t="shared" si="41"/>
        <v>5.3893999999999949</v>
      </c>
      <c r="BG97" s="58">
        <f t="shared" si="43"/>
        <v>250402.30279999977</v>
      </c>
      <c r="BJ97" s="53">
        <f t="shared" si="44"/>
        <v>0</v>
      </c>
      <c r="BK97" s="56">
        <f t="shared" si="45"/>
        <v>0</v>
      </c>
      <c r="BL97" s="53">
        <f t="shared" si="46"/>
        <v>231352.88279999993</v>
      </c>
      <c r="BN97" s="62">
        <f t="shared" si="47"/>
        <v>231352.88279999993</v>
      </c>
      <c r="BP97" s="13">
        <f t="shared" si="48"/>
        <v>0</v>
      </c>
    </row>
    <row r="98" spans="1:68" x14ac:dyDescent="0.3">
      <c r="A98" s="6" t="s">
        <v>16</v>
      </c>
      <c r="C98" s="6" t="s">
        <v>200</v>
      </c>
      <c r="E98" s="8">
        <v>102</v>
      </c>
      <c r="G98" s="8">
        <v>25787</v>
      </c>
      <c r="I98" s="8">
        <v>33507</v>
      </c>
      <c r="K98" s="10">
        <v>83.564329841525606</v>
      </c>
      <c r="M98" s="5">
        <v>256.41737493394902</v>
      </c>
      <c r="O98" s="13">
        <v>251.2</v>
      </c>
      <c r="Q98" s="13">
        <f t="shared" si="26"/>
        <v>4.9254901960784423</v>
      </c>
      <c r="R98" s="5">
        <f t="shared" si="27"/>
        <v>5.024</v>
      </c>
      <c r="S98" s="5"/>
      <c r="T98" s="5">
        <f t="shared" si="28"/>
        <v>246.27450980392155</v>
      </c>
      <c r="U98" s="5"/>
      <c r="V98" s="5" t="str">
        <f t="shared" si="29"/>
        <v>N</v>
      </c>
      <c r="W98" s="5"/>
      <c r="X98" s="42" t="str">
        <f t="shared" si="30"/>
        <v>N</v>
      </c>
      <c r="Y98" s="42"/>
      <c r="Z98" s="42" t="s">
        <v>237</v>
      </c>
      <c r="AA98" s="42"/>
      <c r="AB98" s="42" t="str">
        <f t="shared" si="31"/>
        <v>Y</v>
      </c>
      <c r="AC98" s="42"/>
      <c r="AD98" s="42">
        <f t="shared" si="32"/>
        <v>246.27450980392155</v>
      </c>
      <c r="AE98" s="42"/>
      <c r="AF98" s="5">
        <f t="shared" si="33"/>
        <v>246.17599999999999</v>
      </c>
      <c r="AH98" s="5">
        <f t="shared" si="34"/>
        <v>251.2</v>
      </c>
      <c r="AN98" s="12">
        <f t="shared" si="49"/>
        <v>251.2</v>
      </c>
      <c r="AP98" s="5" t="str">
        <f t="shared" si="35"/>
        <v>N/A</v>
      </c>
      <c r="AR98" s="5">
        <f t="shared" si="36"/>
        <v>251.2</v>
      </c>
      <c r="AT98" s="5">
        <f t="shared" si="37"/>
        <v>5.024</v>
      </c>
      <c r="AV98" s="5">
        <v>0.24</v>
      </c>
      <c r="AX98" s="5">
        <f t="shared" si="38"/>
        <v>256.464</v>
      </c>
      <c r="AZ98" s="28">
        <f t="shared" si="39"/>
        <v>6613437.1679999996</v>
      </c>
      <c r="BA98" s="28"/>
      <c r="BB98" s="29">
        <f t="shared" si="40"/>
        <v>6612234.847421743</v>
      </c>
      <c r="BC98" s="28"/>
      <c r="BD98" s="30">
        <f t="shared" si="42"/>
        <v>1202.320578256622</v>
      </c>
      <c r="BF98" s="31">
        <f t="shared" si="41"/>
        <v>5.26400000000001</v>
      </c>
      <c r="BG98" s="58">
        <f t="shared" si="43"/>
        <v>135742.76800000024</v>
      </c>
      <c r="BJ98" s="53">
        <f t="shared" si="44"/>
        <v>0</v>
      </c>
      <c r="BK98" s="56">
        <f t="shared" si="45"/>
        <v>0</v>
      </c>
      <c r="BL98" s="53">
        <f t="shared" si="46"/>
        <v>129553.88800000002</v>
      </c>
      <c r="BN98" s="62">
        <f t="shared" si="47"/>
        <v>129553.88800000002</v>
      </c>
      <c r="BP98" s="13">
        <f t="shared" si="48"/>
        <v>0</v>
      </c>
    </row>
    <row r="99" spans="1:68" x14ac:dyDescent="0.3">
      <c r="A99" s="6" t="s">
        <v>191</v>
      </c>
      <c r="C99" s="6" t="s">
        <v>200</v>
      </c>
      <c r="E99" s="8">
        <v>114</v>
      </c>
      <c r="G99" s="8">
        <v>28946</v>
      </c>
      <c r="I99" s="8">
        <v>37449</v>
      </c>
      <c r="K99" s="10">
        <v>81.372266282143698</v>
      </c>
      <c r="M99" s="5">
        <v>240.411163191405</v>
      </c>
      <c r="O99" s="13">
        <v>237.38</v>
      </c>
      <c r="Q99" s="13">
        <f t="shared" si="26"/>
        <v>4.6545098039215702</v>
      </c>
      <c r="R99" s="5">
        <f t="shared" si="27"/>
        <v>4.7476000000000003</v>
      </c>
      <c r="S99" s="5"/>
      <c r="T99" s="5">
        <f t="shared" si="28"/>
        <v>232.72549019607843</v>
      </c>
      <c r="U99" s="5"/>
      <c r="V99" s="5" t="str">
        <f t="shared" si="29"/>
        <v>N</v>
      </c>
      <c r="W99" s="5"/>
      <c r="X99" s="42" t="str">
        <f t="shared" si="30"/>
        <v>N</v>
      </c>
      <c r="Y99" s="42"/>
      <c r="Z99" s="42" t="s">
        <v>237</v>
      </c>
      <c r="AA99" s="42"/>
      <c r="AB99" s="42" t="str">
        <f t="shared" si="31"/>
        <v>Y</v>
      </c>
      <c r="AC99" s="42"/>
      <c r="AD99" s="42">
        <f t="shared" si="32"/>
        <v>232.72549019607843</v>
      </c>
      <c r="AE99" s="42"/>
      <c r="AF99" s="5">
        <f t="shared" si="33"/>
        <v>232.63239999999999</v>
      </c>
      <c r="AH99" s="5">
        <f t="shared" si="34"/>
        <v>237.38</v>
      </c>
      <c r="AN99" s="12">
        <f t="shared" si="49"/>
        <v>237.38</v>
      </c>
      <c r="AP99" s="5" t="str">
        <f t="shared" si="35"/>
        <v>N/A</v>
      </c>
      <c r="AR99" s="5">
        <f t="shared" si="36"/>
        <v>237.38</v>
      </c>
      <c r="AT99" s="5">
        <f t="shared" si="37"/>
        <v>4.7476000000000003</v>
      </c>
      <c r="AV99" s="5">
        <v>0.28999999999999998</v>
      </c>
      <c r="AX99" s="5">
        <f t="shared" si="38"/>
        <v>242.41759999999999</v>
      </c>
      <c r="AZ99" s="28">
        <f t="shared" si="39"/>
        <v>7017019.8495999994</v>
      </c>
      <c r="BA99" s="28"/>
      <c r="BB99" s="29">
        <f t="shared" si="40"/>
        <v>6958941.5297384094</v>
      </c>
      <c r="BC99" s="28"/>
      <c r="BD99" s="30">
        <f t="shared" si="42"/>
        <v>58078.319861589931</v>
      </c>
      <c r="BF99" s="31">
        <f t="shared" si="41"/>
        <v>5.0375999999999976</v>
      </c>
      <c r="BG99" s="58">
        <f t="shared" si="43"/>
        <v>145818.36959999992</v>
      </c>
      <c r="BJ99" s="53">
        <f t="shared" si="44"/>
        <v>0</v>
      </c>
      <c r="BK99" s="56">
        <f t="shared" si="45"/>
        <v>0</v>
      </c>
      <c r="BL99" s="53">
        <f t="shared" si="46"/>
        <v>137424.02960000015</v>
      </c>
      <c r="BN99" s="62">
        <f t="shared" si="47"/>
        <v>137424.02960000015</v>
      </c>
      <c r="BP99" s="13">
        <f t="shared" si="48"/>
        <v>0</v>
      </c>
    </row>
    <row r="100" spans="1:68" x14ac:dyDescent="0.3">
      <c r="A100" s="6" t="s">
        <v>14</v>
      </c>
      <c r="C100" s="6" t="s">
        <v>200</v>
      </c>
      <c r="E100" s="8">
        <v>104</v>
      </c>
      <c r="G100" s="8">
        <v>21861</v>
      </c>
      <c r="I100" s="8">
        <v>36415</v>
      </c>
      <c r="K100" s="10">
        <v>95.929926238145399</v>
      </c>
      <c r="M100" s="5">
        <v>299.41268997894002</v>
      </c>
      <c r="O100" s="13">
        <v>256.99</v>
      </c>
      <c r="Q100" s="13">
        <f t="shared" si="26"/>
        <v>5.0390196078431302</v>
      </c>
      <c r="R100" s="5">
        <f t="shared" si="27"/>
        <v>5.1398000000000001</v>
      </c>
      <c r="S100" s="5"/>
      <c r="T100" s="5">
        <f t="shared" si="28"/>
        <v>251.95098039215688</v>
      </c>
      <c r="U100" s="5"/>
      <c r="V100" s="5" t="str">
        <f t="shared" si="29"/>
        <v>N</v>
      </c>
      <c r="W100" s="5"/>
      <c r="X100" s="42" t="str">
        <f t="shared" si="30"/>
        <v>N</v>
      </c>
      <c r="Y100" s="42"/>
      <c r="Z100" s="42" t="s">
        <v>237</v>
      </c>
      <c r="AA100" s="42"/>
      <c r="AB100" s="42" t="str">
        <f t="shared" si="31"/>
        <v>Y</v>
      </c>
      <c r="AC100" s="42"/>
      <c r="AD100" s="42">
        <f t="shared" si="32"/>
        <v>251.95098039215688</v>
      </c>
      <c r="AE100" s="42"/>
      <c r="AF100" s="5">
        <f t="shared" si="33"/>
        <v>251.8502</v>
      </c>
      <c r="AH100" s="5">
        <f t="shared" si="34"/>
        <v>256.99</v>
      </c>
      <c r="AN100" s="12">
        <f t="shared" si="49"/>
        <v>256.99</v>
      </c>
      <c r="AP100" s="5" t="str">
        <f t="shared" si="35"/>
        <v>N/A</v>
      </c>
      <c r="AR100" s="5">
        <f t="shared" si="36"/>
        <v>256.99</v>
      </c>
      <c r="AT100" s="5">
        <f t="shared" si="37"/>
        <v>5.1398000000000001</v>
      </c>
      <c r="AV100" s="5">
        <v>0.34</v>
      </c>
      <c r="AX100" s="5">
        <f t="shared" si="38"/>
        <v>262.46979999999996</v>
      </c>
      <c r="AZ100" s="28">
        <f t="shared" si="39"/>
        <v>5737852.2977999989</v>
      </c>
      <c r="BA100" s="28"/>
      <c r="BB100" s="29">
        <f t="shared" si="40"/>
        <v>6545460.815629608</v>
      </c>
      <c r="BC100" s="28"/>
      <c r="BD100" s="30">
        <f t="shared" si="42"/>
        <v>-807608.5178296091</v>
      </c>
      <c r="BF100" s="31">
        <f t="shared" si="41"/>
        <v>5.4797999999999547</v>
      </c>
      <c r="BG100" s="58">
        <f t="shared" si="43"/>
        <v>119793.90779999901</v>
      </c>
      <c r="BJ100" s="53">
        <f t="shared" si="44"/>
        <v>0</v>
      </c>
      <c r="BK100" s="56">
        <f t="shared" si="45"/>
        <v>0</v>
      </c>
      <c r="BL100" s="53">
        <f t="shared" si="46"/>
        <v>112361.16779999956</v>
      </c>
      <c r="BN100" s="62">
        <f t="shared" si="47"/>
        <v>112361.16779999956</v>
      </c>
      <c r="BP100" s="13">
        <f t="shared" si="48"/>
        <v>0</v>
      </c>
    </row>
    <row r="101" spans="1:68" x14ac:dyDescent="0.3">
      <c r="A101" s="6" t="s">
        <v>13</v>
      </c>
      <c r="C101" s="6" t="s">
        <v>200</v>
      </c>
      <c r="E101" s="8">
        <v>94</v>
      </c>
      <c r="G101" s="8">
        <v>17034</v>
      </c>
      <c r="I101" s="8">
        <v>32812</v>
      </c>
      <c r="K101" s="10">
        <v>95.633925969105206</v>
      </c>
      <c r="M101" s="5">
        <v>307.64475743782202</v>
      </c>
      <c r="O101" s="13">
        <v>245.82</v>
      </c>
      <c r="Q101" s="13">
        <f t="shared" si="26"/>
        <v>4.8199999999999932</v>
      </c>
      <c r="R101" s="5">
        <f t="shared" si="27"/>
        <v>4.9164000000000003</v>
      </c>
      <c r="S101" s="5"/>
      <c r="T101" s="5">
        <f t="shared" si="28"/>
        <v>241</v>
      </c>
      <c r="U101" s="5"/>
      <c r="V101" s="5" t="str">
        <f t="shared" si="29"/>
        <v>N</v>
      </c>
      <c r="W101" s="5"/>
      <c r="X101" s="42" t="str">
        <f t="shared" si="30"/>
        <v>N</v>
      </c>
      <c r="Y101" s="42"/>
      <c r="Z101" s="42" t="s">
        <v>237</v>
      </c>
      <c r="AA101" s="42"/>
      <c r="AB101" s="42" t="str">
        <f t="shared" si="31"/>
        <v>Y</v>
      </c>
      <c r="AC101" s="42"/>
      <c r="AD101" s="42">
        <f t="shared" si="32"/>
        <v>241</v>
      </c>
      <c r="AE101" s="42"/>
      <c r="AF101" s="5">
        <f t="shared" si="33"/>
        <v>240.90359999999998</v>
      </c>
      <c r="AH101" s="5">
        <f t="shared" si="34"/>
        <v>245.82</v>
      </c>
      <c r="AN101" s="12">
        <f t="shared" si="49"/>
        <v>245.82</v>
      </c>
      <c r="AP101" s="5" t="str">
        <f t="shared" si="35"/>
        <v>N/A</v>
      </c>
      <c r="AR101" s="5">
        <f t="shared" si="36"/>
        <v>245.82</v>
      </c>
      <c r="AT101" s="5">
        <f t="shared" si="37"/>
        <v>4.9164000000000003</v>
      </c>
      <c r="AV101" s="5">
        <v>0.98</v>
      </c>
      <c r="AX101" s="5">
        <f t="shared" si="38"/>
        <v>251.71639999999999</v>
      </c>
      <c r="AZ101" s="28">
        <f t="shared" si="39"/>
        <v>4287737.1575999996</v>
      </c>
      <c r="BA101" s="28"/>
      <c r="BB101" s="29">
        <f t="shared" si="40"/>
        <v>5240420.7981958603</v>
      </c>
      <c r="BC101" s="28"/>
      <c r="BD101" s="30">
        <f t="shared" si="42"/>
        <v>-952683.64059586078</v>
      </c>
      <c r="BF101" s="31">
        <f t="shared" si="41"/>
        <v>5.8963999999999999</v>
      </c>
      <c r="BG101" s="58">
        <f t="shared" si="43"/>
        <v>100439.2776</v>
      </c>
      <c r="BJ101" s="53">
        <f t="shared" si="44"/>
        <v>0</v>
      </c>
      <c r="BK101" s="56">
        <f t="shared" si="45"/>
        <v>0</v>
      </c>
      <c r="BL101" s="53">
        <f t="shared" si="46"/>
        <v>83745.957600000169</v>
      </c>
      <c r="BN101" s="62">
        <f t="shared" si="47"/>
        <v>83745.957600000169</v>
      </c>
      <c r="BP101" s="13">
        <f t="shared" si="48"/>
        <v>0</v>
      </c>
    </row>
    <row r="102" spans="1:68" x14ac:dyDescent="0.3">
      <c r="A102" s="6" t="s">
        <v>186</v>
      </c>
      <c r="C102" s="6" t="s">
        <v>200</v>
      </c>
      <c r="E102" s="8">
        <v>294</v>
      </c>
      <c r="G102" s="8">
        <v>74578</v>
      </c>
      <c r="I102" s="8">
        <v>105807</v>
      </c>
      <c r="K102" s="10">
        <v>98.599384959463194</v>
      </c>
      <c r="M102" s="5">
        <v>309.13517351851499</v>
      </c>
      <c r="O102" s="13">
        <v>303.51</v>
      </c>
      <c r="Q102" s="13">
        <f t="shared" si="26"/>
        <v>5.9511764705882229</v>
      </c>
      <c r="R102" s="5">
        <f t="shared" si="27"/>
        <v>6.0701999999999998</v>
      </c>
      <c r="S102" s="5"/>
      <c r="T102" s="5">
        <f t="shared" si="28"/>
        <v>297.55882352941177</v>
      </c>
      <c r="U102" s="5"/>
      <c r="V102" s="5" t="str">
        <f t="shared" si="29"/>
        <v>N</v>
      </c>
      <c r="W102" s="5"/>
      <c r="X102" s="42" t="str">
        <f t="shared" si="30"/>
        <v>N</v>
      </c>
      <c r="Y102" s="42"/>
      <c r="Z102" s="42" t="s">
        <v>237</v>
      </c>
      <c r="AA102" s="42"/>
      <c r="AB102" s="42" t="str">
        <f t="shared" si="31"/>
        <v>Y</v>
      </c>
      <c r="AC102" s="42"/>
      <c r="AD102" s="42">
        <f t="shared" si="32"/>
        <v>297.55882352941177</v>
      </c>
      <c r="AE102" s="42"/>
      <c r="AF102" s="5">
        <f t="shared" si="33"/>
        <v>297.43979999999999</v>
      </c>
      <c r="AH102" s="5">
        <f t="shared" si="34"/>
        <v>303.51</v>
      </c>
      <c r="AN102" s="12">
        <f t="shared" si="49"/>
        <v>303.51</v>
      </c>
      <c r="AP102" s="5" t="str">
        <f t="shared" si="35"/>
        <v>N/A</v>
      </c>
      <c r="AR102" s="5">
        <f t="shared" si="36"/>
        <v>303.51</v>
      </c>
      <c r="AT102" s="5">
        <f t="shared" si="37"/>
        <v>6.0701999999999998</v>
      </c>
      <c r="AV102" s="5">
        <v>0.08</v>
      </c>
      <c r="AX102" s="5">
        <f t="shared" si="38"/>
        <v>309.66019999999997</v>
      </c>
      <c r="AZ102" s="28">
        <f t="shared" si="39"/>
        <v>23093838.395599999</v>
      </c>
      <c r="BA102" s="28"/>
      <c r="BB102" s="29">
        <f t="shared" si="40"/>
        <v>23054682.970663812</v>
      </c>
      <c r="BC102" s="28"/>
      <c r="BD102" s="30">
        <f t="shared" si="42"/>
        <v>39155.424936186522</v>
      </c>
      <c r="BF102" s="31">
        <f t="shared" si="41"/>
        <v>6.1501999999999839</v>
      </c>
      <c r="BG102" s="58">
        <f t="shared" si="43"/>
        <v>458669.6155999988</v>
      </c>
      <c r="BJ102" s="53">
        <f t="shared" si="44"/>
        <v>0</v>
      </c>
      <c r="BK102" s="56">
        <f t="shared" si="45"/>
        <v>0</v>
      </c>
      <c r="BL102" s="53">
        <f t="shared" si="46"/>
        <v>452703.37559999997</v>
      </c>
      <c r="BN102" s="62">
        <f t="shared" si="47"/>
        <v>452703.37559999997</v>
      </c>
      <c r="BP102" s="13">
        <f t="shared" si="48"/>
        <v>0</v>
      </c>
    </row>
    <row r="103" spans="1:68" x14ac:dyDescent="0.3">
      <c r="A103" s="6" t="s">
        <v>8</v>
      </c>
      <c r="C103" s="6" t="s">
        <v>200</v>
      </c>
      <c r="E103" s="8">
        <v>150</v>
      </c>
      <c r="G103" s="8">
        <v>39259</v>
      </c>
      <c r="I103" s="8">
        <v>49275</v>
      </c>
      <c r="K103" s="10">
        <v>88.082191780821901</v>
      </c>
      <c r="M103" s="5">
        <v>223.87544739162701</v>
      </c>
      <c r="O103" s="13">
        <v>212.34</v>
      </c>
      <c r="Q103" s="13">
        <f t="shared" si="26"/>
        <v>4.1635294117646993</v>
      </c>
      <c r="R103" s="5">
        <f t="shared" si="27"/>
        <v>4.2468000000000004</v>
      </c>
      <c r="S103" s="5"/>
      <c r="T103" s="5">
        <f t="shared" si="28"/>
        <v>208.1764705882353</v>
      </c>
      <c r="U103" s="5"/>
      <c r="V103" s="5" t="str">
        <f t="shared" si="29"/>
        <v>N</v>
      </c>
      <c r="W103" s="5"/>
      <c r="X103" s="42" t="str">
        <f t="shared" si="30"/>
        <v>N</v>
      </c>
      <c r="Y103" s="42"/>
      <c r="Z103" s="42" t="s">
        <v>237</v>
      </c>
      <c r="AA103" s="42"/>
      <c r="AB103" s="42" t="str">
        <f t="shared" si="31"/>
        <v>Y</v>
      </c>
      <c r="AC103" s="42"/>
      <c r="AD103" s="42">
        <f t="shared" si="32"/>
        <v>208.1764705882353</v>
      </c>
      <c r="AE103" s="42"/>
      <c r="AF103" s="5">
        <f t="shared" si="33"/>
        <v>208.0932</v>
      </c>
      <c r="AH103" s="5">
        <f t="shared" si="34"/>
        <v>212.34</v>
      </c>
      <c r="AN103" s="12">
        <f t="shared" si="49"/>
        <v>212.34</v>
      </c>
      <c r="AP103" s="5" t="str">
        <f t="shared" si="35"/>
        <v>N/A</v>
      </c>
      <c r="AR103" s="5">
        <f t="shared" si="36"/>
        <v>212.34</v>
      </c>
      <c r="AT103" s="5">
        <f t="shared" si="37"/>
        <v>4.2468000000000004</v>
      </c>
      <c r="AV103" s="5">
        <v>0.09</v>
      </c>
      <c r="AX103" s="5">
        <f t="shared" si="38"/>
        <v>216.67680000000001</v>
      </c>
      <c r="AZ103" s="28">
        <f t="shared" si="39"/>
        <v>8506514.4912</v>
      </c>
      <c r="BA103" s="28"/>
      <c r="BB103" s="29">
        <f t="shared" si="40"/>
        <v>8789126.189147884</v>
      </c>
      <c r="BC103" s="28"/>
      <c r="BD103" s="30">
        <f t="shared" si="42"/>
        <v>-282611.69794788398</v>
      </c>
      <c r="BF103" s="31">
        <f t="shared" si="41"/>
        <v>4.3368000000000109</v>
      </c>
      <c r="BG103" s="58">
        <f t="shared" si="43"/>
        <v>170258.43120000043</v>
      </c>
      <c r="BJ103" s="53">
        <f t="shared" si="44"/>
        <v>0</v>
      </c>
      <c r="BK103" s="56">
        <f t="shared" si="45"/>
        <v>0</v>
      </c>
      <c r="BL103" s="53">
        <f t="shared" si="46"/>
        <v>166725.12120000029</v>
      </c>
      <c r="BN103" s="62">
        <f t="shared" si="47"/>
        <v>166725.12120000029</v>
      </c>
      <c r="BP103" s="13">
        <f t="shared" si="48"/>
        <v>0</v>
      </c>
    </row>
    <row r="104" spans="1:68" x14ac:dyDescent="0.3">
      <c r="A104" s="6" t="s">
        <v>7</v>
      </c>
      <c r="C104" s="6" t="s">
        <v>200</v>
      </c>
      <c r="E104" s="8">
        <v>180</v>
      </c>
      <c r="G104" s="8">
        <v>23893</v>
      </c>
      <c r="I104" s="8">
        <v>59130</v>
      </c>
      <c r="K104" s="10">
        <v>53.614916286149203</v>
      </c>
      <c r="M104" s="5">
        <v>170.17235344659201</v>
      </c>
      <c r="O104" s="13">
        <v>214.29</v>
      </c>
      <c r="Q104" s="13">
        <f t="shared" si="26"/>
        <v>4.2017647058823684</v>
      </c>
      <c r="R104" s="5">
        <f t="shared" si="27"/>
        <v>4.2858000000000001</v>
      </c>
      <c r="S104" s="5"/>
      <c r="T104" s="5">
        <f t="shared" si="28"/>
        <v>210.08823529411762</v>
      </c>
      <c r="U104" s="5"/>
      <c r="V104" s="5" t="str">
        <f t="shared" si="29"/>
        <v>Y</v>
      </c>
      <c r="W104" s="5"/>
      <c r="X104" s="42" t="str">
        <f t="shared" si="30"/>
        <v>Y</v>
      </c>
      <c r="Y104" s="42"/>
      <c r="Z104" s="42" t="s">
        <v>237</v>
      </c>
      <c r="AA104" s="42"/>
      <c r="AB104" s="42" t="str">
        <f t="shared" si="31"/>
        <v>N</v>
      </c>
      <c r="AC104" s="42"/>
      <c r="AD104" s="42">
        <f t="shared" si="32"/>
        <v>0</v>
      </c>
      <c r="AE104" s="42"/>
      <c r="AF104" s="5">
        <f t="shared" si="33"/>
        <v>210.0042</v>
      </c>
      <c r="AH104" s="5">
        <f t="shared" si="34"/>
        <v>170.17235344659201</v>
      </c>
      <c r="AN104" s="12">
        <f t="shared" si="49"/>
        <v>170.17235344659201</v>
      </c>
      <c r="AP104" s="5">
        <f t="shared" si="35"/>
        <v>4.2017647058823684</v>
      </c>
      <c r="AR104" s="5">
        <f t="shared" si="36"/>
        <v>174.37411815247438</v>
      </c>
      <c r="AT104" s="5">
        <f t="shared" si="37"/>
        <v>3.4874823630494878</v>
      </c>
      <c r="AV104" s="5">
        <v>0.14000000000000001</v>
      </c>
      <c r="AX104" s="5">
        <f t="shared" si="38"/>
        <v>178.00160051552385</v>
      </c>
      <c r="AZ104" s="28">
        <f t="shared" si="39"/>
        <v>4252992.2411174113</v>
      </c>
      <c r="BA104" s="28"/>
      <c r="BB104" s="29">
        <f t="shared" si="40"/>
        <v>4065928.040899423</v>
      </c>
      <c r="BC104" s="28"/>
      <c r="BD104" s="30">
        <f t="shared" si="42"/>
        <v>187064.20021798834</v>
      </c>
      <c r="BF104" s="31">
        <f t="shared" si="41"/>
        <v>-36.288399484476145</v>
      </c>
      <c r="BG104" s="58">
        <f t="shared" si="43"/>
        <v>-867038.72888258856</v>
      </c>
      <c r="BJ104" s="53">
        <f t="shared" si="44"/>
        <v>-1054102.9291005768</v>
      </c>
      <c r="BK104" s="56">
        <f t="shared" si="45"/>
        <v>100392.76411764743</v>
      </c>
      <c r="BL104" s="53">
        <f t="shared" si="46"/>
        <v>-870383.74888258823</v>
      </c>
      <c r="BN104" s="62">
        <f t="shared" si="47"/>
        <v>102400.61939999988</v>
      </c>
      <c r="BP104" s="13">
        <f t="shared" si="48"/>
        <v>-953710.16498292948</v>
      </c>
    </row>
    <row r="105" spans="1:68" x14ac:dyDescent="0.3">
      <c r="A105" s="6" t="s">
        <v>6</v>
      </c>
      <c r="C105" s="6" t="s">
        <v>200</v>
      </c>
      <c r="E105" s="8">
        <v>126</v>
      </c>
      <c r="G105" s="8">
        <v>33432</v>
      </c>
      <c r="I105" s="8">
        <v>42768</v>
      </c>
      <c r="K105" s="10">
        <v>92.994129158512706</v>
      </c>
      <c r="M105" s="5">
        <v>272.24678663732101</v>
      </c>
      <c r="O105" s="13">
        <v>274.5</v>
      </c>
      <c r="Q105" s="13">
        <f t="shared" si="26"/>
        <v>5.3823529411764639</v>
      </c>
      <c r="R105" s="5">
        <f t="shared" si="27"/>
        <v>5.49</v>
      </c>
      <c r="S105" s="5"/>
      <c r="T105" s="5">
        <f t="shared" si="28"/>
        <v>269.11764705882354</v>
      </c>
      <c r="U105" s="5"/>
      <c r="V105" s="5" t="str">
        <f t="shared" si="29"/>
        <v>Y</v>
      </c>
      <c r="W105" s="5"/>
      <c r="X105" s="42" t="str">
        <f t="shared" si="30"/>
        <v>N</v>
      </c>
      <c r="Y105" s="42"/>
      <c r="Z105" s="42" t="s">
        <v>237</v>
      </c>
      <c r="AA105" s="42"/>
      <c r="AB105" s="42" t="str">
        <f t="shared" si="31"/>
        <v>Y</v>
      </c>
      <c r="AC105" s="42"/>
      <c r="AD105" s="42">
        <f t="shared" si="32"/>
        <v>0</v>
      </c>
      <c r="AE105" s="42"/>
      <c r="AF105" s="5">
        <f t="shared" si="33"/>
        <v>269.01</v>
      </c>
      <c r="AH105" s="5">
        <f t="shared" si="34"/>
        <v>272.24678663732101</v>
      </c>
      <c r="AN105" s="12">
        <f t="shared" si="49"/>
        <v>272.24678663732101</v>
      </c>
      <c r="AP105" s="5">
        <f t="shared" si="35"/>
        <v>5.3823529411764639</v>
      </c>
      <c r="AR105" s="5">
        <f t="shared" si="36"/>
        <v>274.5</v>
      </c>
      <c r="AT105" s="5">
        <f t="shared" si="37"/>
        <v>5.49</v>
      </c>
      <c r="AV105" s="5">
        <v>0.14000000000000001</v>
      </c>
      <c r="AX105" s="5">
        <f t="shared" si="38"/>
        <v>280.13</v>
      </c>
      <c r="AZ105" s="28">
        <f t="shared" si="39"/>
        <v>9365306.1600000001</v>
      </c>
      <c r="BA105" s="28"/>
      <c r="BB105" s="29">
        <f t="shared" si="40"/>
        <v>9101754.5708589163</v>
      </c>
      <c r="BC105" s="28"/>
      <c r="BD105" s="30">
        <f t="shared" si="42"/>
        <v>263551.58914108388</v>
      </c>
      <c r="BF105" s="31">
        <f t="shared" si="41"/>
        <v>5.6299999999999955</v>
      </c>
      <c r="BG105" s="58">
        <f t="shared" si="43"/>
        <v>188222.15999999986</v>
      </c>
      <c r="BJ105" s="53">
        <f t="shared" si="44"/>
        <v>-75329.429141084038</v>
      </c>
      <c r="BK105" s="56">
        <f t="shared" si="45"/>
        <v>75329.429141084038</v>
      </c>
      <c r="BL105" s="53">
        <f t="shared" si="46"/>
        <v>183541.68000000031</v>
      </c>
      <c r="BN105" s="62">
        <f t="shared" si="47"/>
        <v>183541.68000000031</v>
      </c>
      <c r="BP105" s="13">
        <f t="shared" si="48"/>
        <v>0</v>
      </c>
    </row>
    <row r="106" spans="1:68" x14ac:dyDescent="0.3">
      <c r="A106" s="6" t="s">
        <v>5</v>
      </c>
      <c r="C106" s="6" t="s">
        <v>200</v>
      </c>
      <c r="E106" s="8">
        <v>60</v>
      </c>
      <c r="G106" s="8">
        <v>14780</v>
      </c>
      <c r="I106" s="8">
        <v>19710</v>
      </c>
      <c r="K106" s="10">
        <v>83.931506849315099</v>
      </c>
      <c r="M106" s="5">
        <v>192.72552293232701</v>
      </c>
      <c r="O106" s="13">
        <v>208.24</v>
      </c>
      <c r="Q106" s="13">
        <f t="shared" si="26"/>
        <v>4.0831372549019704</v>
      </c>
      <c r="R106" s="5">
        <f t="shared" si="27"/>
        <v>4.1648000000000005</v>
      </c>
      <c r="S106" s="5"/>
      <c r="T106" s="5">
        <f t="shared" si="28"/>
        <v>204.15686274509804</v>
      </c>
      <c r="U106" s="5"/>
      <c r="V106" s="5" t="str">
        <f t="shared" si="29"/>
        <v>Y</v>
      </c>
      <c r="W106" s="5"/>
      <c r="X106" s="42" t="str">
        <f t="shared" si="30"/>
        <v>N</v>
      </c>
      <c r="Y106" s="42"/>
      <c r="Z106" s="42" t="s">
        <v>237</v>
      </c>
      <c r="AA106" s="42"/>
      <c r="AB106" s="42" t="str">
        <f t="shared" si="31"/>
        <v>N</v>
      </c>
      <c r="AC106" s="42"/>
      <c r="AD106" s="42">
        <f t="shared" si="32"/>
        <v>0</v>
      </c>
      <c r="AE106" s="42"/>
      <c r="AF106" s="5">
        <f t="shared" si="33"/>
        <v>204.0752</v>
      </c>
      <c r="AH106" s="5">
        <f t="shared" si="34"/>
        <v>204.0752</v>
      </c>
      <c r="AN106" s="12">
        <f t="shared" si="49"/>
        <v>204.0752</v>
      </c>
      <c r="AP106" s="5">
        <f t="shared" si="35"/>
        <v>4.0831372549019704</v>
      </c>
      <c r="AR106" s="5">
        <f t="shared" si="36"/>
        <v>208.15833725490197</v>
      </c>
      <c r="AT106" s="5">
        <f t="shared" si="37"/>
        <v>4.1631667450980396</v>
      </c>
      <c r="AV106" s="5">
        <v>0</v>
      </c>
      <c r="AX106" s="5">
        <f t="shared" si="38"/>
        <v>212.321504</v>
      </c>
      <c r="AZ106" s="28">
        <f t="shared" si="39"/>
        <v>3138111.8291199999</v>
      </c>
      <c r="BA106" s="28"/>
      <c r="BB106" s="29">
        <f t="shared" si="40"/>
        <v>2848483.2289397931</v>
      </c>
      <c r="BC106" s="28"/>
      <c r="BD106" s="30">
        <f t="shared" si="42"/>
        <v>289628.60018020682</v>
      </c>
      <c r="BF106" s="31">
        <f t="shared" si="41"/>
        <v>4.0815039999999954</v>
      </c>
      <c r="BG106" s="58">
        <f t="shared" si="43"/>
        <v>60324.629119999932</v>
      </c>
      <c r="BJ106" s="53">
        <f t="shared" si="44"/>
        <v>-61555.744000000203</v>
      </c>
      <c r="BK106" s="56">
        <f t="shared" si="45"/>
        <v>60348.768627451122</v>
      </c>
      <c r="BL106" s="53">
        <f t="shared" si="46"/>
        <v>60324.629119999932</v>
      </c>
      <c r="BN106" s="62">
        <f t="shared" si="47"/>
        <v>61555.744000000203</v>
      </c>
      <c r="BP106" s="13">
        <f t="shared" si="48"/>
        <v>-1206.9753725490814</v>
      </c>
    </row>
    <row r="107" spans="1:68" x14ac:dyDescent="0.3">
      <c r="A107" s="6" t="s">
        <v>164</v>
      </c>
      <c r="C107" s="6" t="s">
        <v>211</v>
      </c>
      <c r="E107" s="8">
        <v>30</v>
      </c>
      <c r="G107" s="8">
        <v>9932</v>
      </c>
      <c r="I107" s="8">
        <v>10894</v>
      </c>
      <c r="K107" s="10">
        <v>99.488584474885798</v>
      </c>
      <c r="M107" s="5">
        <v>442.24952724624899</v>
      </c>
      <c r="O107" s="13">
        <v>416.49</v>
      </c>
      <c r="Q107" s="13">
        <f t="shared" si="26"/>
        <v>8.1664705882353132</v>
      </c>
      <c r="R107" s="5">
        <f t="shared" si="27"/>
        <v>8.3298000000000005</v>
      </c>
      <c r="S107" s="5"/>
      <c r="T107" s="5">
        <f t="shared" si="28"/>
        <v>408.3235294117647</v>
      </c>
      <c r="U107" s="5"/>
      <c r="V107" s="5" t="str">
        <f t="shared" si="29"/>
        <v>N</v>
      </c>
      <c r="W107" s="5"/>
      <c r="X107" s="42" t="str">
        <f t="shared" si="30"/>
        <v>N</v>
      </c>
      <c r="Y107" s="42"/>
      <c r="Z107" s="42" t="s">
        <v>237</v>
      </c>
      <c r="AA107" s="42"/>
      <c r="AB107" s="42" t="str">
        <f t="shared" si="31"/>
        <v>Y</v>
      </c>
      <c r="AC107" s="42"/>
      <c r="AD107" s="42">
        <f t="shared" si="32"/>
        <v>408.3235294117647</v>
      </c>
      <c r="AE107" s="42"/>
      <c r="AF107" s="5">
        <f t="shared" si="33"/>
        <v>408.16020000000003</v>
      </c>
      <c r="AH107" s="5">
        <f t="shared" si="34"/>
        <v>416.49</v>
      </c>
      <c r="AN107" s="12">
        <f t="shared" si="49"/>
        <v>416.49</v>
      </c>
      <c r="AP107" s="5" t="str">
        <f t="shared" si="35"/>
        <v>N/A</v>
      </c>
      <c r="AR107" s="5">
        <f t="shared" si="36"/>
        <v>416.49</v>
      </c>
      <c r="AT107" s="5">
        <f t="shared" si="37"/>
        <v>8.3298000000000005</v>
      </c>
      <c r="AV107" s="5">
        <v>0.61</v>
      </c>
      <c r="AX107" s="5">
        <f t="shared" si="38"/>
        <v>425.4298</v>
      </c>
      <c r="AZ107" s="28">
        <f t="shared" si="39"/>
        <v>4225368.7736</v>
      </c>
      <c r="BA107" s="28"/>
      <c r="BB107" s="29">
        <f t="shared" si="40"/>
        <v>4392422.3046097448</v>
      </c>
      <c r="BC107" s="28"/>
      <c r="BD107" s="30">
        <f t="shared" si="42"/>
        <v>-167053.53100974485</v>
      </c>
      <c r="BF107" s="31">
        <f t="shared" si="41"/>
        <v>8.9397999999999911</v>
      </c>
      <c r="BG107" s="58">
        <f t="shared" si="43"/>
        <v>88790.093599999906</v>
      </c>
      <c r="BJ107" s="53">
        <f t="shared" si="44"/>
        <v>0</v>
      </c>
      <c r="BK107" s="56">
        <f t="shared" si="45"/>
        <v>0</v>
      </c>
      <c r="BL107" s="53">
        <f t="shared" si="46"/>
        <v>82731.573599999771</v>
      </c>
      <c r="BN107" s="62">
        <f t="shared" si="47"/>
        <v>82731.573600000338</v>
      </c>
      <c r="BP107" s="13">
        <f t="shared" si="48"/>
        <v>0</v>
      </c>
    </row>
    <row r="108" spans="1:68" x14ac:dyDescent="0.3">
      <c r="A108" s="6" t="s">
        <v>4</v>
      </c>
      <c r="C108" s="6" t="s">
        <v>210</v>
      </c>
      <c r="E108" s="8">
        <v>30</v>
      </c>
      <c r="G108" s="8">
        <v>1410</v>
      </c>
      <c r="I108" s="8">
        <v>10239</v>
      </c>
      <c r="K108" s="10">
        <v>93.506849315068493</v>
      </c>
      <c r="M108" s="5">
        <v>251.606899853177</v>
      </c>
      <c r="O108" s="13">
        <v>178.72</v>
      </c>
      <c r="Q108" s="13">
        <f t="shared" si="26"/>
        <v>3.5043137254901922</v>
      </c>
      <c r="R108" s="5">
        <f t="shared" si="27"/>
        <v>3.5744000000000002</v>
      </c>
      <c r="S108" s="5"/>
      <c r="T108" s="5">
        <f t="shared" si="28"/>
        <v>175.21568627450981</v>
      </c>
      <c r="U108" s="5"/>
      <c r="V108" s="5" t="str">
        <f t="shared" si="29"/>
        <v>N</v>
      </c>
      <c r="W108" s="5"/>
      <c r="X108" s="42" t="str">
        <f t="shared" si="30"/>
        <v>N</v>
      </c>
      <c r="Y108" s="42"/>
      <c r="Z108" s="42" t="s">
        <v>237</v>
      </c>
      <c r="AA108" s="42"/>
      <c r="AB108" s="42" t="str">
        <f t="shared" si="31"/>
        <v>Y</v>
      </c>
      <c r="AC108" s="42"/>
      <c r="AD108" s="42">
        <f t="shared" si="32"/>
        <v>175.21568627450981</v>
      </c>
      <c r="AE108" s="42"/>
      <c r="AF108" s="5">
        <f t="shared" si="33"/>
        <v>175.1456</v>
      </c>
      <c r="AH108" s="5">
        <f t="shared" si="34"/>
        <v>178.72</v>
      </c>
      <c r="AN108" s="12">
        <f t="shared" si="49"/>
        <v>178.72</v>
      </c>
      <c r="AP108" s="5" t="str">
        <f t="shared" si="35"/>
        <v>N/A</v>
      </c>
      <c r="AR108" s="5">
        <f t="shared" si="36"/>
        <v>178.72</v>
      </c>
      <c r="AT108" s="5">
        <f t="shared" si="37"/>
        <v>3.5744000000000002</v>
      </c>
      <c r="AV108" s="5">
        <v>0.01</v>
      </c>
      <c r="AX108" s="5">
        <f t="shared" si="38"/>
        <v>182.30439999999999</v>
      </c>
      <c r="AZ108" s="28">
        <f t="shared" si="39"/>
        <v>257049.20399999997</v>
      </c>
      <c r="BA108" s="28"/>
      <c r="BB108" s="29">
        <f t="shared" si="40"/>
        <v>354765.72879297956</v>
      </c>
      <c r="BC108" s="28"/>
      <c r="BD108" s="30">
        <f t="shared" si="42"/>
        <v>-97716.524792979588</v>
      </c>
      <c r="BF108" s="31">
        <f t="shared" si="41"/>
        <v>3.584399999999988</v>
      </c>
      <c r="BG108" s="58">
        <f t="shared" si="43"/>
        <v>5054.0039999999835</v>
      </c>
      <c r="BJ108" s="53">
        <f t="shared" si="44"/>
        <v>0</v>
      </c>
      <c r="BK108" s="56">
        <f t="shared" si="45"/>
        <v>0</v>
      </c>
      <c r="BL108" s="53">
        <f t="shared" si="46"/>
        <v>5039.9039999999959</v>
      </c>
      <c r="BN108" s="62">
        <f t="shared" si="47"/>
        <v>5039.9039999999959</v>
      </c>
      <c r="BP108" s="13">
        <f t="shared" si="48"/>
        <v>0</v>
      </c>
    </row>
    <row r="109" spans="1:68" x14ac:dyDescent="0.3">
      <c r="A109" s="6" t="s">
        <v>4</v>
      </c>
      <c r="C109" s="6" t="s">
        <v>200</v>
      </c>
      <c r="E109" s="8">
        <v>130</v>
      </c>
      <c r="G109" s="8">
        <v>39139</v>
      </c>
      <c r="I109" s="8">
        <v>45187</v>
      </c>
      <c r="K109" s="10">
        <v>95.230769230769198</v>
      </c>
      <c r="M109" s="5">
        <v>242.79831419130201</v>
      </c>
      <c r="O109" s="13">
        <v>237.32</v>
      </c>
      <c r="Q109" s="13">
        <f t="shared" si="26"/>
        <v>4.653333333333336</v>
      </c>
      <c r="R109" s="5">
        <f t="shared" si="27"/>
        <v>4.7464000000000004</v>
      </c>
      <c r="S109" s="5"/>
      <c r="T109" s="5">
        <f t="shared" si="28"/>
        <v>232.66666666666666</v>
      </c>
      <c r="U109" s="5"/>
      <c r="V109" s="5" t="str">
        <f t="shared" si="29"/>
        <v>N</v>
      </c>
      <c r="W109" s="5"/>
      <c r="X109" s="42" t="str">
        <f t="shared" si="30"/>
        <v>N</v>
      </c>
      <c r="Y109" s="42"/>
      <c r="Z109" s="42" t="s">
        <v>237</v>
      </c>
      <c r="AA109" s="42"/>
      <c r="AB109" s="42" t="str">
        <f t="shared" si="31"/>
        <v>Y</v>
      </c>
      <c r="AC109" s="42"/>
      <c r="AD109" s="42">
        <f t="shared" si="32"/>
        <v>232.66666666666666</v>
      </c>
      <c r="AE109" s="42"/>
      <c r="AF109" s="5">
        <f t="shared" si="33"/>
        <v>232.5736</v>
      </c>
      <c r="AH109" s="5">
        <f t="shared" si="34"/>
        <v>237.32</v>
      </c>
      <c r="AN109" s="12">
        <f t="shared" si="49"/>
        <v>237.32</v>
      </c>
      <c r="AP109" s="5" t="str">
        <f t="shared" si="35"/>
        <v>N/A</v>
      </c>
      <c r="AR109" s="5">
        <f t="shared" si="36"/>
        <v>237.32</v>
      </c>
      <c r="AT109" s="5">
        <f t="shared" si="37"/>
        <v>4.7464000000000004</v>
      </c>
      <c r="AV109" s="5">
        <v>0.01</v>
      </c>
      <c r="AX109" s="5">
        <f t="shared" si="38"/>
        <v>242.07639999999998</v>
      </c>
      <c r="AZ109" s="28">
        <f t="shared" si="39"/>
        <v>9474628.2195999995</v>
      </c>
      <c r="BA109" s="28"/>
      <c r="BB109" s="29">
        <f t="shared" si="40"/>
        <v>9502883.2191333696</v>
      </c>
      <c r="BC109" s="28"/>
      <c r="BD109" s="30">
        <f t="shared" si="42"/>
        <v>-28254.999533370137</v>
      </c>
      <c r="BF109" s="31">
        <f t="shared" si="41"/>
        <v>4.7563999999999851</v>
      </c>
      <c r="BG109" s="58">
        <f t="shared" si="43"/>
        <v>186160.73959999942</v>
      </c>
      <c r="BJ109" s="53">
        <f t="shared" si="44"/>
        <v>0</v>
      </c>
      <c r="BK109" s="56">
        <f t="shared" si="45"/>
        <v>0</v>
      </c>
      <c r="BL109" s="53">
        <f t="shared" si="46"/>
        <v>185769.34959999978</v>
      </c>
      <c r="BN109" s="62">
        <f t="shared" si="47"/>
        <v>185769.34959999978</v>
      </c>
      <c r="BP109" s="13">
        <f t="shared" si="48"/>
        <v>0</v>
      </c>
    </row>
    <row r="110" spans="1:68" x14ac:dyDescent="0.3">
      <c r="A110" s="6" t="s">
        <v>196</v>
      </c>
      <c r="C110" s="6" t="s">
        <v>200</v>
      </c>
      <c r="E110" s="8">
        <v>120</v>
      </c>
      <c r="G110" s="8">
        <v>28083</v>
      </c>
      <c r="I110" s="8">
        <v>43078</v>
      </c>
      <c r="K110" s="10">
        <v>98.351598173515995</v>
      </c>
      <c r="M110" s="5">
        <v>312.96414838762701</v>
      </c>
      <c r="O110" s="13">
        <v>264.39</v>
      </c>
      <c r="Q110" s="13">
        <f t="shared" si="26"/>
        <v>5.1841176470588266</v>
      </c>
      <c r="R110" s="5">
        <f t="shared" si="27"/>
        <v>5.2877999999999998</v>
      </c>
      <c r="S110" s="5"/>
      <c r="T110" s="5">
        <f t="shared" si="28"/>
        <v>259.20588235294116</v>
      </c>
      <c r="U110" s="5"/>
      <c r="V110" s="5" t="str">
        <f t="shared" si="29"/>
        <v>N</v>
      </c>
      <c r="W110" s="5"/>
      <c r="X110" s="42" t="str">
        <f t="shared" si="30"/>
        <v>N</v>
      </c>
      <c r="Y110" s="42"/>
      <c r="Z110" s="42" t="s">
        <v>237</v>
      </c>
      <c r="AA110" s="42"/>
      <c r="AB110" s="42" t="str">
        <f t="shared" si="31"/>
        <v>Y</v>
      </c>
      <c r="AC110" s="42"/>
      <c r="AD110" s="42">
        <f t="shared" si="32"/>
        <v>259.20588235294116</v>
      </c>
      <c r="AE110" s="42"/>
      <c r="AF110" s="5">
        <f t="shared" si="33"/>
        <v>259.10219999999998</v>
      </c>
      <c r="AH110" s="5">
        <f t="shared" si="34"/>
        <v>264.39</v>
      </c>
      <c r="AN110" s="12">
        <f t="shared" si="49"/>
        <v>264.39</v>
      </c>
      <c r="AP110" s="5" t="str">
        <f t="shared" si="35"/>
        <v>N/A</v>
      </c>
      <c r="AR110" s="5">
        <f t="shared" si="36"/>
        <v>264.39</v>
      </c>
      <c r="AT110" s="5">
        <f t="shared" si="37"/>
        <v>5.2877999999999998</v>
      </c>
      <c r="AV110" s="5">
        <v>0.2</v>
      </c>
      <c r="AX110" s="5">
        <f t="shared" si="38"/>
        <v>269.87779999999998</v>
      </c>
      <c r="AZ110" s="28">
        <f t="shared" si="39"/>
        <v>7578978.2573999995</v>
      </c>
      <c r="BA110" s="28"/>
      <c r="BB110" s="29">
        <f t="shared" si="40"/>
        <v>8788972.1791697294</v>
      </c>
      <c r="BC110" s="28"/>
      <c r="BD110" s="30">
        <f t="shared" si="42"/>
        <v>-1209993.9217697298</v>
      </c>
      <c r="BF110" s="31">
        <f t="shared" si="41"/>
        <v>5.4877999999999929</v>
      </c>
      <c r="BG110" s="58">
        <f t="shared" si="43"/>
        <v>154113.8873999998</v>
      </c>
      <c r="BJ110" s="53">
        <f t="shared" si="44"/>
        <v>0</v>
      </c>
      <c r="BK110" s="56">
        <f t="shared" si="45"/>
        <v>0</v>
      </c>
      <c r="BL110" s="53">
        <f t="shared" si="46"/>
        <v>148497.28740000012</v>
      </c>
      <c r="BN110" s="62">
        <f t="shared" si="47"/>
        <v>148497.28740000012</v>
      </c>
      <c r="BP110" s="13">
        <f t="shared" si="48"/>
        <v>0</v>
      </c>
    </row>
    <row r="111" spans="1:68" x14ac:dyDescent="0.3">
      <c r="A111" s="6" t="s">
        <v>3</v>
      </c>
      <c r="C111" s="6" t="s">
        <v>200</v>
      </c>
      <c r="E111" s="8">
        <v>120</v>
      </c>
      <c r="G111" s="8">
        <v>30386</v>
      </c>
      <c r="I111" s="8">
        <v>40739</v>
      </c>
      <c r="K111" s="10">
        <v>93.011415525114202</v>
      </c>
      <c r="M111" s="5">
        <v>294.42117995044703</v>
      </c>
      <c r="O111" s="13">
        <v>295.93</v>
      </c>
      <c r="Q111" s="13">
        <f t="shared" si="26"/>
        <v>5.8025490196078522</v>
      </c>
      <c r="R111" s="5">
        <f t="shared" si="27"/>
        <v>5.9186000000000005</v>
      </c>
      <c r="S111" s="5"/>
      <c r="T111" s="5">
        <f t="shared" si="28"/>
        <v>290.12745098039215</v>
      </c>
      <c r="U111" s="5"/>
      <c r="V111" s="5" t="str">
        <f t="shared" si="29"/>
        <v>Y</v>
      </c>
      <c r="W111" s="5"/>
      <c r="X111" s="42" t="str">
        <f t="shared" si="30"/>
        <v>N</v>
      </c>
      <c r="Y111" s="42"/>
      <c r="Z111" s="42" t="s">
        <v>237</v>
      </c>
      <c r="AA111" s="42"/>
      <c r="AB111" s="42" t="str">
        <f t="shared" si="31"/>
        <v>Y</v>
      </c>
      <c r="AC111" s="42"/>
      <c r="AD111" s="42">
        <f t="shared" si="32"/>
        <v>0</v>
      </c>
      <c r="AE111" s="42"/>
      <c r="AF111" s="5">
        <f t="shared" si="33"/>
        <v>290.01139999999998</v>
      </c>
      <c r="AH111" s="5">
        <f t="shared" si="34"/>
        <v>294.42117995044703</v>
      </c>
      <c r="AN111" s="12">
        <f t="shared" si="49"/>
        <v>294.42117995044703</v>
      </c>
      <c r="AP111" s="5">
        <f t="shared" si="35"/>
        <v>5.8025490196078522</v>
      </c>
      <c r="AR111" s="5">
        <f t="shared" si="36"/>
        <v>295.93</v>
      </c>
      <c r="AT111" s="5">
        <f t="shared" si="37"/>
        <v>5.9186000000000005</v>
      </c>
      <c r="AV111" s="5">
        <v>0.13</v>
      </c>
      <c r="AX111" s="5">
        <f t="shared" si="38"/>
        <v>301.97860000000003</v>
      </c>
      <c r="AZ111" s="28">
        <f t="shared" si="39"/>
        <v>9175921.7396000009</v>
      </c>
      <c r="BA111" s="28"/>
      <c r="BB111" s="29">
        <f t="shared" si="40"/>
        <v>8946281.9739742838</v>
      </c>
      <c r="BC111" s="28"/>
      <c r="BD111" s="30">
        <f t="shared" si="42"/>
        <v>229639.76562571712</v>
      </c>
      <c r="BF111" s="31">
        <f t="shared" si="41"/>
        <v>6.0486000000000217</v>
      </c>
      <c r="BG111" s="58">
        <f t="shared" si="43"/>
        <v>183792.75960000066</v>
      </c>
      <c r="BJ111" s="53">
        <f t="shared" si="44"/>
        <v>-45847.006025716866</v>
      </c>
      <c r="BK111" s="56">
        <f t="shared" si="45"/>
        <v>45847.006025716866</v>
      </c>
      <c r="BL111" s="53">
        <f t="shared" si="46"/>
        <v>179842.57960000081</v>
      </c>
      <c r="BN111" s="62">
        <f t="shared" si="47"/>
        <v>179842.57960000081</v>
      </c>
      <c r="BP111" s="13">
        <f t="shared" si="48"/>
        <v>0</v>
      </c>
    </row>
    <row r="112" spans="1:68" x14ac:dyDescent="0.3">
      <c r="A112" s="6" t="s">
        <v>2</v>
      </c>
      <c r="C112" s="6" t="s">
        <v>200</v>
      </c>
      <c r="E112" s="8">
        <v>190</v>
      </c>
      <c r="G112" s="8">
        <v>47765</v>
      </c>
      <c r="I112" s="8">
        <v>67935</v>
      </c>
      <c r="K112" s="10">
        <v>97.9596250901226</v>
      </c>
      <c r="M112" s="5">
        <v>276.10354966820398</v>
      </c>
      <c r="O112" s="13">
        <v>234.5</v>
      </c>
      <c r="Q112" s="13">
        <f t="shared" si="26"/>
        <v>4.5980392156862706</v>
      </c>
      <c r="R112" s="5">
        <f t="shared" si="27"/>
        <v>4.6900000000000004</v>
      </c>
      <c r="S112" s="5"/>
      <c r="T112" s="5">
        <f t="shared" si="28"/>
        <v>229.90196078431373</v>
      </c>
      <c r="U112" s="5"/>
      <c r="V112" s="5" t="str">
        <f t="shared" si="29"/>
        <v>N</v>
      </c>
      <c r="W112" s="5"/>
      <c r="X112" s="42" t="str">
        <f t="shared" si="30"/>
        <v>N</v>
      </c>
      <c r="Y112" s="42"/>
      <c r="Z112" s="42" t="s">
        <v>237</v>
      </c>
      <c r="AA112" s="42"/>
      <c r="AB112" s="42" t="str">
        <f t="shared" si="31"/>
        <v>Y</v>
      </c>
      <c r="AC112" s="42"/>
      <c r="AD112" s="42">
        <f t="shared" si="32"/>
        <v>229.90196078431373</v>
      </c>
      <c r="AE112" s="42"/>
      <c r="AF112" s="5">
        <f t="shared" si="33"/>
        <v>229.81</v>
      </c>
      <c r="AH112" s="5">
        <f t="shared" si="34"/>
        <v>234.5</v>
      </c>
      <c r="AN112" s="12">
        <f t="shared" si="49"/>
        <v>234.5</v>
      </c>
      <c r="AP112" s="5" t="str">
        <f t="shared" si="35"/>
        <v>N/A</v>
      </c>
      <c r="AR112" s="5">
        <f t="shared" si="36"/>
        <v>234.5</v>
      </c>
      <c r="AT112" s="5">
        <f t="shared" si="37"/>
        <v>4.6900000000000004</v>
      </c>
      <c r="AV112" s="5">
        <v>0.1</v>
      </c>
      <c r="AX112" s="5">
        <f t="shared" si="38"/>
        <v>239.29</v>
      </c>
      <c r="AZ112" s="28">
        <f t="shared" si="39"/>
        <v>11429686.85</v>
      </c>
      <c r="BA112" s="28"/>
      <c r="BB112" s="29">
        <f t="shared" si="40"/>
        <v>13188086.049901763</v>
      </c>
      <c r="BC112" s="28"/>
      <c r="BD112" s="30">
        <f t="shared" si="42"/>
        <v>-1758399.1999017633</v>
      </c>
      <c r="BF112" s="31">
        <f t="shared" si="41"/>
        <v>4.789999999999992</v>
      </c>
      <c r="BG112" s="58">
        <f t="shared" si="43"/>
        <v>228794.34999999963</v>
      </c>
      <c r="BJ112" s="53">
        <f t="shared" si="44"/>
        <v>0</v>
      </c>
      <c r="BK112" s="56">
        <f t="shared" si="45"/>
        <v>0</v>
      </c>
      <c r="BL112" s="53">
        <f t="shared" si="46"/>
        <v>224017.84999999989</v>
      </c>
      <c r="BN112" s="62">
        <f t="shared" si="47"/>
        <v>224017.84999999989</v>
      </c>
      <c r="BP112" s="13">
        <f t="shared" si="48"/>
        <v>0</v>
      </c>
    </row>
    <row r="113" spans="1:68" x14ac:dyDescent="0.3">
      <c r="A113" s="6" t="s">
        <v>1</v>
      </c>
      <c r="C113" s="6" t="s">
        <v>200</v>
      </c>
      <c r="E113" s="8">
        <v>40</v>
      </c>
      <c r="G113" s="8">
        <v>13267</v>
      </c>
      <c r="I113" s="8">
        <v>13940</v>
      </c>
      <c r="K113" s="10">
        <v>95.479452054794507</v>
      </c>
      <c r="M113" s="5">
        <v>316.81545073276902</v>
      </c>
      <c r="O113" s="13">
        <v>240.81</v>
      </c>
      <c r="Q113" s="13">
        <f t="shared" si="26"/>
        <v>4.7217647058823502</v>
      </c>
      <c r="R113" s="5">
        <f t="shared" si="27"/>
        <v>4.8162000000000003</v>
      </c>
      <c r="S113" s="5"/>
      <c r="T113" s="5">
        <f t="shared" si="28"/>
        <v>236.08823529411765</v>
      </c>
      <c r="U113" s="5"/>
      <c r="V113" s="5" t="str">
        <f t="shared" si="29"/>
        <v>N</v>
      </c>
      <c r="W113" s="5"/>
      <c r="X113" s="42" t="str">
        <f t="shared" si="30"/>
        <v>N</v>
      </c>
      <c r="Y113" s="42"/>
      <c r="Z113" s="42" t="s">
        <v>237</v>
      </c>
      <c r="AA113" s="42"/>
      <c r="AB113" s="42" t="str">
        <f t="shared" si="31"/>
        <v>Y</v>
      </c>
      <c r="AC113" s="42"/>
      <c r="AD113" s="42">
        <f t="shared" si="32"/>
        <v>236.08823529411765</v>
      </c>
      <c r="AE113" s="42"/>
      <c r="AF113" s="5">
        <f t="shared" si="33"/>
        <v>235.99379999999999</v>
      </c>
      <c r="AH113" s="5">
        <f t="shared" si="34"/>
        <v>240.81</v>
      </c>
      <c r="AN113" s="12">
        <f t="shared" si="49"/>
        <v>240.81</v>
      </c>
      <c r="AP113" s="5" t="str">
        <f t="shared" si="35"/>
        <v>N/A</v>
      </c>
      <c r="AR113" s="5">
        <f t="shared" si="36"/>
        <v>240.81</v>
      </c>
      <c r="AT113" s="5">
        <f t="shared" si="37"/>
        <v>4.8162000000000003</v>
      </c>
      <c r="AV113" s="5">
        <v>0.01</v>
      </c>
      <c r="AX113" s="5">
        <f t="shared" si="38"/>
        <v>245.6362</v>
      </c>
      <c r="AZ113" s="28">
        <f t="shared" si="39"/>
        <v>3258855.4654000001</v>
      </c>
      <c r="BA113" s="28"/>
      <c r="BB113" s="29">
        <f t="shared" si="40"/>
        <v>4203190.5848716469</v>
      </c>
      <c r="BC113" s="28"/>
      <c r="BD113" s="30">
        <f t="shared" si="42"/>
        <v>-944335.11947164685</v>
      </c>
      <c r="BF113" s="31">
        <f t="shared" si="41"/>
        <v>4.8262</v>
      </c>
      <c r="BG113" s="58">
        <f t="shared" si="43"/>
        <v>64029.195400000004</v>
      </c>
      <c r="BJ113" s="53">
        <f t="shared" si="44"/>
        <v>0</v>
      </c>
      <c r="BK113" s="56">
        <f t="shared" si="45"/>
        <v>0</v>
      </c>
      <c r="BL113" s="53">
        <f t="shared" si="46"/>
        <v>63896.525400000122</v>
      </c>
      <c r="BN113" s="62">
        <f t="shared" si="47"/>
        <v>63896.525400000122</v>
      </c>
      <c r="BP113" s="13">
        <f t="shared" si="48"/>
        <v>0</v>
      </c>
    </row>
    <row r="114" spans="1:68" x14ac:dyDescent="0.3">
      <c r="A114" s="6" t="s">
        <v>168</v>
      </c>
      <c r="C114" s="6" t="s">
        <v>200</v>
      </c>
      <c r="E114" s="8">
        <v>144</v>
      </c>
      <c r="G114" s="8">
        <v>29644</v>
      </c>
      <c r="I114" s="8">
        <v>50298</v>
      </c>
      <c r="K114" s="10">
        <v>95.696347031963498</v>
      </c>
      <c r="M114" s="5">
        <v>299.65066749836001</v>
      </c>
      <c r="O114" s="13">
        <v>279.60000000000002</v>
      </c>
      <c r="Q114" s="13">
        <f t="shared" si="26"/>
        <v>5.4823529411764866</v>
      </c>
      <c r="R114" s="5">
        <f t="shared" si="27"/>
        <v>5.5920000000000005</v>
      </c>
      <c r="S114" s="5"/>
      <c r="T114" s="5">
        <f t="shared" si="28"/>
        <v>274.11764705882354</v>
      </c>
      <c r="U114" s="5"/>
      <c r="V114" s="5" t="str">
        <f t="shared" si="29"/>
        <v>N</v>
      </c>
      <c r="W114" s="5"/>
      <c r="X114" s="42" t="str">
        <f t="shared" si="30"/>
        <v>N</v>
      </c>
      <c r="Y114" s="42"/>
      <c r="Z114" s="42" t="s">
        <v>237</v>
      </c>
      <c r="AA114" s="42"/>
      <c r="AB114" s="42" t="str">
        <f t="shared" si="31"/>
        <v>Y</v>
      </c>
      <c r="AC114" s="42"/>
      <c r="AD114" s="42">
        <f t="shared" si="32"/>
        <v>274.11764705882354</v>
      </c>
      <c r="AE114" s="42"/>
      <c r="AF114" s="5">
        <f t="shared" si="33"/>
        <v>274.00800000000004</v>
      </c>
      <c r="AH114" s="5">
        <f t="shared" si="34"/>
        <v>279.60000000000002</v>
      </c>
      <c r="AN114" s="12">
        <f t="shared" si="49"/>
        <v>279.60000000000002</v>
      </c>
      <c r="AP114" s="5" t="str">
        <f t="shared" si="35"/>
        <v>N/A</v>
      </c>
      <c r="AR114" s="5">
        <f t="shared" si="36"/>
        <v>279.60000000000002</v>
      </c>
      <c r="AT114" s="5">
        <f t="shared" si="37"/>
        <v>5.5920000000000005</v>
      </c>
      <c r="AV114" s="5">
        <v>0.06</v>
      </c>
      <c r="AX114" s="5">
        <f t="shared" si="38"/>
        <v>285.25200000000001</v>
      </c>
      <c r="AZ114" s="28">
        <f t="shared" si="39"/>
        <v>8456010.2880000006</v>
      </c>
      <c r="BA114" s="28"/>
      <c r="BB114" s="29">
        <f t="shared" si="40"/>
        <v>8882844.3873213846</v>
      </c>
      <c r="BC114" s="28"/>
      <c r="BD114" s="30">
        <f t="shared" si="42"/>
        <v>-426834.09932138398</v>
      </c>
      <c r="BF114" s="31">
        <f t="shared" si="41"/>
        <v>5.6519999999999868</v>
      </c>
      <c r="BG114" s="58">
        <f t="shared" si="43"/>
        <v>167547.8879999996</v>
      </c>
      <c r="BJ114" s="53">
        <f t="shared" si="44"/>
        <v>0</v>
      </c>
      <c r="BK114" s="56">
        <f t="shared" si="45"/>
        <v>0</v>
      </c>
      <c r="BL114" s="53">
        <f t="shared" si="46"/>
        <v>165769.24799999956</v>
      </c>
      <c r="BN114" s="62">
        <f t="shared" si="47"/>
        <v>165769.24799999956</v>
      </c>
      <c r="BP114" s="13">
        <f t="shared" si="48"/>
        <v>0</v>
      </c>
    </row>
    <row r="115" spans="1:68" x14ac:dyDescent="0.3">
      <c r="A115" s="6" t="s">
        <v>0</v>
      </c>
      <c r="C115" s="6" t="s">
        <v>200</v>
      </c>
      <c r="E115" s="8">
        <v>120</v>
      </c>
      <c r="G115" s="8">
        <v>28997</v>
      </c>
      <c r="I115" s="8">
        <v>41706</v>
      </c>
      <c r="K115" s="10">
        <v>95.219178082191803</v>
      </c>
      <c r="M115" s="5">
        <v>238.83222250130001</v>
      </c>
      <c r="O115" s="13">
        <v>226.06</v>
      </c>
      <c r="Q115" s="13">
        <f t="shared" si="26"/>
        <v>4.4325490196078476</v>
      </c>
      <c r="R115" s="5">
        <f t="shared" si="27"/>
        <v>4.5212000000000003</v>
      </c>
      <c r="S115" s="5"/>
      <c r="T115" s="5">
        <f t="shared" si="28"/>
        <v>221.62745098039215</v>
      </c>
      <c r="U115" s="5"/>
      <c r="V115" s="5" t="str">
        <f t="shared" si="29"/>
        <v>N</v>
      </c>
      <c r="W115" s="5"/>
      <c r="X115" s="42" t="str">
        <f t="shared" si="30"/>
        <v>N</v>
      </c>
      <c r="Y115" s="42"/>
      <c r="Z115" s="42" t="s">
        <v>237</v>
      </c>
      <c r="AA115" s="42"/>
      <c r="AB115" s="42" t="str">
        <f t="shared" si="31"/>
        <v>Y</v>
      </c>
      <c r="AC115" s="42"/>
      <c r="AD115" s="42">
        <f t="shared" si="32"/>
        <v>221.62745098039215</v>
      </c>
      <c r="AE115" s="42"/>
      <c r="AF115" s="5">
        <f t="shared" si="33"/>
        <v>221.53880000000001</v>
      </c>
      <c r="AH115" s="5">
        <f t="shared" si="34"/>
        <v>226.06</v>
      </c>
      <c r="AN115" s="12">
        <f t="shared" si="49"/>
        <v>226.06</v>
      </c>
      <c r="AP115" s="5" t="str">
        <f t="shared" si="35"/>
        <v>N/A</v>
      </c>
      <c r="AR115" s="5">
        <f t="shared" si="36"/>
        <v>226.06</v>
      </c>
      <c r="AT115" s="5">
        <f t="shared" si="37"/>
        <v>4.5212000000000003</v>
      </c>
      <c r="AV115" s="5">
        <v>0.96</v>
      </c>
      <c r="AX115" s="5">
        <f t="shared" si="38"/>
        <v>231.5412</v>
      </c>
      <c r="AZ115" s="28">
        <f t="shared" si="39"/>
        <v>6714000.1764000002</v>
      </c>
      <c r="BA115" s="28"/>
      <c r="BB115" s="29">
        <f t="shared" si="40"/>
        <v>6925417.9558701962</v>
      </c>
      <c r="BC115" s="28"/>
      <c r="BD115" s="30">
        <f t="shared" si="42"/>
        <v>-211417.77947019599</v>
      </c>
      <c r="BF115" s="31">
        <f t="shared" si="41"/>
        <v>5.4812000000000012</v>
      </c>
      <c r="BG115" s="58">
        <f t="shared" si="43"/>
        <v>158938.35640000005</v>
      </c>
      <c r="BJ115" s="53">
        <f t="shared" si="44"/>
        <v>0</v>
      </c>
      <c r="BK115" s="56">
        <f t="shared" si="45"/>
        <v>0</v>
      </c>
      <c r="BL115" s="53">
        <f t="shared" si="46"/>
        <v>131101.23639999979</v>
      </c>
      <c r="BN115" s="62">
        <f t="shared" si="47"/>
        <v>131101.23639999979</v>
      </c>
      <c r="BP115" s="13">
        <f t="shared" si="48"/>
        <v>0</v>
      </c>
    </row>
    <row r="116" spans="1:68" x14ac:dyDescent="0.3">
      <c r="A116" s="6" t="s">
        <v>163</v>
      </c>
      <c r="C116" s="6" t="s">
        <v>200</v>
      </c>
      <c r="E116" s="8">
        <v>90</v>
      </c>
      <c r="G116" s="8">
        <v>17909</v>
      </c>
      <c r="I116" s="8">
        <v>29565</v>
      </c>
      <c r="K116" s="10">
        <v>69.929984779299801</v>
      </c>
      <c r="M116" s="5">
        <v>228.32869810231401</v>
      </c>
      <c r="O116" s="13">
        <v>244.14</v>
      </c>
      <c r="Q116" s="13">
        <f t="shared" si="26"/>
        <v>4.7870588235294065</v>
      </c>
      <c r="R116" s="5">
        <f t="shared" si="27"/>
        <v>4.8827999999999996</v>
      </c>
      <c r="S116" s="5"/>
      <c r="T116" s="5">
        <f t="shared" si="28"/>
        <v>239.35294117647058</v>
      </c>
      <c r="U116" s="5"/>
      <c r="V116" s="5" t="str">
        <f t="shared" si="29"/>
        <v>Y</v>
      </c>
      <c r="W116" s="5"/>
      <c r="X116" s="42" t="str">
        <f t="shared" si="30"/>
        <v>Y</v>
      </c>
      <c r="Y116" s="42"/>
      <c r="Z116" s="42" t="s">
        <v>237</v>
      </c>
      <c r="AA116" s="42"/>
      <c r="AB116" s="42" t="str">
        <f t="shared" si="31"/>
        <v>N</v>
      </c>
      <c r="AC116" s="42"/>
      <c r="AD116" s="42">
        <f t="shared" si="32"/>
        <v>0</v>
      </c>
      <c r="AE116" s="42"/>
      <c r="AF116" s="5">
        <f t="shared" si="33"/>
        <v>239.25719999999998</v>
      </c>
      <c r="AH116" s="5">
        <f t="shared" si="34"/>
        <v>228.32869810231401</v>
      </c>
      <c r="AN116" s="12">
        <f t="shared" si="49"/>
        <v>228.32869810231401</v>
      </c>
      <c r="AP116" s="5">
        <f t="shared" si="35"/>
        <v>4.7870588235294065</v>
      </c>
      <c r="AR116" s="5">
        <f t="shared" si="36"/>
        <v>233.11575692584341</v>
      </c>
      <c r="AT116" s="5">
        <f t="shared" si="37"/>
        <v>4.6623151385168686</v>
      </c>
      <c r="AV116" s="5">
        <v>0.86</v>
      </c>
      <c r="AX116" s="5">
        <f t="shared" si="38"/>
        <v>238.6380720643603</v>
      </c>
      <c r="AZ116" s="28">
        <f t="shared" si="39"/>
        <v>4273769.2326006284</v>
      </c>
      <c r="BA116" s="28"/>
      <c r="BB116" s="29">
        <f t="shared" si="40"/>
        <v>4089138.6543143415</v>
      </c>
      <c r="BC116" s="28"/>
      <c r="BD116" s="30">
        <f t="shared" si="42"/>
        <v>184630.57828628691</v>
      </c>
      <c r="BF116" s="31">
        <f t="shared" si="41"/>
        <v>-5.5019279356396851</v>
      </c>
      <c r="BG116" s="58">
        <f t="shared" si="43"/>
        <v>-98534.027399371116</v>
      </c>
      <c r="BJ116" s="53">
        <f t="shared" si="44"/>
        <v>-283164.60568565823</v>
      </c>
      <c r="BK116" s="56">
        <f t="shared" si="45"/>
        <v>85731.436470588145</v>
      </c>
      <c r="BL116" s="53">
        <f t="shared" si="46"/>
        <v>-113935.76739937137</v>
      </c>
      <c r="BN116" s="62">
        <f t="shared" si="47"/>
        <v>87446.065200000055</v>
      </c>
      <c r="BP116" s="13">
        <f t="shared" si="48"/>
        <v>-197433.16921507005</v>
      </c>
    </row>
    <row r="117" spans="1:68" x14ac:dyDescent="0.3">
      <c r="A117" s="6" t="s">
        <v>162</v>
      </c>
      <c r="C117" s="6" t="s">
        <v>200</v>
      </c>
      <c r="E117" s="8">
        <v>134</v>
      </c>
      <c r="G117" s="8">
        <v>39906</v>
      </c>
      <c r="I117" s="8">
        <v>48004</v>
      </c>
      <c r="K117" s="10">
        <v>98.147618074013494</v>
      </c>
      <c r="M117" s="5">
        <v>253.20587477134501</v>
      </c>
      <c r="O117" s="13">
        <v>249.67</v>
      </c>
      <c r="Q117" s="13">
        <f t="shared" si="26"/>
        <v>4.8954901960784412</v>
      </c>
      <c r="R117" s="5">
        <f t="shared" si="27"/>
        <v>4.9934000000000003</v>
      </c>
      <c r="S117" s="5"/>
      <c r="T117" s="5">
        <f t="shared" si="28"/>
        <v>244.77450980392155</v>
      </c>
      <c r="U117" s="5"/>
      <c r="V117" s="5" t="str">
        <f t="shared" si="29"/>
        <v>N</v>
      </c>
      <c r="W117" s="5"/>
      <c r="X117" s="42" t="str">
        <f t="shared" si="30"/>
        <v>N</v>
      </c>
      <c r="Y117" s="42"/>
      <c r="Z117" s="42" t="s">
        <v>238</v>
      </c>
      <c r="AA117" s="42"/>
      <c r="AB117" s="42" t="str">
        <f t="shared" si="31"/>
        <v>Y</v>
      </c>
      <c r="AC117" s="42"/>
      <c r="AD117" s="42">
        <f t="shared" si="32"/>
        <v>244.77450980392155</v>
      </c>
      <c r="AE117" s="42"/>
      <c r="AF117" s="5">
        <f t="shared" si="33"/>
        <v>244.67659999999998</v>
      </c>
      <c r="AH117" s="5">
        <f t="shared" si="34"/>
        <v>249.67</v>
      </c>
      <c r="AJ117" s="12">
        <f>M117</f>
        <v>253.20587477134501</v>
      </c>
      <c r="AL117" s="12">
        <f>IF(AH117&lt;AJ117,AH117,AJ117)</f>
        <v>249.67</v>
      </c>
      <c r="AN117" s="12">
        <f>AL117</f>
        <v>249.67</v>
      </c>
      <c r="AP117" s="5" t="str">
        <f t="shared" si="35"/>
        <v>N/A</v>
      </c>
      <c r="AR117" s="5">
        <f t="shared" si="36"/>
        <v>249.67</v>
      </c>
      <c r="AT117" s="5">
        <f t="shared" si="37"/>
        <v>4.9934000000000003</v>
      </c>
      <c r="AV117" s="5">
        <v>0.05</v>
      </c>
      <c r="AX117" s="5">
        <f t="shared" si="38"/>
        <v>254.71340000000001</v>
      </c>
      <c r="AZ117" s="28">
        <f t="shared" si="39"/>
        <v>10164592.940400001</v>
      </c>
      <c r="BA117" s="28"/>
      <c r="BB117" s="29">
        <f t="shared" si="40"/>
        <v>10104433.638625294</v>
      </c>
      <c r="BC117" s="28"/>
      <c r="BD117" s="30">
        <f t="shared" si="42"/>
        <v>60159.301774706692</v>
      </c>
      <c r="BF117" s="31">
        <f t="shared" si="41"/>
        <v>5.0434000000000196</v>
      </c>
      <c r="BG117" s="58">
        <f t="shared" si="43"/>
        <v>201261.92040000079</v>
      </c>
      <c r="BJ117" s="53">
        <f t="shared" si="44"/>
        <v>0</v>
      </c>
      <c r="BK117" s="56">
        <f t="shared" si="45"/>
        <v>0</v>
      </c>
      <c r="BL117" s="53">
        <f t="shared" si="46"/>
        <v>199266.62040000033</v>
      </c>
      <c r="BN117" s="62">
        <f t="shared" si="47"/>
        <v>199266.62040000033</v>
      </c>
      <c r="BP117" s="13">
        <f t="shared" si="48"/>
        <v>0</v>
      </c>
    </row>
    <row r="118" spans="1:68" x14ac:dyDescent="0.3">
      <c r="A118" s="6" t="s">
        <v>160</v>
      </c>
      <c r="C118" s="6" t="s">
        <v>200</v>
      </c>
      <c r="E118" s="8">
        <v>126</v>
      </c>
      <c r="G118" s="8">
        <v>24615</v>
      </c>
      <c r="I118" s="8">
        <v>42370</v>
      </c>
      <c r="K118" s="10">
        <v>92.128723635572996</v>
      </c>
      <c r="M118" s="5">
        <v>258.80464380999001</v>
      </c>
      <c r="O118" s="13">
        <v>213.64</v>
      </c>
      <c r="Q118" s="13">
        <f t="shared" si="26"/>
        <v>4.1890196078431359</v>
      </c>
      <c r="R118" s="5">
        <f t="shared" si="27"/>
        <v>4.2728000000000002</v>
      </c>
      <c r="S118" s="5"/>
      <c r="T118" s="5">
        <f t="shared" si="28"/>
        <v>209.45098039215685</v>
      </c>
      <c r="U118" s="5"/>
      <c r="V118" s="5" t="str">
        <f t="shared" si="29"/>
        <v>N</v>
      </c>
      <c r="W118" s="5"/>
      <c r="X118" s="42" t="str">
        <f t="shared" si="30"/>
        <v>N</v>
      </c>
      <c r="Y118" s="42"/>
      <c r="Z118" s="42" t="s">
        <v>237</v>
      </c>
      <c r="AA118" s="42"/>
      <c r="AB118" s="42" t="str">
        <f t="shared" si="31"/>
        <v>Y</v>
      </c>
      <c r="AC118" s="42"/>
      <c r="AD118" s="42">
        <f t="shared" si="32"/>
        <v>209.45098039215685</v>
      </c>
      <c r="AE118" s="42"/>
      <c r="AF118" s="5">
        <f t="shared" si="33"/>
        <v>209.3672</v>
      </c>
      <c r="AH118" s="5">
        <f t="shared" si="34"/>
        <v>213.64</v>
      </c>
      <c r="AN118" s="12">
        <f t="shared" ref="AN118:AN146" si="50">AH118</f>
        <v>213.64</v>
      </c>
      <c r="AP118" s="5" t="str">
        <f t="shared" si="35"/>
        <v>N/A</v>
      </c>
      <c r="AR118" s="5">
        <f t="shared" si="36"/>
        <v>213.64</v>
      </c>
      <c r="AT118" s="5">
        <f t="shared" si="37"/>
        <v>4.2728000000000002</v>
      </c>
      <c r="AV118" s="5">
        <v>0.35</v>
      </c>
      <c r="AX118" s="5">
        <f t="shared" si="38"/>
        <v>218.26279999999997</v>
      </c>
      <c r="AZ118" s="28">
        <f t="shared" si="39"/>
        <v>5372538.8219999997</v>
      </c>
      <c r="BA118" s="28"/>
      <c r="BB118" s="29">
        <f t="shared" si="40"/>
        <v>6370476.307382904</v>
      </c>
      <c r="BC118" s="28"/>
      <c r="BD118" s="30">
        <f t="shared" si="42"/>
        <v>-997937.4853829043</v>
      </c>
      <c r="BF118" s="31">
        <f t="shared" si="41"/>
        <v>4.6227999999999838</v>
      </c>
      <c r="BG118" s="58">
        <f t="shared" si="43"/>
        <v>113790.2219999996</v>
      </c>
      <c r="BJ118" s="53">
        <f t="shared" si="44"/>
        <v>0</v>
      </c>
      <c r="BK118" s="56">
        <f t="shared" si="45"/>
        <v>0</v>
      </c>
      <c r="BL118" s="53">
        <f t="shared" si="46"/>
        <v>105174.97199999975</v>
      </c>
      <c r="BN118" s="62">
        <f t="shared" si="47"/>
        <v>105174.97199999975</v>
      </c>
      <c r="BP118" s="13">
        <f t="shared" si="48"/>
        <v>0</v>
      </c>
    </row>
    <row r="119" spans="1:68" x14ac:dyDescent="0.3">
      <c r="A119" s="6" t="s">
        <v>158</v>
      </c>
      <c r="C119" s="6" t="s">
        <v>200</v>
      </c>
      <c r="E119" s="8">
        <v>98</v>
      </c>
      <c r="G119" s="8">
        <v>17514</v>
      </c>
      <c r="I119" s="8">
        <v>32193</v>
      </c>
      <c r="K119" s="10">
        <v>89.432485322896298</v>
      </c>
      <c r="M119" s="5">
        <v>293.68964582485899</v>
      </c>
      <c r="O119" s="13">
        <v>234.12</v>
      </c>
      <c r="Q119" s="13">
        <f t="shared" si="26"/>
        <v>4.5905882352941205</v>
      </c>
      <c r="R119" s="5">
        <f t="shared" si="27"/>
        <v>4.6824000000000003</v>
      </c>
      <c r="S119" s="5"/>
      <c r="T119" s="5">
        <f t="shared" si="28"/>
        <v>229.52941176470588</v>
      </c>
      <c r="U119" s="5"/>
      <c r="V119" s="5" t="str">
        <f t="shared" si="29"/>
        <v>N</v>
      </c>
      <c r="W119" s="5"/>
      <c r="X119" s="42" t="str">
        <f t="shared" si="30"/>
        <v>N</v>
      </c>
      <c r="Y119" s="42"/>
      <c r="Z119" s="42" t="s">
        <v>237</v>
      </c>
      <c r="AA119" s="42"/>
      <c r="AB119" s="42" t="str">
        <f t="shared" si="31"/>
        <v>Y</v>
      </c>
      <c r="AC119" s="42"/>
      <c r="AD119" s="42">
        <f t="shared" si="32"/>
        <v>229.52941176470588</v>
      </c>
      <c r="AE119" s="42"/>
      <c r="AF119" s="5">
        <f t="shared" si="33"/>
        <v>229.4376</v>
      </c>
      <c r="AH119" s="5">
        <f t="shared" si="34"/>
        <v>234.12</v>
      </c>
      <c r="AN119" s="12">
        <f t="shared" si="50"/>
        <v>234.12</v>
      </c>
      <c r="AP119" s="5" t="str">
        <f t="shared" si="35"/>
        <v>N/A</v>
      </c>
      <c r="AR119" s="5">
        <f t="shared" si="36"/>
        <v>234.12</v>
      </c>
      <c r="AT119" s="5">
        <f t="shared" si="37"/>
        <v>4.6824000000000003</v>
      </c>
      <c r="AV119" s="5">
        <v>0.15</v>
      </c>
      <c r="AX119" s="5">
        <f t="shared" si="38"/>
        <v>238.95240000000001</v>
      </c>
      <c r="AZ119" s="28">
        <f t="shared" si="39"/>
        <v>4185012.3336</v>
      </c>
      <c r="BA119" s="28"/>
      <c r="BB119" s="29">
        <f t="shared" si="40"/>
        <v>5143680.4569765804</v>
      </c>
      <c r="BC119" s="28"/>
      <c r="BD119" s="30">
        <f t="shared" si="42"/>
        <v>-958668.12337658042</v>
      </c>
      <c r="BF119" s="31">
        <f t="shared" si="41"/>
        <v>4.8324000000000069</v>
      </c>
      <c r="BG119" s="58">
        <f t="shared" si="43"/>
        <v>84634.653600000122</v>
      </c>
      <c r="BJ119" s="53">
        <f t="shared" si="44"/>
        <v>0</v>
      </c>
      <c r="BK119" s="56">
        <f t="shared" si="45"/>
        <v>0</v>
      </c>
      <c r="BL119" s="53">
        <f t="shared" si="46"/>
        <v>82007.553600000028</v>
      </c>
      <c r="BN119" s="62">
        <f t="shared" si="47"/>
        <v>82007.553600000028</v>
      </c>
      <c r="BP119" s="13">
        <f t="shared" si="48"/>
        <v>0</v>
      </c>
    </row>
    <row r="120" spans="1:68" x14ac:dyDescent="0.3">
      <c r="A120" s="6" t="s">
        <v>179</v>
      </c>
      <c r="C120" s="6" t="s">
        <v>200</v>
      </c>
      <c r="E120" s="8">
        <v>120</v>
      </c>
      <c r="G120" s="8">
        <v>31072</v>
      </c>
      <c r="I120" s="8">
        <v>40265</v>
      </c>
      <c r="K120" s="10">
        <v>91.929223744292202</v>
      </c>
      <c r="M120" s="5">
        <v>244.291880406312</v>
      </c>
      <c r="O120" s="13">
        <v>225.73</v>
      </c>
      <c r="Q120" s="13">
        <f t="shared" si="26"/>
        <v>4.4260784313725594</v>
      </c>
      <c r="R120" s="5">
        <f t="shared" si="27"/>
        <v>4.5145999999999997</v>
      </c>
      <c r="S120" s="5"/>
      <c r="T120" s="5">
        <f t="shared" si="28"/>
        <v>221.30392156862743</v>
      </c>
      <c r="U120" s="5"/>
      <c r="V120" s="5" t="str">
        <f t="shared" si="29"/>
        <v>N</v>
      </c>
      <c r="W120" s="5"/>
      <c r="X120" s="42" t="str">
        <f t="shared" si="30"/>
        <v>N</v>
      </c>
      <c r="Y120" s="42"/>
      <c r="Z120" s="42" t="s">
        <v>237</v>
      </c>
      <c r="AA120" s="42"/>
      <c r="AB120" s="42" t="str">
        <f t="shared" si="31"/>
        <v>Y</v>
      </c>
      <c r="AC120" s="42"/>
      <c r="AD120" s="42">
        <f t="shared" si="32"/>
        <v>221.30392156862743</v>
      </c>
      <c r="AE120" s="42"/>
      <c r="AF120" s="5">
        <f t="shared" si="33"/>
        <v>221.21539999999999</v>
      </c>
      <c r="AH120" s="5">
        <f t="shared" si="34"/>
        <v>225.73</v>
      </c>
      <c r="AN120" s="12">
        <f t="shared" si="50"/>
        <v>225.73</v>
      </c>
      <c r="AP120" s="5" t="str">
        <f t="shared" si="35"/>
        <v>N/A</v>
      </c>
      <c r="AR120" s="5">
        <f t="shared" si="36"/>
        <v>225.73</v>
      </c>
      <c r="AT120" s="5">
        <f t="shared" si="37"/>
        <v>4.5145999999999997</v>
      </c>
      <c r="AV120" s="5">
        <v>0.12</v>
      </c>
      <c r="AX120" s="5">
        <f t="shared" si="38"/>
        <v>230.3646</v>
      </c>
      <c r="AZ120" s="28">
        <f t="shared" si="39"/>
        <v>7157888.8511999995</v>
      </c>
      <c r="BA120" s="28"/>
      <c r="BB120" s="29">
        <f t="shared" si="40"/>
        <v>7590637.3079849267</v>
      </c>
      <c r="BC120" s="28"/>
      <c r="BD120" s="30">
        <f t="shared" si="42"/>
        <v>-432748.45678492729</v>
      </c>
      <c r="BF120" s="31">
        <f t="shared" si="41"/>
        <v>4.634600000000006</v>
      </c>
      <c r="BG120" s="58">
        <f t="shared" si="43"/>
        <v>144006.29120000018</v>
      </c>
      <c r="BJ120" s="53">
        <f t="shared" si="44"/>
        <v>0</v>
      </c>
      <c r="BK120" s="56">
        <f t="shared" si="45"/>
        <v>0</v>
      </c>
      <c r="BL120" s="53">
        <f t="shared" si="46"/>
        <v>140277.65120000005</v>
      </c>
      <c r="BN120" s="62">
        <f t="shared" si="47"/>
        <v>140277.65120000005</v>
      </c>
      <c r="BP120" s="13">
        <f t="shared" si="48"/>
        <v>0</v>
      </c>
    </row>
    <row r="121" spans="1:68" x14ac:dyDescent="0.3">
      <c r="A121" s="6" t="s">
        <v>157</v>
      </c>
      <c r="C121" s="6" t="s">
        <v>200</v>
      </c>
      <c r="E121" s="8">
        <v>120</v>
      </c>
      <c r="G121" s="8">
        <v>27964</v>
      </c>
      <c r="I121" s="8">
        <v>39420</v>
      </c>
      <c r="K121" s="10">
        <v>80.324200913241995</v>
      </c>
      <c r="M121" s="5">
        <v>218.89037931051001</v>
      </c>
      <c r="O121" s="13">
        <v>222.66</v>
      </c>
      <c r="Q121" s="13">
        <f t="shared" si="26"/>
        <v>4.3658823529411848</v>
      </c>
      <c r="R121" s="5">
        <f t="shared" si="27"/>
        <v>4.4531999999999998</v>
      </c>
      <c r="S121" s="5"/>
      <c r="T121" s="5">
        <f t="shared" si="28"/>
        <v>218.29411764705881</v>
      </c>
      <c r="U121" s="5"/>
      <c r="V121" s="5" t="str">
        <f t="shared" si="29"/>
        <v>Y</v>
      </c>
      <c r="W121" s="5"/>
      <c r="X121" s="42" t="str">
        <f t="shared" si="30"/>
        <v>N</v>
      </c>
      <c r="Y121" s="42"/>
      <c r="Z121" s="42" t="s">
        <v>237</v>
      </c>
      <c r="AA121" s="42"/>
      <c r="AB121" s="42" t="str">
        <f t="shared" si="31"/>
        <v>Y</v>
      </c>
      <c r="AC121" s="42"/>
      <c r="AD121" s="42">
        <f t="shared" si="32"/>
        <v>0</v>
      </c>
      <c r="AE121" s="42"/>
      <c r="AF121" s="5">
        <f t="shared" si="33"/>
        <v>218.20679999999999</v>
      </c>
      <c r="AH121" s="5">
        <f t="shared" si="34"/>
        <v>218.89037931051001</v>
      </c>
      <c r="AN121" s="12">
        <f t="shared" si="50"/>
        <v>218.89037931051001</v>
      </c>
      <c r="AP121" s="5">
        <f t="shared" si="35"/>
        <v>4.3658823529411848</v>
      </c>
      <c r="AR121" s="5">
        <f t="shared" si="36"/>
        <v>222.66</v>
      </c>
      <c r="AT121" s="5">
        <f t="shared" si="37"/>
        <v>4.4531999999999998</v>
      </c>
      <c r="AV121" s="5">
        <v>0.17</v>
      </c>
      <c r="AX121" s="5">
        <f t="shared" si="38"/>
        <v>227.28319999999999</v>
      </c>
      <c r="AZ121" s="28">
        <f t="shared" si="39"/>
        <v>6355747.4047999997</v>
      </c>
      <c r="BA121" s="28"/>
      <c r="BB121" s="29">
        <f t="shared" si="40"/>
        <v>6121050.5670391023</v>
      </c>
      <c r="BC121" s="28"/>
      <c r="BD121" s="30">
        <f t="shared" si="42"/>
        <v>234696.83776089735</v>
      </c>
      <c r="BF121" s="31">
        <f t="shared" si="41"/>
        <v>4.6231999999999971</v>
      </c>
      <c r="BG121" s="58">
        <f t="shared" si="43"/>
        <v>129283.16479999991</v>
      </c>
      <c r="BJ121" s="53">
        <f t="shared" si="44"/>
        <v>-105413.67296089789</v>
      </c>
      <c r="BK121" s="56">
        <f t="shared" si="45"/>
        <v>105413.67296089789</v>
      </c>
      <c r="BL121" s="53">
        <f t="shared" si="46"/>
        <v>124529.28480000027</v>
      </c>
      <c r="BN121" s="62">
        <f t="shared" si="47"/>
        <v>124529.28480000027</v>
      </c>
      <c r="BP121" s="13">
        <f t="shared" si="48"/>
        <v>0</v>
      </c>
    </row>
    <row r="122" spans="1:68" x14ac:dyDescent="0.3">
      <c r="A122" s="6" t="s">
        <v>156</v>
      </c>
      <c r="C122" s="6" t="s">
        <v>200</v>
      </c>
      <c r="E122" s="8">
        <v>94</v>
      </c>
      <c r="G122" s="8">
        <v>21282</v>
      </c>
      <c r="I122" s="8">
        <v>31283</v>
      </c>
      <c r="K122" s="10">
        <v>91.177499271349504</v>
      </c>
      <c r="M122" s="5">
        <v>289.96805398917701</v>
      </c>
      <c r="O122" s="13">
        <v>259.56</v>
      </c>
      <c r="Q122" s="13">
        <f t="shared" si="26"/>
        <v>5.0894117647058863</v>
      </c>
      <c r="R122" s="5">
        <f t="shared" si="27"/>
        <v>5.1912000000000003</v>
      </c>
      <c r="S122" s="5"/>
      <c r="T122" s="5">
        <f t="shared" si="28"/>
        <v>254.47058823529412</v>
      </c>
      <c r="U122" s="5"/>
      <c r="V122" s="5" t="str">
        <f t="shared" si="29"/>
        <v>N</v>
      </c>
      <c r="W122" s="5"/>
      <c r="X122" s="42" t="str">
        <f t="shared" si="30"/>
        <v>N</v>
      </c>
      <c r="Y122" s="42"/>
      <c r="Z122" s="42" t="s">
        <v>237</v>
      </c>
      <c r="AA122" s="42"/>
      <c r="AB122" s="42" t="str">
        <f t="shared" si="31"/>
        <v>Y</v>
      </c>
      <c r="AC122" s="42"/>
      <c r="AD122" s="42">
        <f t="shared" si="32"/>
        <v>254.47058823529412</v>
      </c>
      <c r="AE122" s="42"/>
      <c r="AF122" s="5">
        <f t="shared" si="33"/>
        <v>254.36879999999999</v>
      </c>
      <c r="AH122" s="5">
        <f t="shared" si="34"/>
        <v>259.56</v>
      </c>
      <c r="AN122" s="12">
        <f t="shared" si="50"/>
        <v>259.56</v>
      </c>
      <c r="AP122" s="5" t="str">
        <f t="shared" si="35"/>
        <v>N/A</v>
      </c>
      <c r="AR122" s="5">
        <f t="shared" si="36"/>
        <v>259.56</v>
      </c>
      <c r="AT122" s="5">
        <f t="shared" si="37"/>
        <v>5.1912000000000003</v>
      </c>
      <c r="AV122" s="5">
        <v>0.04</v>
      </c>
      <c r="AX122" s="5">
        <f t="shared" si="38"/>
        <v>264.7912</v>
      </c>
      <c r="AZ122" s="28">
        <f t="shared" si="39"/>
        <v>5635286.3184000002</v>
      </c>
      <c r="BA122" s="28"/>
      <c r="BB122" s="29">
        <f t="shared" si="40"/>
        <v>6171100.1249976652</v>
      </c>
      <c r="BC122" s="28"/>
      <c r="BD122" s="30">
        <f t="shared" si="42"/>
        <v>-535813.80659766495</v>
      </c>
      <c r="BF122" s="31">
        <f t="shared" si="41"/>
        <v>5.2312000000000012</v>
      </c>
      <c r="BG122" s="58">
        <f t="shared" si="43"/>
        <v>111330.39840000002</v>
      </c>
      <c r="BJ122" s="53">
        <f t="shared" si="44"/>
        <v>0</v>
      </c>
      <c r="BK122" s="56">
        <f t="shared" si="45"/>
        <v>0</v>
      </c>
      <c r="BL122" s="53">
        <f t="shared" si="46"/>
        <v>110479.11839999958</v>
      </c>
      <c r="BN122" s="62">
        <f t="shared" si="47"/>
        <v>110479.11839999958</v>
      </c>
      <c r="BP122" s="13">
        <f t="shared" si="48"/>
        <v>0</v>
      </c>
    </row>
    <row r="123" spans="1:68" x14ac:dyDescent="0.3">
      <c r="A123" s="6" t="s">
        <v>153</v>
      </c>
      <c r="C123" s="6" t="s">
        <v>200</v>
      </c>
      <c r="E123" s="8">
        <v>366</v>
      </c>
      <c r="G123" s="8">
        <v>87588</v>
      </c>
      <c r="I123" s="8">
        <v>130130</v>
      </c>
      <c r="K123" s="10">
        <v>97.409985777378594</v>
      </c>
      <c r="M123" s="5">
        <v>283.77745133575098</v>
      </c>
      <c r="O123" s="13">
        <v>243.19</v>
      </c>
      <c r="Q123" s="13">
        <f t="shared" si="26"/>
        <v>4.7684313725490313</v>
      </c>
      <c r="R123" s="5">
        <f t="shared" si="27"/>
        <v>4.8638000000000003</v>
      </c>
      <c r="S123" s="5"/>
      <c r="T123" s="5">
        <f t="shared" si="28"/>
        <v>238.42156862745097</v>
      </c>
      <c r="U123" s="5"/>
      <c r="V123" s="5" t="str">
        <f t="shared" si="29"/>
        <v>N</v>
      </c>
      <c r="W123" s="5"/>
      <c r="X123" s="42" t="str">
        <f t="shared" si="30"/>
        <v>N</v>
      </c>
      <c r="Y123" s="42"/>
      <c r="Z123" s="42" t="s">
        <v>237</v>
      </c>
      <c r="AA123" s="42"/>
      <c r="AB123" s="42" t="str">
        <f t="shared" si="31"/>
        <v>Y</v>
      </c>
      <c r="AC123" s="42"/>
      <c r="AD123" s="42">
        <f t="shared" si="32"/>
        <v>238.42156862745097</v>
      </c>
      <c r="AE123" s="42"/>
      <c r="AF123" s="5">
        <f t="shared" si="33"/>
        <v>238.3262</v>
      </c>
      <c r="AH123" s="5">
        <f t="shared" si="34"/>
        <v>243.19</v>
      </c>
      <c r="AN123" s="12">
        <f t="shared" si="50"/>
        <v>243.19</v>
      </c>
      <c r="AP123" s="5" t="str">
        <f t="shared" si="35"/>
        <v>N/A</v>
      </c>
      <c r="AR123" s="5">
        <f t="shared" si="36"/>
        <v>243.19</v>
      </c>
      <c r="AT123" s="5">
        <f t="shared" si="37"/>
        <v>4.8638000000000003</v>
      </c>
      <c r="AV123" s="5">
        <v>0.22</v>
      </c>
      <c r="AX123" s="5">
        <f t="shared" si="38"/>
        <v>248.27379999999999</v>
      </c>
      <c r="AZ123" s="28">
        <f t="shared" si="39"/>
        <v>21745805.5944</v>
      </c>
      <c r="BA123" s="28"/>
      <c r="BB123" s="29">
        <f t="shared" si="40"/>
        <v>24855499.407595757</v>
      </c>
      <c r="BC123" s="28"/>
      <c r="BD123" s="30">
        <f t="shared" si="42"/>
        <v>-3109693.8131957576</v>
      </c>
      <c r="BF123" s="31">
        <f t="shared" si="41"/>
        <v>5.0837999999999965</v>
      </c>
      <c r="BG123" s="58">
        <f t="shared" si="43"/>
        <v>445279.87439999968</v>
      </c>
      <c r="BJ123" s="53">
        <f t="shared" si="44"/>
        <v>0</v>
      </c>
      <c r="BK123" s="56">
        <f t="shared" si="45"/>
        <v>0</v>
      </c>
      <c r="BL123" s="53">
        <f t="shared" si="46"/>
        <v>426010.51439999981</v>
      </c>
      <c r="BN123" s="62">
        <f t="shared" si="47"/>
        <v>426010.51439999981</v>
      </c>
      <c r="BP123" s="13">
        <f t="shared" si="48"/>
        <v>0</v>
      </c>
    </row>
    <row r="124" spans="1:68" x14ac:dyDescent="0.3">
      <c r="A124" s="6" t="s">
        <v>183</v>
      </c>
      <c r="C124" s="6" t="s">
        <v>200</v>
      </c>
      <c r="E124" s="8">
        <v>154</v>
      </c>
      <c r="G124" s="8">
        <v>11416</v>
      </c>
      <c r="I124" s="8">
        <v>16909</v>
      </c>
      <c r="K124" s="10">
        <v>80.333191398765194</v>
      </c>
      <c r="M124" s="5">
        <v>266.72651903073103</v>
      </c>
      <c r="O124" s="13">
        <v>253.64</v>
      </c>
      <c r="Q124" s="13">
        <f t="shared" si="26"/>
        <v>4.9733333333333292</v>
      </c>
      <c r="R124" s="5">
        <f t="shared" si="27"/>
        <v>5.0728</v>
      </c>
      <c r="S124" s="5"/>
      <c r="T124" s="5">
        <f t="shared" si="28"/>
        <v>248.66666666666666</v>
      </c>
      <c r="U124" s="5"/>
      <c r="V124" s="5" t="str">
        <f t="shared" si="29"/>
        <v>N</v>
      </c>
      <c r="W124" s="5"/>
      <c r="X124" s="42" t="str">
        <f t="shared" si="30"/>
        <v>N</v>
      </c>
      <c r="Y124" s="42"/>
      <c r="Z124" s="42" t="s">
        <v>237</v>
      </c>
      <c r="AA124" s="42"/>
      <c r="AB124" s="42" t="str">
        <f t="shared" si="31"/>
        <v>Y</v>
      </c>
      <c r="AC124" s="42"/>
      <c r="AD124" s="42">
        <f t="shared" si="32"/>
        <v>248.66666666666666</v>
      </c>
      <c r="AE124" s="42"/>
      <c r="AF124" s="5">
        <f t="shared" si="33"/>
        <v>248.56719999999999</v>
      </c>
      <c r="AH124" s="5">
        <f t="shared" si="34"/>
        <v>253.64</v>
      </c>
      <c r="AN124" s="12">
        <f t="shared" si="50"/>
        <v>253.64</v>
      </c>
      <c r="AP124" s="5" t="str">
        <f t="shared" si="35"/>
        <v>N/A</v>
      </c>
      <c r="AR124" s="5">
        <f t="shared" si="36"/>
        <v>253.64</v>
      </c>
      <c r="AT124" s="5">
        <f t="shared" si="37"/>
        <v>5.0728</v>
      </c>
      <c r="AV124" s="5">
        <v>0.46</v>
      </c>
      <c r="AX124" s="5">
        <f t="shared" si="38"/>
        <v>259.17279999999994</v>
      </c>
      <c r="AZ124" s="28">
        <f t="shared" si="39"/>
        <v>2958716.6847999995</v>
      </c>
      <c r="BA124" s="28"/>
      <c r="BB124" s="29">
        <f t="shared" si="40"/>
        <v>3044949.9412548253</v>
      </c>
      <c r="BC124" s="28"/>
      <c r="BD124" s="30">
        <f t="shared" si="42"/>
        <v>-86233.256454825867</v>
      </c>
      <c r="BF124" s="31">
        <f t="shared" si="41"/>
        <v>5.532799999999952</v>
      </c>
      <c r="BG124" s="58">
        <f t="shared" si="43"/>
        <v>63162.444799999452</v>
      </c>
      <c r="BJ124" s="53">
        <f t="shared" si="44"/>
        <v>0</v>
      </c>
      <c r="BK124" s="56">
        <f t="shared" si="45"/>
        <v>0</v>
      </c>
      <c r="BL124" s="53">
        <f t="shared" si="46"/>
        <v>57911.084799999684</v>
      </c>
      <c r="BN124" s="62">
        <f t="shared" si="47"/>
        <v>57911.084800000332</v>
      </c>
      <c r="BP124" s="13">
        <f t="shared" si="48"/>
        <v>0</v>
      </c>
    </row>
    <row r="125" spans="1:68" x14ac:dyDescent="0.3">
      <c r="A125" s="6" t="s">
        <v>212</v>
      </c>
      <c r="C125" s="6" t="s">
        <v>210</v>
      </c>
      <c r="E125" s="8">
        <v>43</v>
      </c>
      <c r="G125" s="8">
        <v>14150</v>
      </c>
      <c r="I125" s="8">
        <v>15053</v>
      </c>
      <c r="K125" s="10">
        <v>95.909525326537107</v>
      </c>
      <c r="M125" s="5">
        <v>119.186993649264</v>
      </c>
      <c r="O125" s="13">
        <v>128.16</v>
      </c>
      <c r="Q125" s="13">
        <f t="shared" si="26"/>
        <v>2.5129411764705907</v>
      </c>
      <c r="R125" s="5">
        <f t="shared" si="27"/>
        <v>2.5632000000000001</v>
      </c>
      <c r="S125" s="5"/>
      <c r="T125" s="5">
        <f t="shared" si="28"/>
        <v>125.64705882352941</v>
      </c>
      <c r="U125" s="5"/>
      <c r="V125" s="5" t="str">
        <f t="shared" si="29"/>
        <v>Y</v>
      </c>
      <c r="W125" s="5"/>
      <c r="X125" s="42" t="str">
        <f t="shared" si="30"/>
        <v>N</v>
      </c>
      <c r="Y125" s="42"/>
      <c r="Z125" s="42" t="s">
        <v>237</v>
      </c>
      <c r="AA125" s="42"/>
      <c r="AB125" s="42" t="str">
        <f t="shared" si="31"/>
        <v>N</v>
      </c>
      <c r="AC125" s="42"/>
      <c r="AD125" s="42">
        <f t="shared" si="32"/>
        <v>0</v>
      </c>
      <c r="AE125" s="42"/>
      <c r="AF125" s="5">
        <f t="shared" si="33"/>
        <v>125.5968</v>
      </c>
      <c r="AH125" s="5">
        <f t="shared" si="34"/>
        <v>125.5968</v>
      </c>
      <c r="AN125" s="12">
        <f t="shared" si="50"/>
        <v>125.5968</v>
      </c>
      <c r="AP125" s="5">
        <f t="shared" si="35"/>
        <v>2.5129411764705907</v>
      </c>
      <c r="AR125" s="5">
        <f t="shared" si="36"/>
        <v>128.10974117647061</v>
      </c>
      <c r="AT125" s="5">
        <f t="shared" si="37"/>
        <v>2.5621948235294121</v>
      </c>
      <c r="AV125" s="5">
        <v>0.1</v>
      </c>
      <c r="AX125" s="5">
        <f t="shared" si="38"/>
        <v>130.77193600000001</v>
      </c>
      <c r="AZ125" s="28">
        <f t="shared" si="39"/>
        <v>1850422.8944000001</v>
      </c>
      <c r="BA125" s="28"/>
      <c r="BB125" s="29">
        <f t="shared" si="40"/>
        <v>1686495.9601370855</v>
      </c>
      <c r="BC125" s="28"/>
      <c r="BD125" s="30">
        <f t="shared" si="42"/>
        <v>163926.93426291458</v>
      </c>
      <c r="BF125" s="31">
        <f t="shared" si="41"/>
        <v>2.6119360000000142</v>
      </c>
      <c r="BG125" s="58">
        <f t="shared" si="43"/>
        <v>36958.894400000201</v>
      </c>
      <c r="BJ125" s="53">
        <f t="shared" si="44"/>
        <v>-36269.279999999926</v>
      </c>
      <c r="BK125" s="56">
        <f t="shared" si="45"/>
        <v>35558.117647059058</v>
      </c>
      <c r="BL125" s="53">
        <f t="shared" si="46"/>
        <v>35543.894400000281</v>
      </c>
      <c r="BN125" s="62">
        <f t="shared" si="47"/>
        <v>36269.279999999926</v>
      </c>
      <c r="BP125" s="13">
        <f t="shared" si="48"/>
        <v>-711.16235294086755</v>
      </c>
    </row>
    <row r="126" spans="1:68" x14ac:dyDescent="0.3">
      <c r="A126" s="6" t="s">
        <v>151</v>
      </c>
      <c r="C126" s="6" t="s">
        <v>200</v>
      </c>
      <c r="E126" s="8">
        <v>119</v>
      </c>
      <c r="G126" s="8">
        <v>29470</v>
      </c>
      <c r="I126" s="8">
        <v>40604</v>
      </c>
      <c r="K126" s="10">
        <v>93.482214803729704</v>
      </c>
      <c r="M126" s="5">
        <v>250.39952453575799</v>
      </c>
      <c r="O126" s="13">
        <v>216.71</v>
      </c>
      <c r="Q126" s="13">
        <f t="shared" si="26"/>
        <v>4.2492156862745105</v>
      </c>
      <c r="R126" s="5">
        <f t="shared" si="27"/>
        <v>4.3342000000000001</v>
      </c>
      <c r="S126" s="5"/>
      <c r="T126" s="5">
        <f t="shared" si="28"/>
        <v>212.4607843137255</v>
      </c>
      <c r="U126" s="5"/>
      <c r="V126" s="5" t="str">
        <f t="shared" si="29"/>
        <v>N</v>
      </c>
      <c r="W126" s="5"/>
      <c r="X126" s="42" t="str">
        <f t="shared" si="30"/>
        <v>N</v>
      </c>
      <c r="Y126" s="42"/>
      <c r="Z126" s="42" t="s">
        <v>237</v>
      </c>
      <c r="AA126" s="42"/>
      <c r="AB126" s="42" t="str">
        <f t="shared" si="31"/>
        <v>Y</v>
      </c>
      <c r="AC126" s="42"/>
      <c r="AD126" s="42">
        <f t="shared" si="32"/>
        <v>212.4607843137255</v>
      </c>
      <c r="AE126" s="42"/>
      <c r="AF126" s="5">
        <f t="shared" si="33"/>
        <v>212.3758</v>
      </c>
      <c r="AH126" s="5">
        <f t="shared" si="34"/>
        <v>216.71</v>
      </c>
      <c r="AN126" s="12">
        <f t="shared" si="50"/>
        <v>216.71</v>
      </c>
      <c r="AP126" s="5" t="str">
        <f t="shared" si="35"/>
        <v>N/A</v>
      </c>
      <c r="AR126" s="5">
        <f t="shared" si="36"/>
        <v>216.71</v>
      </c>
      <c r="AT126" s="5">
        <f t="shared" si="37"/>
        <v>4.3342000000000001</v>
      </c>
      <c r="AV126" s="5">
        <v>0.08</v>
      </c>
      <c r="AX126" s="5">
        <f t="shared" si="38"/>
        <v>221.12420000000003</v>
      </c>
      <c r="AZ126" s="28">
        <f t="shared" si="39"/>
        <v>6516530.1740000006</v>
      </c>
      <c r="BA126" s="28"/>
      <c r="BB126" s="29">
        <f t="shared" si="40"/>
        <v>7379273.9880687883</v>
      </c>
      <c r="BC126" s="28"/>
      <c r="BD126" s="30">
        <f t="shared" si="42"/>
        <v>-862743.81406878773</v>
      </c>
      <c r="BF126" s="31">
        <f t="shared" si="41"/>
        <v>4.4142000000000223</v>
      </c>
      <c r="BG126" s="58">
        <f t="shared" si="43"/>
        <v>130086.47400000066</v>
      </c>
      <c r="BJ126" s="53">
        <f t="shared" si="44"/>
        <v>0</v>
      </c>
      <c r="BK126" s="56">
        <f t="shared" si="45"/>
        <v>0</v>
      </c>
      <c r="BL126" s="53">
        <f t="shared" si="46"/>
        <v>127728.87400000029</v>
      </c>
      <c r="BN126" s="62">
        <f t="shared" si="47"/>
        <v>127728.87400000029</v>
      </c>
      <c r="BP126" s="13">
        <f t="shared" si="48"/>
        <v>0</v>
      </c>
    </row>
    <row r="127" spans="1:68" x14ac:dyDescent="0.3">
      <c r="A127" s="6" t="s">
        <v>149</v>
      </c>
      <c r="C127" s="6" t="s">
        <v>200</v>
      </c>
      <c r="E127" s="8">
        <v>89</v>
      </c>
      <c r="G127" s="8">
        <v>12460</v>
      </c>
      <c r="I127" s="8">
        <v>29237</v>
      </c>
      <c r="K127" s="10">
        <v>88.083730952747402</v>
      </c>
      <c r="M127" s="5">
        <v>326.53220589362599</v>
      </c>
      <c r="O127" s="13">
        <v>259.25</v>
      </c>
      <c r="Q127" s="13">
        <f t="shared" si="26"/>
        <v>5.0833333333333428</v>
      </c>
      <c r="R127" s="5">
        <f t="shared" si="27"/>
        <v>5.1850000000000005</v>
      </c>
      <c r="S127" s="5"/>
      <c r="T127" s="5">
        <f t="shared" si="28"/>
        <v>254.16666666666666</v>
      </c>
      <c r="U127" s="5"/>
      <c r="V127" s="5" t="str">
        <f t="shared" si="29"/>
        <v>N</v>
      </c>
      <c r="W127" s="5"/>
      <c r="X127" s="42" t="str">
        <f t="shared" si="30"/>
        <v>N</v>
      </c>
      <c r="Y127" s="42"/>
      <c r="Z127" s="42" t="s">
        <v>237</v>
      </c>
      <c r="AA127" s="42"/>
      <c r="AB127" s="42" t="str">
        <f t="shared" si="31"/>
        <v>Y</v>
      </c>
      <c r="AC127" s="42"/>
      <c r="AD127" s="42">
        <f t="shared" si="32"/>
        <v>254.16666666666666</v>
      </c>
      <c r="AE127" s="42"/>
      <c r="AF127" s="5">
        <f t="shared" si="33"/>
        <v>254.065</v>
      </c>
      <c r="AH127" s="5">
        <f t="shared" si="34"/>
        <v>259.25</v>
      </c>
      <c r="AN127" s="12">
        <f t="shared" si="50"/>
        <v>259.25</v>
      </c>
      <c r="AP127" s="5" t="str">
        <f t="shared" si="35"/>
        <v>N/A</v>
      </c>
      <c r="AR127" s="5">
        <f t="shared" si="36"/>
        <v>259.25</v>
      </c>
      <c r="AT127" s="5">
        <f t="shared" si="37"/>
        <v>5.1850000000000005</v>
      </c>
      <c r="AV127" s="5">
        <v>6.12</v>
      </c>
      <c r="AX127" s="5">
        <f t="shared" si="38"/>
        <v>270.55500000000001</v>
      </c>
      <c r="AZ127" s="28">
        <f t="shared" si="39"/>
        <v>3371115.3000000003</v>
      </c>
      <c r="BA127" s="28"/>
      <c r="BB127" s="29">
        <f t="shared" si="40"/>
        <v>4068591.2854345799</v>
      </c>
      <c r="BC127" s="28"/>
      <c r="BD127" s="30">
        <f t="shared" si="42"/>
        <v>-697475.98543457966</v>
      </c>
      <c r="BF127" s="31">
        <f t="shared" si="41"/>
        <v>11.305000000000007</v>
      </c>
      <c r="BG127" s="58">
        <f t="shared" si="43"/>
        <v>140860.30000000008</v>
      </c>
      <c r="BJ127" s="53">
        <f t="shared" si="44"/>
        <v>0</v>
      </c>
      <c r="BK127" s="56">
        <f t="shared" si="45"/>
        <v>0</v>
      </c>
      <c r="BL127" s="53">
        <f t="shared" si="46"/>
        <v>64605.100000000028</v>
      </c>
      <c r="BN127" s="62">
        <f t="shared" si="47"/>
        <v>64605.100000000028</v>
      </c>
      <c r="BP127" s="13">
        <f t="shared" si="48"/>
        <v>0</v>
      </c>
    </row>
    <row r="128" spans="1:68" x14ac:dyDescent="0.3">
      <c r="A128" s="6" t="s">
        <v>147</v>
      </c>
      <c r="C128" s="6" t="s">
        <v>200</v>
      </c>
      <c r="E128" s="8">
        <v>130</v>
      </c>
      <c r="G128" s="8">
        <v>31406</v>
      </c>
      <c r="I128" s="8">
        <v>42705</v>
      </c>
      <c r="K128" s="10">
        <v>78.448893572181206</v>
      </c>
      <c r="M128" s="5">
        <v>202.98600923502099</v>
      </c>
      <c r="O128" s="13">
        <v>212.02</v>
      </c>
      <c r="Q128" s="13">
        <f t="shared" si="26"/>
        <v>4.1572549019607834</v>
      </c>
      <c r="R128" s="5">
        <f t="shared" si="27"/>
        <v>4.2404000000000002</v>
      </c>
      <c r="S128" s="5"/>
      <c r="T128" s="5">
        <f t="shared" si="28"/>
        <v>207.86274509803923</v>
      </c>
      <c r="U128" s="5"/>
      <c r="V128" s="5" t="str">
        <f t="shared" si="29"/>
        <v>Y</v>
      </c>
      <c r="W128" s="5"/>
      <c r="X128" s="42" t="str">
        <f t="shared" si="30"/>
        <v>N</v>
      </c>
      <c r="Y128" s="42"/>
      <c r="Z128" s="42" t="s">
        <v>237</v>
      </c>
      <c r="AA128" s="42"/>
      <c r="AB128" s="42" t="str">
        <f t="shared" si="31"/>
        <v>N</v>
      </c>
      <c r="AC128" s="42"/>
      <c r="AD128" s="42">
        <f t="shared" si="32"/>
        <v>0</v>
      </c>
      <c r="AE128" s="42"/>
      <c r="AF128" s="5">
        <f t="shared" si="33"/>
        <v>207.77960000000002</v>
      </c>
      <c r="AH128" s="5">
        <f t="shared" si="34"/>
        <v>207.77960000000002</v>
      </c>
      <c r="AN128" s="12">
        <f t="shared" si="50"/>
        <v>207.77960000000002</v>
      </c>
      <c r="AP128" s="5">
        <f t="shared" si="35"/>
        <v>4.1572549019607834</v>
      </c>
      <c r="AR128" s="5">
        <f t="shared" si="36"/>
        <v>211.9368549019608</v>
      </c>
      <c r="AT128" s="5">
        <f t="shared" si="37"/>
        <v>4.2387370980392163</v>
      </c>
      <c r="AV128" s="5">
        <v>0.1</v>
      </c>
      <c r="AX128" s="5">
        <f t="shared" si="38"/>
        <v>216.27559200000002</v>
      </c>
      <c r="AZ128" s="28">
        <f t="shared" si="39"/>
        <v>6792351.2423520004</v>
      </c>
      <c r="BA128" s="28"/>
      <c r="BB128" s="29">
        <f t="shared" si="40"/>
        <v>6374978.6060350696</v>
      </c>
      <c r="BC128" s="28"/>
      <c r="BD128" s="30">
        <f t="shared" si="42"/>
        <v>417372.63631693088</v>
      </c>
      <c r="BF128" s="31">
        <f t="shared" si="41"/>
        <v>4.2555920000000071</v>
      </c>
      <c r="BG128" s="58">
        <f t="shared" si="43"/>
        <v>133651.12235200024</v>
      </c>
      <c r="BJ128" s="53">
        <f t="shared" si="44"/>
        <v>-133174.00239999982</v>
      </c>
      <c r="BK128" s="56">
        <f t="shared" si="45"/>
        <v>130562.74745098036</v>
      </c>
      <c r="BL128" s="53">
        <f t="shared" si="46"/>
        <v>130510.52235200041</v>
      </c>
      <c r="BN128" s="62">
        <f t="shared" si="47"/>
        <v>133174.00239999982</v>
      </c>
      <c r="BP128" s="13">
        <f t="shared" si="48"/>
        <v>-2611.2549490194465</v>
      </c>
    </row>
    <row r="129" spans="1:68" x14ac:dyDescent="0.3">
      <c r="A129" s="6" t="s">
        <v>145</v>
      </c>
      <c r="C129" s="6" t="s">
        <v>200</v>
      </c>
      <c r="E129" s="8">
        <v>94</v>
      </c>
      <c r="G129" s="8">
        <v>13401</v>
      </c>
      <c r="I129" s="8">
        <v>30879</v>
      </c>
      <c r="K129" s="10">
        <v>50.967647916059498</v>
      </c>
      <c r="M129" s="5">
        <v>151.668585341831</v>
      </c>
      <c r="O129" s="13">
        <v>207.81</v>
      </c>
      <c r="Q129" s="13">
        <f t="shared" si="26"/>
        <v>4.0747058823529585</v>
      </c>
      <c r="R129" s="5">
        <f t="shared" si="27"/>
        <v>4.1562000000000001</v>
      </c>
      <c r="S129" s="5"/>
      <c r="T129" s="5">
        <f t="shared" si="28"/>
        <v>203.73529411764704</v>
      </c>
      <c r="U129" s="5"/>
      <c r="V129" s="5" t="str">
        <f t="shared" si="29"/>
        <v>Y</v>
      </c>
      <c r="W129" s="5"/>
      <c r="X129" s="42" t="str">
        <f t="shared" si="30"/>
        <v>Y</v>
      </c>
      <c r="Y129" s="42"/>
      <c r="Z129" s="42" t="s">
        <v>237</v>
      </c>
      <c r="AA129" s="42"/>
      <c r="AB129" s="42" t="str">
        <f t="shared" si="31"/>
        <v>N</v>
      </c>
      <c r="AC129" s="42"/>
      <c r="AD129" s="42">
        <f t="shared" si="32"/>
        <v>0</v>
      </c>
      <c r="AE129" s="42"/>
      <c r="AF129" s="5">
        <f t="shared" si="33"/>
        <v>203.65379999999999</v>
      </c>
      <c r="AH129" s="5">
        <f t="shared" si="34"/>
        <v>151.668585341831</v>
      </c>
      <c r="AN129" s="12">
        <f t="shared" si="50"/>
        <v>151.668585341831</v>
      </c>
      <c r="AP129" s="5">
        <f t="shared" si="35"/>
        <v>4.0747058823529585</v>
      </c>
      <c r="AR129" s="5">
        <f t="shared" si="36"/>
        <v>155.74329122418396</v>
      </c>
      <c r="AT129" s="5">
        <f t="shared" si="37"/>
        <v>3.1148658244836795</v>
      </c>
      <c r="AV129" s="5">
        <v>0</v>
      </c>
      <c r="AX129" s="5">
        <f t="shared" si="38"/>
        <v>158.85815704866764</v>
      </c>
      <c r="AZ129" s="28">
        <f t="shared" si="39"/>
        <v>2128858.1626091949</v>
      </c>
      <c r="BA129" s="28"/>
      <c r="BB129" s="29">
        <f t="shared" si="40"/>
        <v>2032510.7121658772</v>
      </c>
      <c r="BC129" s="28"/>
      <c r="BD129" s="30">
        <f t="shared" si="42"/>
        <v>96347.450443317648</v>
      </c>
      <c r="BF129" s="31">
        <f t="shared" si="41"/>
        <v>-48.951842951332367</v>
      </c>
      <c r="BG129" s="58">
        <f t="shared" si="43"/>
        <v>-656003.64739080507</v>
      </c>
      <c r="BJ129" s="53">
        <f t="shared" si="44"/>
        <v>-752351.09783412272</v>
      </c>
      <c r="BK129" s="56">
        <f t="shared" si="45"/>
        <v>54605.133529412</v>
      </c>
      <c r="BL129" s="53">
        <f t="shared" si="46"/>
        <v>-656003.64739080507</v>
      </c>
      <c r="BN129" s="62">
        <f t="shared" si="47"/>
        <v>55697.236200000167</v>
      </c>
      <c r="BP129" s="13">
        <f t="shared" si="48"/>
        <v>-697745.96430471074</v>
      </c>
    </row>
    <row r="130" spans="1:68" x14ac:dyDescent="0.3">
      <c r="A130" s="6" t="s">
        <v>143</v>
      </c>
      <c r="C130" s="6" t="s">
        <v>200</v>
      </c>
      <c r="E130" s="8">
        <v>58</v>
      </c>
      <c r="G130" s="8">
        <v>11636</v>
      </c>
      <c r="I130" s="8">
        <v>19331</v>
      </c>
      <c r="K130" s="10">
        <v>91.3131790269249</v>
      </c>
      <c r="M130" s="5">
        <v>267.399800294827</v>
      </c>
      <c r="O130" s="13">
        <v>223.32</v>
      </c>
      <c r="Q130" s="13">
        <f t="shared" si="26"/>
        <v>4.3788235294117612</v>
      </c>
      <c r="R130" s="5">
        <f t="shared" si="27"/>
        <v>4.4664000000000001</v>
      </c>
      <c r="S130" s="5"/>
      <c r="T130" s="5">
        <f t="shared" si="28"/>
        <v>218.94117647058823</v>
      </c>
      <c r="U130" s="5"/>
      <c r="V130" s="5" t="str">
        <f t="shared" si="29"/>
        <v>N</v>
      </c>
      <c r="W130" s="5"/>
      <c r="X130" s="42" t="str">
        <f t="shared" si="30"/>
        <v>N</v>
      </c>
      <c r="Y130" s="42"/>
      <c r="Z130" s="42" t="s">
        <v>237</v>
      </c>
      <c r="AA130" s="42"/>
      <c r="AB130" s="42" t="str">
        <f t="shared" si="31"/>
        <v>Y</v>
      </c>
      <c r="AC130" s="42"/>
      <c r="AD130" s="42">
        <f t="shared" si="32"/>
        <v>218.94117647058823</v>
      </c>
      <c r="AE130" s="42"/>
      <c r="AF130" s="5">
        <f t="shared" si="33"/>
        <v>218.8536</v>
      </c>
      <c r="AH130" s="5">
        <f t="shared" si="34"/>
        <v>223.32</v>
      </c>
      <c r="AN130" s="12">
        <f t="shared" si="50"/>
        <v>223.32</v>
      </c>
      <c r="AP130" s="5" t="str">
        <f t="shared" si="35"/>
        <v>N/A</v>
      </c>
      <c r="AR130" s="5">
        <f t="shared" si="36"/>
        <v>223.32</v>
      </c>
      <c r="AT130" s="5">
        <f t="shared" si="37"/>
        <v>4.4664000000000001</v>
      </c>
      <c r="AV130" s="5">
        <v>0.35</v>
      </c>
      <c r="AX130" s="5">
        <f t="shared" si="38"/>
        <v>228.13639999999998</v>
      </c>
      <c r="AZ130" s="28">
        <f t="shared" si="39"/>
        <v>2654595.1503999997</v>
      </c>
      <c r="BA130" s="28"/>
      <c r="BB130" s="29">
        <f t="shared" si="40"/>
        <v>3111464.076230607</v>
      </c>
      <c r="BC130" s="28"/>
      <c r="BD130" s="30">
        <f t="shared" si="42"/>
        <v>-456868.9258306073</v>
      </c>
      <c r="BF130" s="31">
        <f t="shared" si="41"/>
        <v>4.8163999999999874</v>
      </c>
      <c r="BG130" s="58">
        <f t="shared" si="43"/>
        <v>56043.630399999856</v>
      </c>
      <c r="BJ130" s="53">
        <f t="shared" si="44"/>
        <v>0</v>
      </c>
      <c r="BK130" s="56">
        <f t="shared" si="45"/>
        <v>0</v>
      </c>
      <c r="BL130" s="53">
        <f t="shared" si="46"/>
        <v>51971.030399999916</v>
      </c>
      <c r="BN130" s="62">
        <f t="shared" si="47"/>
        <v>51971.030399999916</v>
      </c>
      <c r="BP130" s="13">
        <f t="shared" si="48"/>
        <v>0</v>
      </c>
    </row>
    <row r="131" spans="1:68" x14ac:dyDescent="0.3">
      <c r="A131" s="6" t="s">
        <v>141</v>
      </c>
      <c r="C131" s="6" t="s">
        <v>200</v>
      </c>
      <c r="E131" s="8">
        <v>150</v>
      </c>
      <c r="G131" s="8">
        <v>40455</v>
      </c>
      <c r="I131" s="8">
        <v>51675</v>
      </c>
      <c r="K131" s="10">
        <v>94.383561643835606</v>
      </c>
      <c r="M131" s="5">
        <v>235.60245260442699</v>
      </c>
      <c r="O131" s="13">
        <v>217.32</v>
      </c>
      <c r="Q131" s="13">
        <f t="shared" si="26"/>
        <v>4.2611764705882251</v>
      </c>
      <c r="R131" s="5">
        <f t="shared" si="27"/>
        <v>4.3464</v>
      </c>
      <c r="S131" s="5"/>
      <c r="T131" s="5">
        <f t="shared" si="28"/>
        <v>213.05882352941177</v>
      </c>
      <c r="U131" s="5"/>
      <c r="V131" s="5" t="str">
        <f t="shared" si="29"/>
        <v>N</v>
      </c>
      <c r="W131" s="5"/>
      <c r="X131" s="42" t="str">
        <f t="shared" si="30"/>
        <v>N</v>
      </c>
      <c r="Y131" s="42"/>
      <c r="Z131" s="42" t="s">
        <v>237</v>
      </c>
      <c r="AA131" s="42"/>
      <c r="AB131" s="42" t="str">
        <f t="shared" si="31"/>
        <v>Y</v>
      </c>
      <c r="AC131" s="42"/>
      <c r="AD131" s="42">
        <f t="shared" si="32"/>
        <v>213.05882352941177</v>
      </c>
      <c r="AE131" s="42"/>
      <c r="AF131" s="5">
        <f t="shared" si="33"/>
        <v>212.9736</v>
      </c>
      <c r="AH131" s="5">
        <f t="shared" si="34"/>
        <v>217.32</v>
      </c>
      <c r="AN131" s="12">
        <f t="shared" si="50"/>
        <v>217.32</v>
      </c>
      <c r="AP131" s="5" t="str">
        <f t="shared" si="35"/>
        <v>N/A</v>
      </c>
      <c r="AR131" s="5">
        <f t="shared" si="36"/>
        <v>217.32</v>
      </c>
      <c r="AT131" s="5">
        <f t="shared" si="37"/>
        <v>4.3464</v>
      </c>
      <c r="AV131" s="5">
        <v>0.49</v>
      </c>
      <c r="AX131" s="5">
        <f t="shared" si="38"/>
        <v>222.15639999999999</v>
      </c>
      <c r="AZ131" s="28">
        <f t="shared" si="39"/>
        <v>8987337.1620000005</v>
      </c>
      <c r="BA131" s="28"/>
      <c r="BB131" s="29">
        <f t="shared" si="40"/>
        <v>9531297.2201120947</v>
      </c>
      <c r="BC131" s="28"/>
      <c r="BD131" s="30">
        <f t="shared" si="42"/>
        <v>-543960.05811209418</v>
      </c>
      <c r="BF131" s="31">
        <f t="shared" si="41"/>
        <v>4.8363999999999976</v>
      </c>
      <c r="BG131" s="58">
        <f t="shared" si="43"/>
        <v>195656.56199999989</v>
      </c>
      <c r="BJ131" s="53">
        <f t="shared" si="44"/>
        <v>0</v>
      </c>
      <c r="BK131" s="56">
        <f t="shared" si="45"/>
        <v>0</v>
      </c>
      <c r="BL131" s="53">
        <f t="shared" si="46"/>
        <v>175833.61199999953</v>
      </c>
      <c r="BN131" s="62">
        <f t="shared" si="47"/>
        <v>175833.61200000069</v>
      </c>
      <c r="BP131" s="13">
        <f t="shared" si="48"/>
        <v>0</v>
      </c>
    </row>
    <row r="132" spans="1:68" x14ac:dyDescent="0.3">
      <c r="A132" s="6" t="s">
        <v>139</v>
      </c>
      <c r="C132" s="6" t="s">
        <v>200</v>
      </c>
      <c r="E132" s="8">
        <v>120</v>
      </c>
      <c r="G132" s="8">
        <v>27701</v>
      </c>
      <c r="I132" s="8">
        <v>41935</v>
      </c>
      <c r="K132" s="10">
        <v>95.742009132420094</v>
      </c>
      <c r="M132" s="5">
        <v>273.82016499505499</v>
      </c>
      <c r="O132" s="13">
        <v>253.06</v>
      </c>
      <c r="Q132" s="13">
        <f t="shared" si="26"/>
        <v>4.9619607843137317</v>
      </c>
      <c r="R132" s="5">
        <f t="shared" si="27"/>
        <v>5.0612000000000004</v>
      </c>
      <c r="S132" s="5"/>
      <c r="T132" s="5">
        <f t="shared" si="28"/>
        <v>248.09803921568627</v>
      </c>
      <c r="U132" s="5"/>
      <c r="V132" s="5" t="str">
        <f t="shared" si="29"/>
        <v>N</v>
      </c>
      <c r="W132" s="5"/>
      <c r="X132" s="42" t="str">
        <f t="shared" si="30"/>
        <v>N</v>
      </c>
      <c r="Y132" s="42"/>
      <c r="Z132" s="42" t="s">
        <v>237</v>
      </c>
      <c r="AA132" s="42"/>
      <c r="AB132" s="42" t="str">
        <f t="shared" si="31"/>
        <v>Y</v>
      </c>
      <c r="AC132" s="42"/>
      <c r="AD132" s="42">
        <f t="shared" si="32"/>
        <v>248.09803921568627</v>
      </c>
      <c r="AE132" s="42"/>
      <c r="AF132" s="5">
        <f t="shared" si="33"/>
        <v>247.99879999999999</v>
      </c>
      <c r="AH132" s="5">
        <f t="shared" si="34"/>
        <v>253.06</v>
      </c>
      <c r="AN132" s="12">
        <f t="shared" si="50"/>
        <v>253.06</v>
      </c>
      <c r="AP132" s="5" t="str">
        <f t="shared" si="35"/>
        <v>N/A</v>
      </c>
      <c r="AR132" s="5">
        <f t="shared" si="36"/>
        <v>253.06</v>
      </c>
      <c r="AT132" s="5">
        <f t="shared" si="37"/>
        <v>5.0612000000000004</v>
      </c>
      <c r="AV132" s="5">
        <v>0.23</v>
      </c>
      <c r="AX132" s="5">
        <f t="shared" si="38"/>
        <v>258.35120000000001</v>
      </c>
      <c r="AZ132" s="28">
        <f t="shared" si="39"/>
        <v>7156586.5912000006</v>
      </c>
      <c r="BA132" s="28"/>
      <c r="BB132" s="29">
        <f t="shared" si="40"/>
        <v>7585092.3905280186</v>
      </c>
      <c r="BC132" s="28"/>
      <c r="BD132" s="30">
        <f t="shared" si="42"/>
        <v>-428505.79932801798</v>
      </c>
      <c r="BF132" s="31">
        <f t="shared" si="41"/>
        <v>5.2912000000000035</v>
      </c>
      <c r="BG132" s="58">
        <f t="shared" si="43"/>
        <v>146571.53120000008</v>
      </c>
      <c r="BJ132" s="53">
        <f t="shared" si="44"/>
        <v>0</v>
      </c>
      <c r="BK132" s="56">
        <f t="shared" si="45"/>
        <v>0</v>
      </c>
      <c r="BL132" s="53">
        <f t="shared" si="46"/>
        <v>140200.30119999958</v>
      </c>
      <c r="BN132" s="62">
        <f t="shared" si="47"/>
        <v>140200.30119999958</v>
      </c>
      <c r="BP132" s="13">
        <f t="shared" si="48"/>
        <v>0</v>
      </c>
    </row>
    <row r="133" spans="1:68" x14ac:dyDescent="0.3">
      <c r="A133" s="6" t="s">
        <v>137</v>
      </c>
      <c r="C133" s="6" t="s">
        <v>200</v>
      </c>
      <c r="E133" s="8">
        <v>85</v>
      </c>
      <c r="G133" s="8">
        <v>21195</v>
      </c>
      <c r="I133" s="8">
        <v>27923</v>
      </c>
      <c r="K133" s="10">
        <v>86.214343271555194</v>
      </c>
      <c r="M133" s="5">
        <v>267.84942105196097</v>
      </c>
      <c r="O133" s="13">
        <v>247.97</v>
      </c>
      <c r="Q133" s="13">
        <f t="shared" si="26"/>
        <v>4.8621568627451097</v>
      </c>
      <c r="R133" s="5">
        <f t="shared" si="27"/>
        <v>4.9594000000000005</v>
      </c>
      <c r="S133" s="5"/>
      <c r="T133" s="5">
        <f t="shared" si="28"/>
        <v>243.10784313725489</v>
      </c>
      <c r="U133" s="5"/>
      <c r="V133" s="5" t="str">
        <f t="shared" si="29"/>
        <v>N</v>
      </c>
      <c r="W133" s="5"/>
      <c r="X133" s="42" t="str">
        <f t="shared" si="30"/>
        <v>N</v>
      </c>
      <c r="Y133" s="42"/>
      <c r="Z133" s="42" t="s">
        <v>237</v>
      </c>
      <c r="AA133" s="42"/>
      <c r="AB133" s="42" t="str">
        <f t="shared" si="31"/>
        <v>Y</v>
      </c>
      <c r="AC133" s="42"/>
      <c r="AD133" s="42">
        <f t="shared" si="32"/>
        <v>243.10784313725489</v>
      </c>
      <c r="AE133" s="42"/>
      <c r="AF133" s="5">
        <f t="shared" si="33"/>
        <v>243.01060000000001</v>
      </c>
      <c r="AH133" s="5">
        <f t="shared" si="34"/>
        <v>247.97</v>
      </c>
      <c r="AN133" s="12">
        <f t="shared" si="50"/>
        <v>247.97</v>
      </c>
      <c r="AP133" s="5" t="str">
        <f t="shared" si="35"/>
        <v>N/A</v>
      </c>
      <c r="AR133" s="5">
        <f t="shared" si="36"/>
        <v>247.97</v>
      </c>
      <c r="AT133" s="5">
        <f t="shared" si="37"/>
        <v>4.9594000000000005</v>
      </c>
      <c r="AV133" s="5">
        <v>1.1000000000000001</v>
      </c>
      <c r="AX133" s="5">
        <f t="shared" si="38"/>
        <v>254.02939999999998</v>
      </c>
      <c r="AZ133" s="28">
        <f t="shared" si="39"/>
        <v>5384153.1329999994</v>
      </c>
      <c r="BA133" s="28"/>
      <c r="BB133" s="29">
        <f t="shared" si="40"/>
        <v>5677068.4791963128</v>
      </c>
      <c r="BC133" s="28"/>
      <c r="BD133" s="30">
        <f t="shared" si="42"/>
        <v>-292915.34619631339</v>
      </c>
      <c r="BF133" s="31">
        <f t="shared" si="41"/>
        <v>6.0593999999999824</v>
      </c>
      <c r="BG133" s="58">
        <f t="shared" si="43"/>
        <v>128428.98299999963</v>
      </c>
      <c r="BJ133" s="53">
        <f t="shared" si="44"/>
        <v>0</v>
      </c>
      <c r="BK133" s="56">
        <f t="shared" si="45"/>
        <v>0</v>
      </c>
      <c r="BL133" s="53">
        <f t="shared" si="46"/>
        <v>105114.48299999975</v>
      </c>
      <c r="BN133" s="62">
        <f t="shared" si="47"/>
        <v>105114.48300000034</v>
      </c>
      <c r="BP133" s="13">
        <f t="shared" si="48"/>
        <v>0</v>
      </c>
    </row>
    <row r="134" spans="1:68" x14ac:dyDescent="0.3">
      <c r="A134" s="6" t="s">
        <v>135</v>
      </c>
      <c r="C134" s="6" t="s">
        <v>200</v>
      </c>
      <c r="E134" s="8">
        <v>60</v>
      </c>
      <c r="G134" s="8">
        <v>11272</v>
      </c>
      <c r="I134" s="8">
        <v>19710</v>
      </c>
      <c r="K134" s="10">
        <v>89.159817351598207</v>
      </c>
      <c r="M134" s="5">
        <v>274.562631831842</v>
      </c>
      <c r="O134" s="13">
        <v>247.47</v>
      </c>
      <c r="Q134" s="13">
        <f t="shared" ref="Q134:Q197" si="51">O134-(O134/1.02)</f>
        <v>4.8523529411764628</v>
      </c>
      <c r="R134" s="5">
        <f t="shared" ref="R134:R197" si="52">O134*0.02</f>
        <v>4.9493999999999998</v>
      </c>
      <c r="S134" s="5"/>
      <c r="T134" s="5">
        <f t="shared" ref="T134:T197" si="53">O134/1.02</f>
        <v>242.61764705882354</v>
      </c>
      <c r="U134" s="5"/>
      <c r="V134" s="5" t="str">
        <f t="shared" ref="V134:V197" si="54">IF(M134&lt;O134,"Y","N")</f>
        <v>N</v>
      </c>
      <c r="W134" s="5"/>
      <c r="X134" s="42" t="str">
        <f t="shared" ref="X134:X197" si="55">IF(K134&lt;70,"Y","N")</f>
        <v>N</v>
      </c>
      <c r="Y134" s="42"/>
      <c r="Z134" s="42" t="s">
        <v>237</v>
      </c>
      <c r="AA134" s="42"/>
      <c r="AB134" s="42" t="str">
        <f t="shared" ref="AB134:AB197" si="56">IF(O134-M134&lt;R134,"Y","N")</f>
        <v>Y</v>
      </c>
      <c r="AC134" s="42"/>
      <c r="AD134" s="42">
        <f t="shared" ref="AD134:AD197" si="57">IF(V134="N",T134,0)</f>
        <v>242.61764705882354</v>
      </c>
      <c r="AE134" s="42"/>
      <c r="AF134" s="5">
        <f t="shared" ref="AF134:AF197" si="58">O134-R134</f>
        <v>242.5206</v>
      </c>
      <c r="AH134" s="5">
        <f t="shared" ref="AH134:AH197" si="59">IF(M134&gt;O134,O134,IF(K134&lt;70,M134,IF(M134&gt;AF134,M134,AF134)))</f>
        <v>247.47</v>
      </c>
      <c r="AN134" s="12">
        <f t="shared" si="50"/>
        <v>247.47</v>
      </c>
      <c r="AP134" s="5" t="str">
        <f t="shared" ref="AP134:AP197" si="60">IF(AH134=O134,"N/A",O134-(O134/1.02))</f>
        <v>N/A</v>
      </c>
      <c r="AR134" s="5">
        <f t="shared" ref="AR134:AR197" si="61">IF(SUM(AN134:AP134)&gt;O134,O134,SUM(AN134:AP134))</f>
        <v>247.47</v>
      </c>
      <c r="AT134" s="5">
        <f t="shared" ref="AT134:AT197" si="62">AR134*0.02</f>
        <v>4.9493999999999998</v>
      </c>
      <c r="AV134" s="5">
        <v>1.06</v>
      </c>
      <c r="AX134" s="5">
        <f t="shared" ref="AX134:AX197" si="63">SUM(AR134:AV134)</f>
        <v>253.4794</v>
      </c>
      <c r="AZ134" s="28">
        <f t="shared" ref="AZ134:AZ197" si="64">G134*AX134</f>
        <v>2857219.7968000001</v>
      </c>
      <c r="BA134" s="28"/>
      <c r="BB134" s="29">
        <f t="shared" ref="BB134:BB197" si="65">M134*G134</f>
        <v>3094869.986008523</v>
      </c>
      <c r="BC134" s="28"/>
      <c r="BD134" s="30">
        <f t="shared" si="42"/>
        <v>-237650.1892085229</v>
      </c>
      <c r="BF134" s="31">
        <f t="shared" ref="BF134:BF197" si="66">AX134-O134</f>
        <v>6.0093999999999994</v>
      </c>
      <c r="BG134" s="58">
        <f t="shared" si="43"/>
        <v>67737.9568</v>
      </c>
      <c r="BJ134" s="53">
        <f t="shared" si="44"/>
        <v>0</v>
      </c>
      <c r="BK134" s="56">
        <f t="shared" si="45"/>
        <v>0</v>
      </c>
      <c r="BL134" s="53">
        <f t="shared" si="46"/>
        <v>55789.636799999971</v>
      </c>
      <c r="BN134" s="62">
        <f t="shared" si="47"/>
        <v>55789.636799999971</v>
      </c>
      <c r="BP134" s="13">
        <f t="shared" si="48"/>
        <v>0</v>
      </c>
    </row>
    <row r="135" spans="1:68" x14ac:dyDescent="0.3">
      <c r="A135" s="6" t="s">
        <v>133</v>
      </c>
      <c r="C135" s="6" t="s">
        <v>200</v>
      </c>
      <c r="E135" s="8">
        <v>120</v>
      </c>
      <c r="G135" s="8">
        <v>9582</v>
      </c>
      <c r="I135" s="8">
        <v>26892</v>
      </c>
      <c r="K135" s="10">
        <v>88.617804551539507</v>
      </c>
      <c r="M135" s="5">
        <v>287.08074181591297</v>
      </c>
      <c r="O135" s="13">
        <v>246.23</v>
      </c>
      <c r="Q135" s="13">
        <f t="shared" si="51"/>
        <v>4.8280392156862888</v>
      </c>
      <c r="R135" s="5">
        <f t="shared" si="52"/>
        <v>4.9245999999999999</v>
      </c>
      <c r="S135" s="5"/>
      <c r="T135" s="5">
        <f t="shared" si="53"/>
        <v>241.4019607843137</v>
      </c>
      <c r="U135" s="5"/>
      <c r="V135" s="5" t="str">
        <f t="shared" si="54"/>
        <v>N</v>
      </c>
      <c r="W135" s="5"/>
      <c r="X135" s="42" t="str">
        <f t="shared" si="55"/>
        <v>N</v>
      </c>
      <c r="Y135" s="42"/>
      <c r="Z135" s="42" t="s">
        <v>237</v>
      </c>
      <c r="AA135" s="42"/>
      <c r="AB135" s="42" t="str">
        <f t="shared" si="56"/>
        <v>Y</v>
      </c>
      <c r="AC135" s="42"/>
      <c r="AD135" s="42">
        <f t="shared" si="57"/>
        <v>241.4019607843137</v>
      </c>
      <c r="AE135" s="42"/>
      <c r="AF135" s="5">
        <f t="shared" si="58"/>
        <v>241.30539999999999</v>
      </c>
      <c r="AH135" s="5">
        <f t="shared" si="59"/>
        <v>246.23</v>
      </c>
      <c r="AN135" s="12">
        <f t="shared" si="50"/>
        <v>246.23</v>
      </c>
      <c r="AP135" s="5" t="str">
        <f t="shared" si="60"/>
        <v>N/A</v>
      </c>
      <c r="AR135" s="5">
        <f t="shared" si="61"/>
        <v>246.23</v>
      </c>
      <c r="AT135" s="5">
        <f t="shared" si="62"/>
        <v>4.9245999999999999</v>
      </c>
      <c r="AV135" s="5">
        <v>0.28000000000000003</v>
      </c>
      <c r="AX135" s="5">
        <f t="shared" si="63"/>
        <v>251.43459999999999</v>
      </c>
      <c r="AZ135" s="28">
        <f t="shared" si="64"/>
        <v>2409246.3372</v>
      </c>
      <c r="BA135" s="28"/>
      <c r="BB135" s="29">
        <f t="shared" si="65"/>
        <v>2750807.668080078</v>
      </c>
      <c r="BC135" s="28"/>
      <c r="BD135" s="30">
        <f t="shared" ref="BD135:BD198" si="67">AZ135-BB135</f>
        <v>-341561.33088007802</v>
      </c>
      <c r="BF135" s="31">
        <f t="shared" si="66"/>
        <v>5.2045999999999992</v>
      </c>
      <c r="BG135" s="58">
        <f t="shared" ref="BG135:BG198" si="68">BF135*G135</f>
        <v>49870.477199999994</v>
      </c>
      <c r="BJ135" s="53">
        <f t="shared" ref="BJ135:BJ198" si="69">(AH135-O135)*G135</f>
        <v>0</v>
      </c>
      <c r="BK135" s="56">
        <f t="shared" ref="BK135:BK198" si="70">(AR135-AN135)*G135</f>
        <v>0</v>
      </c>
      <c r="BL135" s="53">
        <f t="shared" ref="BL135:BL198" si="71">((AX135-AV135)-O135)*G135</f>
        <v>47187.51719999998</v>
      </c>
      <c r="BN135" s="62">
        <f t="shared" ref="BN135:BN198" si="72">((O135*1.02)-O135)*G135</f>
        <v>47187.51719999998</v>
      </c>
      <c r="BP135" s="13">
        <f t="shared" ref="BP135:BP198" si="73">(AR135-O135)*G135</f>
        <v>0</v>
      </c>
    </row>
    <row r="136" spans="1:68" x14ac:dyDescent="0.3">
      <c r="A136" s="6" t="s">
        <v>131</v>
      </c>
      <c r="C136" s="6" t="s">
        <v>200</v>
      </c>
      <c r="E136" s="8">
        <v>100</v>
      </c>
      <c r="G136" s="8">
        <v>19564</v>
      </c>
      <c r="I136" s="8">
        <v>32850</v>
      </c>
      <c r="K136" s="10">
        <v>81.013698630137</v>
      </c>
      <c r="M136" s="5">
        <v>236.908653728074</v>
      </c>
      <c r="O136" s="13">
        <v>225.91</v>
      </c>
      <c r="Q136" s="13">
        <f t="shared" si="51"/>
        <v>4.4296078431372621</v>
      </c>
      <c r="R136" s="5">
        <f t="shared" si="52"/>
        <v>4.5182000000000002</v>
      </c>
      <c r="S136" s="5"/>
      <c r="T136" s="5">
        <f t="shared" si="53"/>
        <v>221.48039215686273</v>
      </c>
      <c r="U136" s="5"/>
      <c r="V136" s="5" t="str">
        <f t="shared" si="54"/>
        <v>N</v>
      </c>
      <c r="W136" s="5"/>
      <c r="X136" s="42" t="str">
        <f t="shared" si="55"/>
        <v>N</v>
      </c>
      <c r="Y136" s="42"/>
      <c r="Z136" s="42" t="s">
        <v>237</v>
      </c>
      <c r="AA136" s="42"/>
      <c r="AB136" s="42" t="str">
        <f t="shared" si="56"/>
        <v>Y</v>
      </c>
      <c r="AC136" s="42"/>
      <c r="AD136" s="42">
        <f t="shared" si="57"/>
        <v>221.48039215686273</v>
      </c>
      <c r="AE136" s="42"/>
      <c r="AF136" s="5">
        <f t="shared" si="58"/>
        <v>221.39179999999999</v>
      </c>
      <c r="AH136" s="5">
        <f t="shared" si="59"/>
        <v>225.91</v>
      </c>
      <c r="AN136" s="12">
        <f t="shared" si="50"/>
        <v>225.91</v>
      </c>
      <c r="AP136" s="5" t="str">
        <f t="shared" si="60"/>
        <v>N/A</v>
      </c>
      <c r="AR136" s="5">
        <f t="shared" si="61"/>
        <v>225.91</v>
      </c>
      <c r="AT136" s="5">
        <f t="shared" si="62"/>
        <v>4.5182000000000002</v>
      </c>
      <c r="AV136" s="5">
        <v>0.21</v>
      </c>
      <c r="AX136" s="5">
        <f t="shared" si="63"/>
        <v>230.63820000000001</v>
      </c>
      <c r="AZ136" s="28">
        <f t="shared" si="64"/>
        <v>4512205.7448000005</v>
      </c>
      <c r="BA136" s="28"/>
      <c r="BB136" s="29">
        <f t="shared" si="65"/>
        <v>4634880.90153604</v>
      </c>
      <c r="BC136" s="28"/>
      <c r="BD136" s="30">
        <f t="shared" si="67"/>
        <v>-122675.15673603956</v>
      </c>
      <c r="BF136" s="31">
        <f t="shared" si="66"/>
        <v>4.7282000000000153</v>
      </c>
      <c r="BG136" s="58">
        <f t="shared" si="68"/>
        <v>92502.504800000301</v>
      </c>
      <c r="BJ136" s="53">
        <f t="shared" si="69"/>
        <v>0</v>
      </c>
      <c r="BK136" s="56">
        <f t="shared" si="70"/>
        <v>0</v>
      </c>
      <c r="BL136" s="53">
        <f t="shared" si="71"/>
        <v>88394.064800000138</v>
      </c>
      <c r="BN136" s="62">
        <f t="shared" si="72"/>
        <v>88394.064800000138</v>
      </c>
      <c r="BP136" s="13">
        <f t="shared" si="73"/>
        <v>0</v>
      </c>
    </row>
    <row r="137" spans="1:68" x14ac:dyDescent="0.3">
      <c r="A137" s="6" t="s">
        <v>129</v>
      </c>
      <c r="C137" s="6" t="s">
        <v>200</v>
      </c>
      <c r="E137" s="8">
        <v>202</v>
      </c>
      <c r="G137" s="8">
        <v>38411</v>
      </c>
      <c r="I137" s="8">
        <v>66357</v>
      </c>
      <c r="K137" s="10">
        <v>89.87</v>
      </c>
      <c r="M137" s="5">
        <v>329.38</v>
      </c>
      <c r="O137" s="13">
        <v>279.77999999999997</v>
      </c>
      <c r="Q137" s="13">
        <f t="shared" si="51"/>
        <v>5.4858823529411893</v>
      </c>
      <c r="R137" s="5">
        <f t="shared" si="52"/>
        <v>5.5955999999999992</v>
      </c>
      <c r="S137" s="5"/>
      <c r="T137" s="5">
        <f t="shared" si="53"/>
        <v>274.29411764705878</v>
      </c>
      <c r="U137" s="5"/>
      <c r="V137" s="5" t="str">
        <f t="shared" si="54"/>
        <v>N</v>
      </c>
      <c r="W137" s="5"/>
      <c r="X137" s="42" t="str">
        <f t="shared" si="55"/>
        <v>N</v>
      </c>
      <c r="Y137" s="42"/>
      <c r="Z137" s="42" t="s">
        <v>237</v>
      </c>
      <c r="AA137" s="42"/>
      <c r="AB137" s="42" t="str">
        <f t="shared" si="56"/>
        <v>Y</v>
      </c>
      <c r="AC137" s="42"/>
      <c r="AD137" s="42">
        <f t="shared" si="57"/>
        <v>274.29411764705878</v>
      </c>
      <c r="AE137" s="42"/>
      <c r="AF137" s="5">
        <f t="shared" si="58"/>
        <v>274.18439999999998</v>
      </c>
      <c r="AH137" s="5">
        <f t="shared" si="59"/>
        <v>279.77999999999997</v>
      </c>
      <c r="AN137" s="12">
        <f t="shared" si="50"/>
        <v>279.77999999999997</v>
      </c>
      <c r="AP137" s="5" t="str">
        <f t="shared" si="60"/>
        <v>N/A</v>
      </c>
      <c r="AR137" s="5">
        <f t="shared" si="61"/>
        <v>279.77999999999997</v>
      </c>
      <c r="AT137" s="5">
        <f t="shared" si="62"/>
        <v>5.5955999999999992</v>
      </c>
      <c r="AV137" s="5">
        <v>0.47</v>
      </c>
      <c r="AX137" s="5">
        <f t="shared" si="63"/>
        <v>285.84559999999999</v>
      </c>
      <c r="AZ137" s="28">
        <f t="shared" si="64"/>
        <v>10979615.341599999</v>
      </c>
      <c r="BA137" s="28"/>
      <c r="BB137" s="29">
        <f t="shared" si="65"/>
        <v>12651815.18</v>
      </c>
      <c r="BC137" s="28"/>
      <c r="BD137" s="30">
        <f t="shared" si="67"/>
        <v>-1672199.8384000007</v>
      </c>
      <c r="BF137" s="31">
        <f t="shared" si="66"/>
        <v>6.0656000000000176</v>
      </c>
      <c r="BG137" s="58">
        <f t="shared" si="68"/>
        <v>232985.76160000067</v>
      </c>
      <c r="BJ137" s="53">
        <f t="shared" si="69"/>
        <v>0</v>
      </c>
      <c r="BK137" s="56">
        <f t="shared" si="70"/>
        <v>0</v>
      </c>
      <c r="BL137" s="53">
        <f t="shared" si="71"/>
        <v>214932.59159999964</v>
      </c>
      <c r="BN137" s="62">
        <f t="shared" si="72"/>
        <v>214932.59159999964</v>
      </c>
      <c r="BP137" s="13">
        <f t="shared" si="73"/>
        <v>0</v>
      </c>
    </row>
    <row r="138" spans="1:68" x14ac:dyDescent="0.3">
      <c r="A138" s="6" t="s">
        <v>172</v>
      </c>
      <c r="C138" s="6" t="s">
        <v>200</v>
      </c>
      <c r="E138" s="8">
        <v>120</v>
      </c>
      <c r="G138" s="8">
        <v>30189</v>
      </c>
      <c r="I138" s="8">
        <v>39420</v>
      </c>
      <c r="K138" s="10">
        <v>88.776255707762601</v>
      </c>
      <c r="M138" s="5">
        <v>210.87812142106699</v>
      </c>
      <c r="O138" s="13">
        <v>196.82</v>
      </c>
      <c r="Q138" s="13">
        <f t="shared" si="51"/>
        <v>3.8592156862745242</v>
      </c>
      <c r="R138" s="5">
        <f t="shared" si="52"/>
        <v>3.9363999999999999</v>
      </c>
      <c r="S138" s="5"/>
      <c r="T138" s="5">
        <f t="shared" si="53"/>
        <v>192.96078431372547</v>
      </c>
      <c r="U138" s="5"/>
      <c r="V138" s="5" t="str">
        <f t="shared" si="54"/>
        <v>N</v>
      </c>
      <c r="W138" s="5"/>
      <c r="X138" s="42" t="str">
        <f t="shared" si="55"/>
        <v>N</v>
      </c>
      <c r="Y138" s="42"/>
      <c r="Z138" s="42" t="s">
        <v>237</v>
      </c>
      <c r="AA138" s="42"/>
      <c r="AB138" s="42" t="str">
        <f t="shared" si="56"/>
        <v>Y</v>
      </c>
      <c r="AC138" s="42"/>
      <c r="AD138" s="42">
        <f t="shared" si="57"/>
        <v>192.96078431372547</v>
      </c>
      <c r="AE138" s="42"/>
      <c r="AF138" s="5">
        <f t="shared" si="58"/>
        <v>192.8836</v>
      </c>
      <c r="AH138" s="5">
        <f t="shared" si="59"/>
        <v>196.82</v>
      </c>
      <c r="AN138" s="12">
        <f t="shared" si="50"/>
        <v>196.82</v>
      </c>
      <c r="AP138" s="5" t="str">
        <f t="shared" si="60"/>
        <v>N/A</v>
      </c>
      <c r="AR138" s="5">
        <f t="shared" si="61"/>
        <v>196.82</v>
      </c>
      <c r="AT138" s="5">
        <f t="shared" si="62"/>
        <v>3.9363999999999999</v>
      </c>
      <c r="AV138" s="5">
        <v>0.38</v>
      </c>
      <c r="AX138" s="5">
        <f t="shared" si="63"/>
        <v>201.13639999999998</v>
      </c>
      <c r="AZ138" s="28">
        <f t="shared" si="64"/>
        <v>6072106.7795999991</v>
      </c>
      <c r="BA138" s="28"/>
      <c r="BB138" s="29">
        <f t="shared" si="65"/>
        <v>6366199.607580591</v>
      </c>
      <c r="BC138" s="28"/>
      <c r="BD138" s="30">
        <f t="shared" si="67"/>
        <v>-294092.82798059192</v>
      </c>
      <c r="BF138" s="31">
        <f t="shared" si="66"/>
        <v>4.3163999999999874</v>
      </c>
      <c r="BG138" s="58">
        <f t="shared" si="68"/>
        <v>130307.79959999962</v>
      </c>
      <c r="BJ138" s="53">
        <f t="shared" si="69"/>
        <v>0</v>
      </c>
      <c r="BK138" s="56">
        <f t="shared" si="70"/>
        <v>0</v>
      </c>
      <c r="BL138" s="53">
        <f t="shared" si="71"/>
        <v>118835.97959999976</v>
      </c>
      <c r="BN138" s="62">
        <f t="shared" si="72"/>
        <v>118835.97959999976</v>
      </c>
      <c r="BP138" s="13">
        <f t="shared" si="73"/>
        <v>0</v>
      </c>
    </row>
    <row r="139" spans="1:68" x14ac:dyDescent="0.3">
      <c r="A139" s="6" t="s">
        <v>170</v>
      </c>
      <c r="C139" s="6" t="s">
        <v>200</v>
      </c>
      <c r="E139" s="8">
        <v>148</v>
      </c>
      <c r="G139" s="8">
        <v>32895</v>
      </c>
      <c r="I139" s="8">
        <v>48854</v>
      </c>
      <c r="K139" s="10">
        <v>90.436875231395803</v>
      </c>
      <c r="M139" s="5">
        <v>269.695900922303</v>
      </c>
      <c r="O139" s="13">
        <v>228.44</v>
      </c>
      <c r="Q139" s="13">
        <f t="shared" si="51"/>
        <v>4.4792156862745003</v>
      </c>
      <c r="R139" s="5">
        <f t="shared" si="52"/>
        <v>4.5688000000000004</v>
      </c>
      <c r="S139" s="5"/>
      <c r="T139" s="5">
        <f t="shared" si="53"/>
        <v>223.9607843137255</v>
      </c>
      <c r="U139" s="5"/>
      <c r="V139" s="5" t="str">
        <f t="shared" si="54"/>
        <v>N</v>
      </c>
      <c r="W139" s="5"/>
      <c r="X139" s="42" t="str">
        <f t="shared" si="55"/>
        <v>N</v>
      </c>
      <c r="Y139" s="42"/>
      <c r="Z139" s="42" t="s">
        <v>237</v>
      </c>
      <c r="AA139" s="42"/>
      <c r="AB139" s="42" t="str">
        <f t="shared" si="56"/>
        <v>Y</v>
      </c>
      <c r="AC139" s="42"/>
      <c r="AD139" s="42">
        <f t="shared" si="57"/>
        <v>223.9607843137255</v>
      </c>
      <c r="AE139" s="42"/>
      <c r="AF139" s="5">
        <f t="shared" si="58"/>
        <v>223.87119999999999</v>
      </c>
      <c r="AH139" s="5">
        <f t="shared" si="59"/>
        <v>228.44</v>
      </c>
      <c r="AN139" s="12">
        <f t="shared" si="50"/>
        <v>228.44</v>
      </c>
      <c r="AP139" s="5" t="str">
        <f t="shared" si="60"/>
        <v>N/A</v>
      </c>
      <c r="AR139" s="5">
        <f t="shared" si="61"/>
        <v>228.44</v>
      </c>
      <c r="AT139" s="5">
        <f t="shared" si="62"/>
        <v>4.5688000000000004</v>
      </c>
      <c r="AV139" s="5">
        <v>0.2</v>
      </c>
      <c r="AX139" s="5">
        <f t="shared" si="63"/>
        <v>233.2088</v>
      </c>
      <c r="AZ139" s="28">
        <f t="shared" si="64"/>
        <v>7671403.4759999998</v>
      </c>
      <c r="BA139" s="28"/>
      <c r="BB139" s="29">
        <f t="shared" si="65"/>
        <v>8871646.6608391572</v>
      </c>
      <c r="BC139" s="28"/>
      <c r="BD139" s="30">
        <f t="shared" si="67"/>
        <v>-1200243.1848391574</v>
      </c>
      <c r="BF139" s="31">
        <f t="shared" si="66"/>
        <v>4.7687999999999988</v>
      </c>
      <c r="BG139" s="58">
        <f t="shared" si="68"/>
        <v>156869.67599999995</v>
      </c>
      <c r="BJ139" s="53">
        <f t="shared" si="69"/>
        <v>0</v>
      </c>
      <c r="BK139" s="56">
        <f t="shared" si="70"/>
        <v>0</v>
      </c>
      <c r="BL139" s="53">
        <f t="shared" si="71"/>
        <v>150290.67600000033</v>
      </c>
      <c r="BN139" s="62">
        <f t="shared" si="72"/>
        <v>150290.67600000033</v>
      </c>
      <c r="BP139" s="13">
        <f t="shared" si="73"/>
        <v>0</v>
      </c>
    </row>
    <row r="140" spans="1:68" x14ac:dyDescent="0.3">
      <c r="A140" s="6" t="s">
        <v>127</v>
      </c>
      <c r="C140" s="6" t="s">
        <v>200</v>
      </c>
      <c r="E140" s="8">
        <v>180</v>
      </c>
      <c r="G140" s="8">
        <v>48112</v>
      </c>
      <c r="I140" s="8">
        <v>59457</v>
      </c>
      <c r="K140" s="10">
        <v>90.497716894977202</v>
      </c>
      <c r="M140" s="5">
        <v>251.89312639826599</v>
      </c>
      <c r="O140" s="13">
        <v>248.19</v>
      </c>
      <c r="Q140" s="13">
        <f t="shared" si="51"/>
        <v>4.8664705882353019</v>
      </c>
      <c r="R140" s="5">
        <f t="shared" si="52"/>
        <v>4.9638</v>
      </c>
      <c r="S140" s="5"/>
      <c r="T140" s="5">
        <f t="shared" si="53"/>
        <v>243.3235294117647</v>
      </c>
      <c r="U140" s="5"/>
      <c r="V140" s="5" t="str">
        <f t="shared" si="54"/>
        <v>N</v>
      </c>
      <c r="W140" s="5"/>
      <c r="X140" s="42" t="str">
        <f t="shared" si="55"/>
        <v>N</v>
      </c>
      <c r="Y140" s="42"/>
      <c r="Z140" s="42" t="s">
        <v>237</v>
      </c>
      <c r="AA140" s="42"/>
      <c r="AB140" s="42" t="str">
        <f t="shared" si="56"/>
        <v>Y</v>
      </c>
      <c r="AC140" s="42"/>
      <c r="AD140" s="42">
        <f t="shared" si="57"/>
        <v>243.3235294117647</v>
      </c>
      <c r="AE140" s="42"/>
      <c r="AF140" s="5">
        <f t="shared" si="58"/>
        <v>243.22620000000001</v>
      </c>
      <c r="AH140" s="5">
        <f t="shared" si="59"/>
        <v>248.19</v>
      </c>
      <c r="AN140" s="12">
        <f t="shared" si="50"/>
        <v>248.19</v>
      </c>
      <c r="AP140" s="5" t="str">
        <f t="shared" si="60"/>
        <v>N/A</v>
      </c>
      <c r="AR140" s="5">
        <f t="shared" si="61"/>
        <v>248.19</v>
      </c>
      <c r="AT140" s="5">
        <f t="shared" si="62"/>
        <v>4.9638</v>
      </c>
      <c r="AV140" s="5">
        <v>0</v>
      </c>
      <c r="AX140" s="5">
        <f t="shared" si="63"/>
        <v>253.15379999999999</v>
      </c>
      <c r="AZ140" s="28">
        <f t="shared" si="64"/>
        <v>12179735.625599999</v>
      </c>
      <c r="BA140" s="28"/>
      <c r="BB140" s="29">
        <f t="shared" si="65"/>
        <v>12119082.097273374</v>
      </c>
      <c r="BC140" s="28"/>
      <c r="BD140" s="30">
        <f t="shared" si="67"/>
        <v>60653.528326625004</v>
      </c>
      <c r="BF140" s="31">
        <f t="shared" si="66"/>
        <v>4.963799999999992</v>
      </c>
      <c r="BG140" s="58">
        <f t="shared" si="68"/>
        <v>238818.34559999962</v>
      </c>
      <c r="BJ140" s="53">
        <f t="shared" si="69"/>
        <v>0</v>
      </c>
      <c r="BK140" s="56">
        <f t="shared" si="70"/>
        <v>0</v>
      </c>
      <c r="BL140" s="53">
        <f t="shared" si="71"/>
        <v>238818.34559999962</v>
      </c>
      <c r="BN140" s="62">
        <f t="shared" si="72"/>
        <v>238818.34559999962</v>
      </c>
      <c r="BP140" s="13">
        <f t="shared" si="73"/>
        <v>0</v>
      </c>
    </row>
    <row r="141" spans="1:68" x14ac:dyDescent="0.3">
      <c r="A141" s="6" t="s">
        <v>125</v>
      </c>
      <c r="C141" s="6" t="s">
        <v>200</v>
      </c>
      <c r="E141" s="8">
        <v>61</v>
      </c>
      <c r="G141" s="8">
        <v>17029</v>
      </c>
      <c r="I141" s="8">
        <v>20316</v>
      </c>
      <c r="K141" s="10">
        <v>91.246350774758596</v>
      </c>
      <c r="M141" s="5">
        <v>306.792859194176</v>
      </c>
      <c r="O141" s="13">
        <v>255.38</v>
      </c>
      <c r="Q141" s="13">
        <f t="shared" si="51"/>
        <v>5.0074509803921501</v>
      </c>
      <c r="R141" s="5">
        <f t="shared" si="52"/>
        <v>5.1075999999999997</v>
      </c>
      <c r="S141" s="5"/>
      <c r="T141" s="5">
        <f t="shared" si="53"/>
        <v>250.37254901960785</v>
      </c>
      <c r="U141" s="5"/>
      <c r="V141" s="5" t="str">
        <f t="shared" si="54"/>
        <v>N</v>
      </c>
      <c r="W141" s="5"/>
      <c r="X141" s="42" t="str">
        <f t="shared" si="55"/>
        <v>N</v>
      </c>
      <c r="Y141" s="42"/>
      <c r="Z141" s="42" t="s">
        <v>237</v>
      </c>
      <c r="AA141" s="42"/>
      <c r="AB141" s="42" t="str">
        <f t="shared" si="56"/>
        <v>Y</v>
      </c>
      <c r="AC141" s="42"/>
      <c r="AD141" s="42">
        <f t="shared" si="57"/>
        <v>250.37254901960785</v>
      </c>
      <c r="AE141" s="42"/>
      <c r="AF141" s="5">
        <f t="shared" si="58"/>
        <v>250.2724</v>
      </c>
      <c r="AH141" s="5">
        <f t="shared" si="59"/>
        <v>255.38</v>
      </c>
      <c r="AN141" s="12">
        <f t="shared" si="50"/>
        <v>255.38</v>
      </c>
      <c r="AP141" s="5" t="str">
        <f t="shared" si="60"/>
        <v>N/A</v>
      </c>
      <c r="AR141" s="5">
        <f t="shared" si="61"/>
        <v>255.38</v>
      </c>
      <c r="AT141" s="5">
        <f t="shared" si="62"/>
        <v>5.1075999999999997</v>
      </c>
      <c r="AV141" s="5">
        <v>0.73</v>
      </c>
      <c r="AX141" s="5">
        <f t="shared" si="63"/>
        <v>261.2176</v>
      </c>
      <c r="AZ141" s="28">
        <f t="shared" si="64"/>
        <v>4448274.5104</v>
      </c>
      <c r="BA141" s="28"/>
      <c r="BB141" s="29">
        <f t="shared" si="65"/>
        <v>5224375.5992176235</v>
      </c>
      <c r="BC141" s="28"/>
      <c r="BD141" s="30">
        <f t="shared" si="67"/>
        <v>-776101.08881762344</v>
      </c>
      <c r="BF141" s="31">
        <f t="shared" si="66"/>
        <v>5.837600000000009</v>
      </c>
      <c r="BG141" s="58">
        <f t="shared" si="68"/>
        <v>99408.490400000155</v>
      </c>
      <c r="BJ141" s="53">
        <f t="shared" si="69"/>
        <v>0</v>
      </c>
      <c r="BK141" s="56">
        <f t="shared" si="70"/>
        <v>0</v>
      </c>
      <c r="BL141" s="53">
        <f t="shared" si="71"/>
        <v>86977.320399999837</v>
      </c>
      <c r="BN141" s="62">
        <f t="shared" si="72"/>
        <v>86977.320399999837</v>
      </c>
      <c r="BP141" s="13">
        <f t="shared" si="73"/>
        <v>0</v>
      </c>
    </row>
    <row r="142" spans="1:68" x14ac:dyDescent="0.3">
      <c r="A142" s="6" t="s">
        <v>125</v>
      </c>
      <c r="C142" s="6" t="s">
        <v>210</v>
      </c>
      <c r="E142" s="8">
        <v>30</v>
      </c>
      <c r="G142" s="8">
        <v>1393</v>
      </c>
      <c r="I142" s="8">
        <v>9855</v>
      </c>
      <c r="K142" s="10">
        <v>81.735159817351601</v>
      </c>
      <c r="M142" s="5">
        <v>286.94393340435198</v>
      </c>
      <c r="O142" s="13">
        <v>221.38</v>
      </c>
      <c r="Q142" s="13">
        <f t="shared" si="51"/>
        <v>4.3407843137254929</v>
      </c>
      <c r="R142" s="5">
        <f t="shared" si="52"/>
        <v>4.4276</v>
      </c>
      <c r="S142" s="5"/>
      <c r="T142" s="5">
        <f t="shared" si="53"/>
        <v>217.0392156862745</v>
      </c>
      <c r="U142" s="5"/>
      <c r="V142" s="5" t="str">
        <f t="shared" si="54"/>
        <v>N</v>
      </c>
      <c r="W142" s="5"/>
      <c r="X142" s="42" t="str">
        <f t="shared" si="55"/>
        <v>N</v>
      </c>
      <c r="Y142" s="42"/>
      <c r="Z142" s="42" t="s">
        <v>237</v>
      </c>
      <c r="AA142" s="42"/>
      <c r="AB142" s="42" t="str">
        <f t="shared" si="56"/>
        <v>Y</v>
      </c>
      <c r="AC142" s="42"/>
      <c r="AD142" s="42">
        <f t="shared" si="57"/>
        <v>217.0392156862745</v>
      </c>
      <c r="AE142" s="42"/>
      <c r="AF142" s="5">
        <f t="shared" si="58"/>
        <v>216.95239999999998</v>
      </c>
      <c r="AH142" s="5">
        <f t="shared" si="59"/>
        <v>221.38</v>
      </c>
      <c r="AN142" s="12">
        <f t="shared" si="50"/>
        <v>221.38</v>
      </c>
      <c r="AP142" s="5" t="str">
        <f t="shared" si="60"/>
        <v>N/A</v>
      </c>
      <c r="AR142" s="5">
        <f t="shared" si="61"/>
        <v>221.38</v>
      </c>
      <c r="AT142" s="5">
        <f t="shared" si="62"/>
        <v>4.4276</v>
      </c>
      <c r="AV142" s="5">
        <v>0.74</v>
      </c>
      <c r="AX142" s="5">
        <f t="shared" si="63"/>
        <v>226.54760000000002</v>
      </c>
      <c r="AZ142" s="28">
        <f t="shared" si="64"/>
        <v>315580.80680000002</v>
      </c>
      <c r="BA142" s="28"/>
      <c r="BB142" s="29">
        <f t="shared" si="65"/>
        <v>399712.89923226234</v>
      </c>
      <c r="BC142" s="28"/>
      <c r="BD142" s="30">
        <f t="shared" si="67"/>
        <v>-84132.092432262318</v>
      </c>
      <c r="BF142" s="31">
        <f t="shared" si="66"/>
        <v>5.1676000000000215</v>
      </c>
      <c r="BG142" s="58">
        <f t="shared" si="68"/>
        <v>7198.4668000000302</v>
      </c>
      <c r="BJ142" s="53">
        <f t="shared" si="69"/>
        <v>0</v>
      </c>
      <c r="BK142" s="56">
        <f t="shared" si="70"/>
        <v>0</v>
      </c>
      <c r="BL142" s="53">
        <f t="shared" si="71"/>
        <v>6167.6468000000177</v>
      </c>
      <c r="BN142" s="62">
        <f t="shared" si="72"/>
        <v>6167.6468000000177</v>
      </c>
      <c r="BP142" s="13">
        <f t="shared" si="73"/>
        <v>0</v>
      </c>
    </row>
    <row r="143" spans="1:68" x14ac:dyDescent="0.3">
      <c r="A143" s="6" t="s">
        <v>123</v>
      </c>
      <c r="C143" s="6" t="s">
        <v>200</v>
      </c>
      <c r="E143" s="8">
        <v>145</v>
      </c>
      <c r="G143" s="8">
        <v>43146</v>
      </c>
      <c r="I143" s="8">
        <v>51336</v>
      </c>
      <c r="K143" s="10">
        <v>96.997638167217801</v>
      </c>
      <c r="M143" s="5">
        <v>253.76773226788799</v>
      </c>
      <c r="O143" s="13">
        <v>260.25</v>
      </c>
      <c r="Q143" s="13">
        <f t="shared" si="51"/>
        <v>5.1029411764705799</v>
      </c>
      <c r="R143" s="5">
        <f t="shared" si="52"/>
        <v>5.2050000000000001</v>
      </c>
      <c r="S143" s="5"/>
      <c r="T143" s="5">
        <f t="shared" si="53"/>
        <v>255.14705882352942</v>
      </c>
      <c r="U143" s="5"/>
      <c r="V143" s="5" t="str">
        <f t="shared" si="54"/>
        <v>Y</v>
      </c>
      <c r="W143" s="5"/>
      <c r="X143" s="42" t="str">
        <f t="shared" si="55"/>
        <v>N</v>
      </c>
      <c r="Y143" s="42"/>
      <c r="Z143" s="42" t="s">
        <v>237</v>
      </c>
      <c r="AA143" s="42"/>
      <c r="AB143" s="42" t="str">
        <f t="shared" si="56"/>
        <v>N</v>
      </c>
      <c r="AC143" s="42"/>
      <c r="AD143" s="42">
        <f t="shared" si="57"/>
        <v>0</v>
      </c>
      <c r="AE143" s="42"/>
      <c r="AF143" s="5">
        <f t="shared" si="58"/>
        <v>255.04499999999999</v>
      </c>
      <c r="AH143" s="5">
        <f t="shared" si="59"/>
        <v>255.04499999999999</v>
      </c>
      <c r="AN143" s="12">
        <f t="shared" si="50"/>
        <v>255.04499999999999</v>
      </c>
      <c r="AP143" s="5">
        <f t="shared" si="60"/>
        <v>5.1029411764705799</v>
      </c>
      <c r="AR143" s="5">
        <f t="shared" si="61"/>
        <v>260.14794117647057</v>
      </c>
      <c r="AT143" s="5">
        <f t="shared" si="62"/>
        <v>5.2029588235294115</v>
      </c>
      <c r="AV143" s="5">
        <v>0.08</v>
      </c>
      <c r="AX143" s="5">
        <f t="shared" si="63"/>
        <v>265.43089999999995</v>
      </c>
      <c r="AZ143" s="28">
        <f t="shared" si="64"/>
        <v>11452281.611399997</v>
      </c>
      <c r="BA143" s="28"/>
      <c r="BB143" s="29">
        <f t="shared" si="65"/>
        <v>10949062.576430295</v>
      </c>
      <c r="BC143" s="28"/>
      <c r="BD143" s="30">
        <f t="shared" si="67"/>
        <v>503219.03496970236</v>
      </c>
      <c r="BF143" s="31">
        <f t="shared" si="66"/>
        <v>5.1808999999999514</v>
      </c>
      <c r="BG143" s="58">
        <f t="shared" si="68"/>
        <v>223535.1113999979</v>
      </c>
      <c r="BJ143" s="53">
        <f t="shared" si="69"/>
        <v>-224574.93000000055</v>
      </c>
      <c r="BK143" s="56">
        <f t="shared" si="70"/>
        <v>220171.49999999965</v>
      </c>
      <c r="BL143" s="53">
        <f t="shared" si="71"/>
        <v>220083.4313999986</v>
      </c>
      <c r="BN143" s="62">
        <f t="shared" si="72"/>
        <v>224574.92999999932</v>
      </c>
      <c r="BP143" s="13">
        <f t="shared" si="73"/>
        <v>-4403.4300000009007</v>
      </c>
    </row>
    <row r="144" spans="1:68" x14ac:dyDescent="0.3">
      <c r="A144" s="6" t="s">
        <v>167</v>
      </c>
      <c r="C144" s="6" t="s">
        <v>200</v>
      </c>
      <c r="E144" s="8">
        <v>120</v>
      </c>
      <c r="G144" s="8">
        <v>22377</v>
      </c>
      <c r="I144" s="8">
        <v>40431</v>
      </c>
      <c r="K144" s="10">
        <v>92.308219178082197</v>
      </c>
      <c r="M144" s="5">
        <v>215.03189205155201</v>
      </c>
      <c r="O144" s="13">
        <v>179.71</v>
      </c>
      <c r="Q144" s="13">
        <f t="shared" si="51"/>
        <v>3.5237254901960853</v>
      </c>
      <c r="R144" s="5">
        <f t="shared" si="52"/>
        <v>3.5942000000000003</v>
      </c>
      <c r="S144" s="5"/>
      <c r="T144" s="5">
        <f t="shared" si="53"/>
        <v>176.18627450980392</v>
      </c>
      <c r="U144" s="5"/>
      <c r="V144" s="5" t="str">
        <f t="shared" si="54"/>
        <v>N</v>
      </c>
      <c r="W144" s="5"/>
      <c r="X144" s="42" t="str">
        <f t="shared" si="55"/>
        <v>N</v>
      </c>
      <c r="Y144" s="42"/>
      <c r="Z144" s="42" t="s">
        <v>237</v>
      </c>
      <c r="AA144" s="42"/>
      <c r="AB144" s="42" t="str">
        <f t="shared" si="56"/>
        <v>Y</v>
      </c>
      <c r="AC144" s="42"/>
      <c r="AD144" s="42">
        <f t="shared" si="57"/>
        <v>176.18627450980392</v>
      </c>
      <c r="AE144" s="42"/>
      <c r="AF144" s="5">
        <f t="shared" si="58"/>
        <v>176.11580000000001</v>
      </c>
      <c r="AH144" s="5">
        <f t="shared" si="59"/>
        <v>179.71</v>
      </c>
      <c r="AN144" s="12">
        <f t="shared" si="50"/>
        <v>179.71</v>
      </c>
      <c r="AP144" s="5" t="str">
        <f t="shared" si="60"/>
        <v>N/A</v>
      </c>
      <c r="AR144" s="5">
        <f t="shared" si="61"/>
        <v>179.71</v>
      </c>
      <c r="AT144" s="5">
        <f t="shared" si="62"/>
        <v>3.5942000000000003</v>
      </c>
      <c r="AV144" s="5">
        <v>0.03</v>
      </c>
      <c r="AX144" s="5">
        <f t="shared" si="63"/>
        <v>183.33420000000001</v>
      </c>
      <c r="AZ144" s="28">
        <f t="shared" si="64"/>
        <v>4102469.3934000004</v>
      </c>
      <c r="BA144" s="28"/>
      <c r="BB144" s="29">
        <f t="shared" si="65"/>
        <v>4811768.6484375792</v>
      </c>
      <c r="BC144" s="28"/>
      <c r="BD144" s="30">
        <f t="shared" si="67"/>
        <v>-709299.25503757875</v>
      </c>
      <c r="BF144" s="31">
        <f t="shared" si="66"/>
        <v>3.6242000000000019</v>
      </c>
      <c r="BG144" s="58">
        <f t="shared" si="68"/>
        <v>81098.723400000046</v>
      </c>
      <c r="BJ144" s="53">
        <f t="shared" si="69"/>
        <v>0</v>
      </c>
      <c r="BK144" s="56">
        <f t="shared" si="70"/>
        <v>0</v>
      </c>
      <c r="BL144" s="53">
        <f t="shared" si="71"/>
        <v>80427.413400000019</v>
      </c>
      <c r="BN144" s="62">
        <f t="shared" si="72"/>
        <v>80427.413400000019</v>
      </c>
      <c r="BP144" s="13">
        <f t="shared" si="73"/>
        <v>0</v>
      </c>
    </row>
    <row r="145" spans="1:68" x14ac:dyDescent="0.3">
      <c r="A145" s="6" t="s">
        <v>120</v>
      </c>
      <c r="C145" s="6" t="s">
        <v>200</v>
      </c>
      <c r="E145" s="8">
        <v>60</v>
      </c>
      <c r="G145" s="8">
        <v>13836</v>
      </c>
      <c r="I145" s="8">
        <v>20633</v>
      </c>
      <c r="K145" s="10">
        <v>94.214611872146094</v>
      </c>
      <c r="M145" s="5">
        <v>279.71466023363899</v>
      </c>
      <c r="O145" s="13">
        <v>234.59</v>
      </c>
      <c r="Q145" s="13">
        <f t="shared" si="51"/>
        <v>4.5998039215686219</v>
      </c>
      <c r="R145" s="5">
        <f t="shared" si="52"/>
        <v>4.6917999999999997</v>
      </c>
      <c r="S145" s="5"/>
      <c r="T145" s="5">
        <f t="shared" si="53"/>
        <v>229.99019607843138</v>
      </c>
      <c r="U145" s="5"/>
      <c r="V145" s="5" t="str">
        <f t="shared" si="54"/>
        <v>N</v>
      </c>
      <c r="W145" s="5"/>
      <c r="X145" s="42" t="str">
        <f t="shared" si="55"/>
        <v>N</v>
      </c>
      <c r="Y145" s="42"/>
      <c r="Z145" s="42" t="s">
        <v>237</v>
      </c>
      <c r="AA145" s="42"/>
      <c r="AB145" s="42" t="str">
        <f t="shared" si="56"/>
        <v>Y</v>
      </c>
      <c r="AC145" s="42"/>
      <c r="AD145" s="42">
        <f t="shared" si="57"/>
        <v>229.99019607843138</v>
      </c>
      <c r="AE145" s="42"/>
      <c r="AF145" s="5">
        <f t="shared" si="58"/>
        <v>229.8982</v>
      </c>
      <c r="AH145" s="5">
        <f t="shared" si="59"/>
        <v>234.59</v>
      </c>
      <c r="AN145" s="12">
        <f t="shared" si="50"/>
        <v>234.59</v>
      </c>
      <c r="AP145" s="5" t="str">
        <f t="shared" si="60"/>
        <v>N/A</v>
      </c>
      <c r="AR145" s="5">
        <f t="shared" si="61"/>
        <v>234.59</v>
      </c>
      <c r="AT145" s="5">
        <f t="shared" si="62"/>
        <v>4.6917999999999997</v>
      </c>
      <c r="AV145" s="5">
        <v>0.25</v>
      </c>
      <c r="AX145" s="5">
        <f t="shared" si="63"/>
        <v>239.5318</v>
      </c>
      <c r="AZ145" s="28">
        <f t="shared" si="64"/>
        <v>3314161.9848000002</v>
      </c>
      <c r="BA145" s="28"/>
      <c r="BB145" s="29">
        <f t="shared" si="65"/>
        <v>3870132.0389926289</v>
      </c>
      <c r="BC145" s="28"/>
      <c r="BD145" s="30">
        <f t="shared" si="67"/>
        <v>-555970.05419262871</v>
      </c>
      <c r="BF145" s="31">
        <f t="shared" si="66"/>
        <v>4.9418000000000006</v>
      </c>
      <c r="BG145" s="58">
        <f t="shared" si="68"/>
        <v>68374.744800000015</v>
      </c>
      <c r="BJ145" s="53">
        <f t="shared" si="69"/>
        <v>0</v>
      </c>
      <c r="BK145" s="56">
        <f t="shared" si="70"/>
        <v>0</v>
      </c>
      <c r="BL145" s="53">
        <f t="shared" si="71"/>
        <v>64915.744800000008</v>
      </c>
      <c r="BN145" s="62">
        <f t="shared" si="72"/>
        <v>64915.744800000008</v>
      </c>
      <c r="BP145" s="13">
        <f t="shared" si="73"/>
        <v>0</v>
      </c>
    </row>
    <row r="146" spans="1:68" x14ac:dyDescent="0.3">
      <c r="A146" s="6" t="s">
        <v>118</v>
      </c>
      <c r="C146" s="6" t="s">
        <v>200</v>
      </c>
      <c r="E146" s="8">
        <v>60</v>
      </c>
      <c r="G146" s="8">
        <v>16122</v>
      </c>
      <c r="I146" s="8">
        <v>20779</v>
      </c>
      <c r="K146" s="10">
        <v>94.881278538812793</v>
      </c>
      <c r="M146" s="5">
        <v>246.20450015105001</v>
      </c>
      <c r="O146" s="13">
        <v>227.11</v>
      </c>
      <c r="Q146" s="13">
        <f t="shared" si="51"/>
        <v>4.453137254901975</v>
      </c>
      <c r="R146" s="5">
        <f t="shared" si="52"/>
        <v>4.5422000000000002</v>
      </c>
      <c r="S146" s="5"/>
      <c r="T146" s="5">
        <f t="shared" si="53"/>
        <v>222.65686274509804</v>
      </c>
      <c r="U146" s="5"/>
      <c r="V146" s="5" t="str">
        <f t="shared" si="54"/>
        <v>N</v>
      </c>
      <c r="W146" s="5"/>
      <c r="X146" s="42" t="str">
        <f t="shared" si="55"/>
        <v>N</v>
      </c>
      <c r="Y146" s="42"/>
      <c r="Z146" s="42" t="s">
        <v>237</v>
      </c>
      <c r="AA146" s="42"/>
      <c r="AB146" s="42" t="str">
        <f t="shared" si="56"/>
        <v>Y</v>
      </c>
      <c r="AC146" s="42"/>
      <c r="AD146" s="42">
        <f t="shared" si="57"/>
        <v>222.65686274509804</v>
      </c>
      <c r="AE146" s="42"/>
      <c r="AF146" s="5">
        <f t="shared" si="58"/>
        <v>222.56780000000001</v>
      </c>
      <c r="AH146" s="5">
        <f t="shared" si="59"/>
        <v>227.11</v>
      </c>
      <c r="AN146" s="12">
        <f t="shared" si="50"/>
        <v>227.11</v>
      </c>
      <c r="AP146" s="5" t="str">
        <f t="shared" si="60"/>
        <v>N/A</v>
      </c>
      <c r="AR146" s="5">
        <f t="shared" si="61"/>
        <v>227.11</v>
      </c>
      <c r="AT146" s="5">
        <f t="shared" si="62"/>
        <v>4.5422000000000002</v>
      </c>
      <c r="AV146" s="5">
        <v>1.5</v>
      </c>
      <c r="AX146" s="5">
        <f t="shared" si="63"/>
        <v>233.15220000000002</v>
      </c>
      <c r="AZ146" s="28">
        <f t="shared" si="64"/>
        <v>3758879.7684000004</v>
      </c>
      <c r="BA146" s="28"/>
      <c r="BB146" s="29">
        <f t="shared" si="65"/>
        <v>3969308.9514352283</v>
      </c>
      <c r="BC146" s="28"/>
      <c r="BD146" s="30">
        <f t="shared" si="67"/>
        <v>-210429.18303522794</v>
      </c>
      <c r="BF146" s="31">
        <f t="shared" si="66"/>
        <v>6.0422000000000082</v>
      </c>
      <c r="BG146" s="58">
        <f t="shared" si="68"/>
        <v>97412.348400000134</v>
      </c>
      <c r="BJ146" s="53">
        <f t="shared" si="69"/>
        <v>0</v>
      </c>
      <c r="BK146" s="56">
        <f t="shared" si="70"/>
        <v>0</v>
      </c>
      <c r="BL146" s="53">
        <f t="shared" si="71"/>
        <v>73229.348400000134</v>
      </c>
      <c r="BN146" s="62">
        <f t="shared" si="72"/>
        <v>73229.348400000134</v>
      </c>
      <c r="BP146" s="13">
        <f t="shared" si="73"/>
        <v>0</v>
      </c>
    </row>
    <row r="147" spans="1:68" x14ac:dyDescent="0.3">
      <c r="A147" s="6" t="s">
        <v>116</v>
      </c>
      <c r="C147" s="6" t="s">
        <v>200</v>
      </c>
      <c r="E147" s="8">
        <v>130</v>
      </c>
      <c r="G147" s="8">
        <v>35230</v>
      </c>
      <c r="I147" s="8">
        <v>42705</v>
      </c>
      <c r="K147" s="10">
        <v>88.794520547945197</v>
      </c>
      <c r="M147" s="5">
        <v>220.46062370521599</v>
      </c>
      <c r="O147" s="13">
        <v>229.68</v>
      </c>
      <c r="Q147" s="13">
        <f t="shared" si="51"/>
        <v>4.5035294117647027</v>
      </c>
      <c r="R147" s="5">
        <f t="shared" si="52"/>
        <v>4.5936000000000003</v>
      </c>
      <c r="S147" s="5"/>
      <c r="T147" s="5">
        <f t="shared" si="53"/>
        <v>225.1764705882353</v>
      </c>
      <c r="U147" s="5"/>
      <c r="V147" s="5" t="str">
        <f t="shared" si="54"/>
        <v>Y</v>
      </c>
      <c r="W147" s="5"/>
      <c r="X147" s="42" t="str">
        <f t="shared" si="55"/>
        <v>N</v>
      </c>
      <c r="Y147" s="42"/>
      <c r="Z147" s="42" t="s">
        <v>238</v>
      </c>
      <c r="AA147" s="42"/>
      <c r="AB147" s="42" t="str">
        <f t="shared" si="56"/>
        <v>N</v>
      </c>
      <c r="AC147" s="42"/>
      <c r="AD147" s="42">
        <f t="shared" si="57"/>
        <v>0</v>
      </c>
      <c r="AE147" s="42"/>
      <c r="AF147" s="5">
        <f t="shared" si="58"/>
        <v>225.0864</v>
      </c>
      <c r="AH147" s="5">
        <f t="shared" si="59"/>
        <v>225.0864</v>
      </c>
      <c r="AJ147" s="12">
        <f>M147</f>
        <v>220.46062370521599</v>
      </c>
      <c r="AL147" s="12">
        <f>IF(AH147&lt;AJ147,AH147,AJ147)</f>
        <v>220.46062370521599</v>
      </c>
      <c r="AN147" s="12">
        <f>AL147</f>
        <v>220.46062370521599</v>
      </c>
      <c r="AP147" s="5">
        <f t="shared" si="60"/>
        <v>4.5035294117647027</v>
      </c>
      <c r="AR147" s="5">
        <f t="shared" si="61"/>
        <v>224.9641531169807</v>
      </c>
      <c r="AT147" s="5">
        <f t="shared" si="62"/>
        <v>4.4992830623396136</v>
      </c>
      <c r="AV147" s="5">
        <v>0.1</v>
      </c>
      <c r="AX147" s="5">
        <f t="shared" si="63"/>
        <v>229.56343617932029</v>
      </c>
      <c r="AZ147" s="28">
        <f t="shared" si="64"/>
        <v>8087519.8565974543</v>
      </c>
      <c r="BA147" s="28"/>
      <c r="BB147" s="29">
        <f t="shared" si="65"/>
        <v>7766827.7731347596</v>
      </c>
      <c r="BC147" s="28"/>
      <c r="BD147" s="30">
        <f t="shared" si="67"/>
        <v>320692.08346269466</v>
      </c>
      <c r="BF147" s="31">
        <f t="shared" si="66"/>
        <v>-0.11656382067971549</v>
      </c>
      <c r="BG147" s="58">
        <f t="shared" si="68"/>
        <v>-4106.5434025463765</v>
      </c>
      <c r="BJ147" s="53">
        <f t="shared" si="69"/>
        <v>-161832.52800000031</v>
      </c>
      <c r="BK147" s="56">
        <f t="shared" si="70"/>
        <v>158659.34117647048</v>
      </c>
      <c r="BL147" s="53">
        <f t="shared" si="71"/>
        <v>-7629.5434025461764</v>
      </c>
      <c r="BN147" s="62">
        <f t="shared" si="72"/>
        <v>161832.52800000031</v>
      </c>
      <c r="BP147" s="13">
        <f t="shared" si="73"/>
        <v>-166139.28568877029</v>
      </c>
    </row>
    <row r="148" spans="1:68" x14ac:dyDescent="0.3">
      <c r="A148" s="6" t="s">
        <v>108</v>
      </c>
      <c r="C148" s="6" t="s">
        <v>200</v>
      </c>
      <c r="E148" s="8">
        <v>120</v>
      </c>
      <c r="G148" s="8">
        <v>23469</v>
      </c>
      <c r="I148" s="8">
        <v>39420</v>
      </c>
      <c r="K148" s="10">
        <v>84.668949771689498</v>
      </c>
      <c r="M148" s="5">
        <v>242.049575782803</v>
      </c>
      <c r="O148" s="13">
        <v>247.81</v>
      </c>
      <c r="Q148" s="13">
        <f t="shared" si="51"/>
        <v>4.8590196078431518</v>
      </c>
      <c r="R148" s="5">
        <f t="shared" si="52"/>
        <v>4.9561999999999999</v>
      </c>
      <c r="S148" s="5"/>
      <c r="T148" s="5">
        <f t="shared" si="53"/>
        <v>242.95098039215685</v>
      </c>
      <c r="U148" s="5"/>
      <c r="V148" s="5" t="str">
        <f t="shared" si="54"/>
        <v>Y</v>
      </c>
      <c r="W148" s="5"/>
      <c r="X148" s="42" t="str">
        <f t="shared" si="55"/>
        <v>N</v>
      </c>
      <c r="Y148" s="42"/>
      <c r="Z148" s="42" t="s">
        <v>237</v>
      </c>
      <c r="AA148" s="42"/>
      <c r="AB148" s="42" t="str">
        <f t="shared" si="56"/>
        <v>N</v>
      </c>
      <c r="AC148" s="42"/>
      <c r="AD148" s="42">
        <f t="shared" si="57"/>
        <v>0</v>
      </c>
      <c r="AE148" s="42"/>
      <c r="AF148" s="5">
        <f t="shared" si="58"/>
        <v>242.85380000000001</v>
      </c>
      <c r="AH148" s="5">
        <f t="shared" si="59"/>
        <v>242.85380000000001</v>
      </c>
      <c r="AN148" s="12">
        <f>AH148</f>
        <v>242.85380000000001</v>
      </c>
      <c r="AP148" s="5">
        <f t="shared" si="60"/>
        <v>4.8590196078431518</v>
      </c>
      <c r="AR148" s="5">
        <f t="shared" si="61"/>
        <v>247.71281960784316</v>
      </c>
      <c r="AT148" s="5">
        <f t="shared" si="62"/>
        <v>4.9542563921568634</v>
      </c>
      <c r="AV148" s="5">
        <v>0.28000000000000003</v>
      </c>
      <c r="AX148" s="5">
        <f t="shared" si="63"/>
        <v>252.94707600000001</v>
      </c>
      <c r="AZ148" s="28">
        <f t="shared" si="64"/>
        <v>5936414.9266440002</v>
      </c>
      <c r="BA148" s="28"/>
      <c r="BB148" s="29">
        <f t="shared" si="65"/>
        <v>5680661.4940466033</v>
      </c>
      <c r="BC148" s="28"/>
      <c r="BD148" s="30">
        <f t="shared" si="67"/>
        <v>255753.4325973969</v>
      </c>
      <c r="BF148" s="31">
        <f t="shared" si="66"/>
        <v>5.1370760000000075</v>
      </c>
      <c r="BG148" s="58">
        <f t="shared" si="68"/>
        <v>120562.03664400018</v>
      </c>
      <c r="BJ148" s="53">
        <f t="shared" si="69"/>
        <v>-116317.05779999989</v>
      </c>
      <c r="BK148" s="56">
        <f t="shared" si="70"/>
        <v>114036.33117647094</v>
      </c>
      <c r="BL148" s="53">
        <f t="shared" si="71"/>
        <v>113990.71664400015</v>
      </c>
      <c r="BN148" s="62">
        <f t="shared" si="72"/>
        <v>116317.05779999989</v>
      </c>
      <c r="BP148" s="13">
        <f t="shared" si="73"/>
        <v>-2280.7266235289649</v>
      </c>
    </row>
    <row r="149" spans="1:68" x14ac:dyDescent="0.3">
      <c r="A149" s="6" t="s">
        <v>106</v>
      </c>
      <c r="C149" s="6" t="s">
        <v>200</v>
      </c>
      <c r="E149" s="8">
        <v>72</v>
      </c>
      <c r="G149" s="8">
        <v>19160</v>
      </c>
      <c r="I149" s="8">
        <v>24770</v>
      </c>
      <c r="K149" s="10">
        <v>94.254185692541796</v>
      </c>
      <c r="M149" s="5">
        <v>262.60826257065798</v>
      </c>
      <c r="O149" s="13">
        <v>248.09</v>
      </c>
      <c r="Q149" s="13">
        <f t="shared" si="51"/>
        <v>4.8645098039215782</v>
      </c>
      <c r="R149" s="5">
        <f t="shared" si="52"/>
        <v>4.9618000000000002</v>
      </c>
      <c r="S149" s="5"/>
      <c r="T149" s="5">
        <f t="shared" si="53"/>
        <v>243.22549019607843</v>
      </c>
      <c r="U149" s="5"/>
      <c r="V149" s="5" t="str">
        <f t="shared" si="54"/>
        <v>N</v>
      </c>
      <c r="W149" s="5"/>
      <c r="X149" s="42" t="str">
        <f t="shared" si="55"/>
        <v>N</v>
      </c>
      <c r="Y149" s="42"/>
      <c r="Z149" s="42" t="s">
        <v>237</v>
      </c>
      <c r="AA149" s="42"/>
      <c r="AB149" s="42" t="str">
        <f t="shared" si="56"/>
        <v>Y</v>
      </c>
      <c r="AC149" s="42"/>
      <c r="AD149" s="42">
        <f t="shared" si="57"/>
        <v>243.22549019607843</v>
      </c>
      <c r="AE149" s="42"/>
      <c r="AF149" s="5">
        <f t="shared" si="58"/>
        <v>243.12819999999999</v>
      </c>
      <c r="AH149" s="5">
        <f t="shared" si="59"/>
        <v>248.09</v>
      </c>
      <c r="AN149" s="12">
        <f>AH149</f>
        <v>248.09</v>
      </c>
      <c r="AP149" s="5" t="str">
        <f t="shared" si="60"/>
        <v>N/A</v>
      </c>
      <c r="AR149" s="5">
        <f t="shared" si="61"/>
        <v>248.09</v>
      </c>
      <c r="AT149" s="5">
        <f t="shared" si="62"/>
        <v>4.9618000000000002</v>
      </c>
      <c r="AV149" s="5">
        <v>0.1</v>
      </c>
      <c r="AX149" s="5">
        <f t="shared" si="63"/>
        <v>253.15180000000001</v>
      </c>
      <c r="AZ149" s="28">
        <f t="shared" si="64"/>
        <v>4850388.4879999999</v>
      </c>
      <c r="BA149" s="28"/>
      <c r="BB149" s="29">
        <f t="shared" si="65"/>
        <v>5031574.3108538073</v>
      </c>
      <c r="BC149" s="28"/>
      <c r="BD149" s="30">
        <f t="shared" si="67"/>
        <v>-181185.82285380736</v>
      </c>
      <c r="BF149" s="31">
        <f t="shared" si="66"/>
        <v>5.0618000000000052</v>
      </c>
      <c r="BG149" s="58">
        <f t="shared" si="68"/>
        <v>96984.088000000105</v>
      </c>
      <c r="BJ149" s="53">
        <f t="shared" si="69"/>
        <v>0</v>
      </c>
      <c r="BK149" s="56">
        <f t="shared" si="70"/>
        <v>0</v>
      </c>
      <c r="BL149" s="53">
        <f t="shared" si="71"/>
        <v>95068.088000000207</v>
      </c>
      <c r="BN149" s="62">
        <f t="shared" si="72"/>
        <v>95068.088000000207</v>
      </c>
      <c r="BP149" s="13">
        <f t="shared" si="73"/>
        <v>0</v>
      </c>
    </row>
    <row r="150" spans="1:68" x14ac:dyDescent="0.3">
      <c r="A150" s="6" t="s">
        <v>103</v>
      </c>
      <c r="C150" s="6" t="s">
        <v>200</v>
      </c>
      <c r="E150" s="8">
        <v>65</v>
      </c>
      <c r="G150" s="8">
        <v>11059</v>
      </c>
      <c r="I150" s="8">
        <v>21353</v>
      </c>
      <c r="K150" s="10">
        <v>85.656480505795599</v>
      </c>
      <c r="M150" s="5">
        <v>248.01070548248401</v>
      </c>
      <c r="O150" s="13">
        <v>228.19</v>
      </c>
      <c r="Q150" s="13">
        <f t="shared" si="51"/>
        <v>4.474313725490191</v>
      </c>
      <c r="R150" s="5">
        <f t="shared" si="52"/>
        <v>4.5637999999999996</v>
      </c>
      <c r="S150" s="5"/>
      <c r="T150" s="5">
        <f t="shared" si="53"/>
        <v>223.71568627450981</v>
      </c>
      <c r="U150" s="5"/>
      <c r="V150" s="5" t="str">
        <f t="shared" si="54"/>
        <v>N</v>
      </c>
      <c r="W150" s="5"/>
      <c r="X150" s="42" t="str">
        <f t="shared" si="55"/>
        <v>N</v>
      </c>
      <c r="Y150" s="42"/>
      <c r="Z150" s="42" t="s">
        <v>237</v>
      </c>
      <c r="AA150" s="42"/>
      <c r="AB150" s="42" t="str">
        <f t="shared" si="56"/>
        <v>Y</v>
      </c>
      <c r="AC150" s="42"/>
      <c r="AD150" s="42">
        <f t="shared" si="57"/>
        <v>223.71568627450981</v>
      </c>
      <c r="AE150" s="42"/>
      <c r="AF150" s="5">
        <f t="shared" si="58"/>
        <v>223.62620000000001</v>
      </c>
      <c r="AH150" s="5">
        <f t="shared" si="59"/>
        <v>228.19</v>
      </c>
      <c r="AN150" s="12">
        <f>AH150</f>
        <v>228.19</v>
      </c>
      <c r="AP150" s="5" t="str">
        <f t="shared" si="60"/>
        <v>N/A</v>
      </c>
      <c r="AR150" s="5">
        <f t="shared" si="61"/>
        <v>228.19</v>
      </c>
      <c r="AT150" s="5">
        <f t="shared" si="62"/>
        <v>4.5637999999999996</v>
      </c>
      <c r="AV150" s="5">
        <v>0.08</v>
      </c>
      <c r="AX150" s="5">
        <f t="shared" si="63"/>
        <v>232.8338</v>
      </c>
      <c r="AZ150" s="28">
        <f t="shared" si="64"/>
        <v>2574908.9942000001</v>
      </c>
      <c r="BA150" s="28"/>
      <c r="BB150" s="29">
        <f t="shared" si="65"/>
        <v>2742750.3919307906</v>
      </c>
      <c r="BC150" s="28"/>
      <c r="BD150" s="30">
        <f t="shared" si="67"/>
        <v>-167841.39773079054</v>
      </c>
      <c r="BF150" s="31">
        <f t="shared" si="66"/>
        <v>4.6437999999999988</v>
      </c>
      <c r="BG150" s="58">
        <f t="shared" si="68"/>
        <v>51355.784199999987</v>
      </c>
      <c r="BJ150" s="53">
        <f t="shared" si="69"/>
        <v>0</v>
      </c>
      <c r="BK150" s="56">
        <f t="shared" si="70"/>
        <v>0</v>
      </c>
      <c r="BL150" s="53">
        <f t="shared" si="71"/>
        <v>50471.064199999848</v>
      </c>
      <c r="BN150" s="62">
        <f t="shared" si="72"/>
        <v>50471.064200000161</v>
      </c>
      <c r="BP150" s="13">
        <f t="shared" si="73"/>
        <v>0</v>
      </c>
    </row>
    <row r="151" spans="1:68" x14ac:dyDescent="0.3">
      <c r="A151" s="6" t="s">
        <v>165</v>
      </c>
      <c r="C151" s="6" t="s">
        <v>200</v>
      </c>
      <c r="E151" s="8">
        <v>180</v>
      </c>
      <c r="G151" s="8">
        <v>28961</v>
      </c>
      <c r="I151" s="8">
        <v>59130</v>
      </c>
      <c r="K151" s="10">
        <v>50.223744292237399</v>
      </c>
      <c r="M151" s="5">
        <v>146.204294693169</v>
      </c>
      <c r="O151" s="13">
        <v>206.63</v>
      </c>
      <c r="Q151" s="13">
        <f t="shared" si="51"/>
        <v>4.0515686274509903</v>
      </c>
      <c r="R151" s="5">
        <f t="shared" si="52"/>
        <v>4.1326000000000001</v>
      </c>
      <c r="S151" s="5"/>
      <c r="T151" s="5">
        <f t="shared" si="53"/>
        <v>202.57843137254901</v>
      </c>
      <c r="U151" s="5"/>
      <c r="V151" s="5" t="str">
        <f t="shared" si="54"/>
        <v>Y</v>
      </c>
      <c r="W151" s="5"/>
      <c r="X151" s="42" t="str">
        <f t="shared" si="55"/>
        <v>Y</v>
      </c>
      <c r="Y151" s="42"/>
      <c r="Z151" s="42" t="s">
        <v>237</v>
      </c>
      <c r="AA151" s="42"/>
      <c r="AB151" s="42" t="str">
        <f t="shared" si="56"/>
        <v>N</v>
      </c>
      <c r="AC151" s="42"/>
      <c r="AD151" s="42">
        <f t="shared" si="57"/>
        <v>0</v>
      </c>
      <c r="AE151" s="42"/>
      <c r="AF151" s="5">
        <f t="shared" si="58"/>
        <v>202.4974</v>
      </c>
      <c r="AH151" s="5">
        <f t="shared" si="59"/>
        <v>146.204294693169</v>
      </c>
      <c r="AN151" s="12">
        <f>AH151</f>
        <v>146.204294693169</v>
      </c>
      <c r="AP151" s="5">
        <f t="shared" si="60"/>
        <v>4.0515686274509903</v>
      </c>
      <c r="AR151" s="5">
        <f t="shared" si="61"/>
        <v>150.25586332061999</v>
      </c>
      <c r="AT151" s="5">
        <f t="shared" si="62"/>
        <v>3.0051172664124</v>
      </c>
      <c r="AV151" s="5">
        <v>0.03</v>
      </c>
      <c r="AX151" s="5">
        <f t="shared" si="63"/>
        <v>153.29098058703241</v>
      </c>
      <c r="AZ151" s="28">
        <f t="shared" si="64"/>
        <v>4439460.0887810457</v>
      </c>
      <c r="BA151" s="28"/>
      <c r="BB151" s="29">
        <f t="shared" si="65"/>
        <v>4234222.5786088677</v>
      </c>
      <c r="BC151" s="28"/>
      <c r="BD151" s="30">
        <f t="shared" si="67"/>
        <v>205237.51017217804</v>
      </c>
      <c r="BF151" s="31">
        <f t="shared" si="66"/>
        <v>-53.339019412967588</v>
      </c>
      <c r="BG151" s="58">
        <f t="shared" si="68"/>
        <v>-1544751.3412189544</v>
      </c>
      <c r="BJ151" s="53">
        <f t="shared" si="69"/>
        <v>-1749988.8513911325</v>
      </c>
      <c r="BK151" s="56">
        <f t="shared" si="70"/>
        <v>117337.47901960813</v>
      </c>
      <c r="BL151" s="53">
        <f t="shared" si="71"/>
        <v>-1545620.1712189543</v>
      </c>
      <c r="BN151" s="62">
        <f t="shared" si="72"/>
        <v>119684.2285999999</v>
      </c>
      <c r="BP151" s="13">
        <f t="shared" si="73"/>
        <v>-1632651.3723715241</v>
      </c>
    </row>
    <row r="152" spans="1:68" x14ac:dyDescent="0.3">
      <c r="A152" s="6" t="s">
        <v>194</v>
      </c>
      <c r="C152" s="6" t="s">
        <v>200</v>
      </c>
      <c r="E152" s="8">
        <v>150</v>
      </c>
      <c r="G152" s="8">
        <v>43091</v>
      </c>
      <c r="I152" s="8">
        <v>49275</v>
      </c>
      <c r="K152" s="10">
        <v>89.861187214611903</v>
      </c>
      <c r="M152" s="5">
        <v>273.37266831765498</v>
      </c>
      <c r="O152" s="13">
        <v>254.36</v>
      </c>
      <c r="Q152" s="13">
        <f t="shared" si="51"/>
        <v>4.9874509803921683</v>
      </c>
      <c r="R152" s="5">
        <f t="shared" si="52"/>
        <v>5.0872000000000002</v>
      </c>
      <c r="S152" s="5"/>
      <c r="T152" s="5">
        <f t="shared" si="53"/>
        <v>249.37254901960785</v>
      </c>
      <c r="U152" s="5"/>
      <c r="V152" s="5" t="str">
        <f t="shared" si="54"/>
        <v>N</v>
      </c>
      <c r="W152" s="5"/>
      <c r="X152" s="42" t="str">
        <f t="shared" si="55"/>
        <v>N</v>
      </c>
      <c r="Y152" s="42"/>
      <c r="Z152" s="42" t="s">
        <v>238</v>
      </c>
      <c r="AA152" s="42"/>
      <c r="AB152" s="42" t="str">
        <f t="shared" si="56"/>
        <v>Y</v>
      </c>
      <c r="AC152" s="42"/>
      <c r="AD152" s="42">
        <f t="shared" si="57"/>
        <v>249.37254901960785</v>
      </c>
      <c r="AE152" s="42"/>
      <c r="AF152" s="5">
        <f t="shared" si="58"/>
        <v>249.27280000000002</v>
      </c>
      <c r="AH152" s="5">
        <f t="shared" si="59"/>
        <v>254.36</v>
      </c>
      <c r="AJ152" s="12">
        <f>M152</f>
        <v>273.37266831765498</v>
      </c>
      <c r="AL152" s="12">
        <f>IF(AH152&lt;AJ152,AH152,AJ152)</f>
        <v>254.36</v>
      </c>
      <c r="AN152" s="12">
        <f>AL152</f>
        <v>254.36</v>
      </c>
      <c r="AP152" s="5" t="str">
        <f t="shared" si="60"/>
        <v>N/A</v>
      </c>
      <c r="AR152" s="5">
        <f t="shared" si="61"/>
        <v>254.36</v>
      </c>
      <c r="AT152" s="5">
        <f t="shared" si="62"/>
        <v>5.0872000000000002</v>
      </c>
      <c r="AV152" s="5">
        <v>0.1</v>
      </c>
      <c r="AX152" s="5">
        <f t="shared" si="63"/>
        <v>259.54720000000003</v>
      </c>
      <c r="AZ152" s="28">
        <f t="shared" si="64"/>
        <v>11184148.395200001</v>
      </c>
      <c r="BA152" s="28"/>
      <c r="BB152" s="29">
        <f t="shared" si="65"/>
        <v>11779901.65047607</v>
      </c>
      <c r="BC152" s="28"/>
      <c r="BD152" s="30">
        <f t="shared" si="67"/>
        <v>-595753.25527606905</v>
      </c>
      <c r="BF152" s="31">
        <f t="shared" si="66"/>
        <v>5.1872000000000185</v>
      </c>
      <c r="BG152" s="58">
        <f t="shared" si="68"/>
        <v>223521.6352000008</v>
      </c>
      <c r="BJ152" s="53">
        <f t="shared" si="69"/>
        <v>0</v>
      </c>
      <c r="BK152" s="56">
        <f t="shared" si="70"/>
        <v>0</v>
      </c>
      <c r="BL152" s="53">
        <f t="shared" si="71"/>
        <v>219212.53519999981</v>
      </c>
      <c r="BN152" s="62">
        <f t="shared" si="72"/>
        <v>219212.53519999981</v>
      </c>
      <c r="BP152" s="13">
        <f t="shared" si="73"/>
        <v>0</v>
      </c>
    </row>
    <row r="153" spans="1:68" x14ac:dyDescent="0.3">
      <c r="A153" s="6" t="s">
        <v>185</v>
      </c>
      <c r="C153" s="6" t="s">
        <v>200</v>
      </c>
      <c r="E153" s="8">
        <v>75</v>
      </c>
      <c r="G153" s="8">
        <v>19310</v>
      </c>
      <c r="I153" s="8">
        <v>25004</v>
      </c>
      <c r="K153" s="10">
        <v>91.3388127853881</v>
      </c>
      <c r="M153" s="5">
        <v>289.50094282111797</v>
      </c>
      <c r="O153" s="13">
        <v>247.1</v>
      </c>
      <c r="Q153" s="13">
        <f t="shared" si="51"/>
        <v>4.845098039215685</v>
      </c>
      <c r="R153" s="5">
        <f t="shared" si="52"/>
        <v>4.9420000000000002</v>
      </c>
      <c r="S153" s="5"/>
      <c r="T153" s="5">
        <f t="shared" si="53"/>
        <v>242.25490196078431</v>
      </c>
      <c r="U153" s="5"/>
      <c r="V153" s="5" t="str">
        <f t="shared" si="54"/>
        <v>N</v>
      </c>
      <c r="W153" s="5"/>
      <c r="X153" s="42" t="str">
        <f t="shared" si="55"/>
        <v>N</v>
      </c>
      <c r="Y153" s="42"/>
      <c r="Z153" s="42" t="s">
        <v>237</v>
      </c>
      <c r="AA153" s="42"/>
      <c r="AB153" s="42" t="str">
        <f t="shared" si="56"/>
        <v>Y</v>
      </c>
      <c r="AC153" s="42"/>
      <c r="AD153" s="42">
        <f t="shared" si="57"/>
        <v>242.25490196078431</v>
      </c>
      <c r="AE153" s="42"/>
      <c r="AF153" s="5">
        <f t="shared" si="58"/>
        <v>242.15799999999999</v>
      </c>
      <c r="AH153" s="5">
        <f t="shared" si="59"/>
        <v>247.1</v>
      </c>
      <c r="AN153" s="12">
        <f>AH153</f>
        <v>247.1</v>
      </c>
      <c r="AP153" s="5" t="str">
        <f t="shared" si="60"/>
        <v>N/A</v>
      </c>
      <c r="AR153" s="5">
        <f t="shared" si="61"/>
        <v>247.1</v>
      </c>
      <c r="AT153" s="5">
        <f t="shared" si="62"/>
        <v>4.9420000000000002</v>
      </c>
      <c r="AV153" s="5">
        <v>0.13</v>
      </c>
      <c r="AX153" s="5">
        <f t="shared" si="63"/>
        <v>252.172</v>
      </c>
      <c r="AZ153" s="28">
        <f t="shared" si="64"/>
        <v>4869441.32</v>
      </c>
      <c r="BA153" s="28"/>
      <c r="BB153" s="29">
        <f t="shared" si="65"/>
        <v>5590263.2058757879</v>
      </c>
      <c r="BC153" s="28"/>
      <c r="BD153" s="30">
        <f t="shared" si="67"/>
        <v>-720821.88587578759</v>
      </c>
      <c r="BF153" s="31">
        <f t="shared" si="66"/>
        <v>5.0720000000000027</v>
      </c>
      <c r="BG153" s="58">
        <f t="shared" si="68"/>
        <v>97940.320000000051</v>
      </c>
      <c r="BJ153" s="53">
        <f t="shared" si="69"/>
        <v>0</v>
      </c>
      <c r="BK153" s="56">
        <f t="shared" si="70"/>
        <v>0</v>
      </c>
      <c r="BL153" s="53">
        <f t="shared" si="71"/>
        <v>95430.020000000135</v>
      </c>
      <c r="BN153" s="62">
        <f t="shared" si="72"/>
        <v>95430.020000000135</v>
      </c>
      <c r="BP153" s="13">
        <f t="shared" si="73"/>
        <v>0</v>
      </c>
    </row>
    <row r="154" spans="1:68" x14ac:dyDescent="0.3">
      <c r="A154" s="6" t="s">
        <v>187</v>
      </c>
      <c r="C154" s="6" t="s">
        <v>200</v>
      </c>
      <c r="E154" s="8">
        <v>120</v>
      </c>
      <c r="G154" s="8">
        <v>34908</v>
      </c>
      <c r="I154" s="8">
        <v>40560</v>
      </c>
      <c r="K154" s="10">
        <v>92.602739726027394</v>
      </c>
      <c r="M154" s="5">
        <v>283.67936663320899</v>
      </c>
      <c r="O154" s="13">
        <v>261.54000000000002</v>
      </c>
      <c r="Q154" s="13">
        <f t="shared" si="51"/>
        <v>5.1282352941176441</v>
      </c>
      <c r="R154" s="5">
        <f t="shared" si="52"/>
        <v>5.2308000000000003</v>
      </c>
      <c r="S154" s="5"/>
      <c r="T154" s="5">
        <f t="shared" si="53"/>
        <v>256.41176470588238</v>
      </c>
      <c r="U154" s="5"/>
      <c r="V154" s="5" t="str">
        <f t="shared" si="54"/>
        <v>N</v>
      </c>
      <c r="W154" s="5"/>
      <c r="X154" s="42" t="str">
        <f t="shared" si="55"/>
        <v>N</v>
      </c>
      <c r="Y154" s="42"/>
      <c r="Z154" s="42" t="s">
        <v>237</v>
      </c>
      <c r="AA154" s="42"/>
      <c r="AB154" s="42" t="str">
        <f t="shared" si="56"/>
        <v>Y</v>
      </c>
      <c r="AC154" s="42"/>
      <c r="AD154" s="42">
        <f t="shared" si="57"/>
        <v>256.41176470588238</v>
      </c>
      <c r="AE154" s="42"/>
      <c r="AF154" s="5">
        <f t="shared" si="58"/>
        <v>256.30920000000003</v>
      </c>
      <c r="AH154" s="5">
        <f t="shared" si="59"/>
        <v>261.54000000000002</v>
      </c>
      <c r="AN154" s="12">
        <f>AH154</f>
        <v>261.54000000000002</v>
      </c>
      <c r="AP154" s="5" t="str">
        <f t="shared" si="60"/>
        <v>N/A</v>
      </c>
      <c r="AR154" s="5">
        <f t="shared" si="61"/>
        <v>261.54000000000002</v>
      </c>
      <c r="AT154" s="5">
        <f t="shared" si="62"/>
        <v>5.2308000000000003</v>
      </c>
      <c r="AV154" s="5">
        <v>0.05</v>
      </c>
      <c r="AX154" s="5">
        <f t="shared" si="63"/>
        <v>266.82080000000002</v>
      </c>
      <c r="AZ154" s="28">
        <f t="shared" si="64"/>
        <v>9314180.4864000008</v>
      </c>
      <c r="BA154" s="28"/>
      <c r="BB154" s="29">
        <f t="shared" si="65"/>
        <v>9902679.3304320592</v>
      </c>
      <c r="BC154" s="28"/>
      <c r="BD154" s="30">
        <f t="shared" si="67"/>
        <v>-588498.84403205849</v>
      </c>
      <c r="BF154" s="31">
        <f t="shared" si="66"/>
        <v>5.2807999999999993</v>
      </c>
      <c r="BG154" s="58">
        <f t="shared" si="68"/>
        <v>184342.16639999999</v>
      </c>
      <c r="BJ154" s="53">
        <f t="shared" si="69"/>
        <v>0</v>
      </c>
      <c r="BK154" s="56">
        <f t="shared" si="70"/>
        <v>0</v>
      </c>
      <c r="BL154" s="53">
        <f t="shared" si="71"/>
        <v>182596.76639999959</v>
      </c>
      <c r="BN154" s="62">
        <f t="shared" si="72"/>
        <v>182596.76639999959</v>
      </c>
      <c r="BP154" s="13">
        <f t="shared" si="73"/>
        <v>0</v>
      </c>
    </row>
    <row r="155" spans="1:68" x14ac:dyDescent="0.3">
      <c r="A155" s="6" t="s">
        <v>181</v>
      </c>
      <c r="C155" s="6" t="s">
        <v>200</v>
      </c>
      <c r="E155" s="8">
        <v>98</v>
      </c>
      <c r="G155" s="8">
        <v>26456</v>
      </c>
      <c r="I155" s="8">
        <v>32805</v>
      </c>
      <c r="K155" s="10">
        <v>91.710930947721593</v>
      </c>
      <c r="M155" s="5">
        <v>284.42774451402801</v>
      </c>
      <c r="O155" s="13">
        <v>248.65</v>
      </c>
      <c r="Q155" s="13">
        <f t="shared" si="51"/>
        <v>4.8754901960784309</v>
      </c>
      <c r="R155" s="5">
        <f t="shared" si="52"/>
        <v>4.9729999999999999</v>
      </c>
      <c r="S155" s="5"/>
      <c r="T155" s="5">
        <f t="shared" si="53"/>
        <v>243.77450980392157</v>
      </c>
      <c r="U155" s="5"/>
      <c r="V155" s="5" t="str">
        <f t="shared" si="54"/>
        <v>N</v>
      </c>
      <c r="W155" s="5"/>
      <c r="X155" s="42" t="str">
        <f t="shared" si="55"/>
        <v>N</v>
      </c>
      <c r="Y155" s="42"/>
      <c r="Z155" s="42" t="s">
        <v>238</v>
      </c>
      <c r="AA155" s="42"/>
      <c r="AB155" s="42" t="str">
        <f t="shared" si="56"/>
        <v>Y</v>
      </c>
      <c r="AC155" s="42"/>
      <c r="AD155" s="42">
        <f t="shared" si="57"/>
        <v>243.77450980392157</v>
      </c>
      <c r="AE155" s="42"/>
      <c r="AF155" s="5">
        <f t="shared" si="58"/>
        <v>243.67699999999999</v>
      </c>
      <c r="AH155" s="5">
        <f t="shared" si="59"/>
        <v>248.65</v>
      </c>
      <c r="AJ155" s="12">
        <f>M155</f>
        <v>284.42774451402801</v>
      </c>
      <c r="AL155" s="12">
        <f>IF(AH155&lt;AJ155,AH155,AJ155)</f>
        <v>248.65</v>
      </c>
      <c r="AN155" s="12">
        <f>AL155</f>
        <v>248.65</v>
      </c>
      <c r="AP155" s="5" t="str">
        <f t="shared" si="60"/>
        <v>N/A</v>
      </c>
      <c r="AR155" s="5">
        <f t="shared" si="61"/>
        <v>248.65</v>
      </c>
      <c r="AT155" s="5">
        <f t="shared" si="62"/>
        <v>4.9729999999999999</v>
      </c>
      <c r="AV155" s="5">
        <v>7.0000000000000007E-2</v>
      </c>
      <c r="AX155" s="5">
        <f t="shared" si="63"/>
        <v>253.69300000000001</v>
      </c>
      <c r="AZ155" s="28">
        <f t="shared" si="64"/>
        <v>6711702.0080000004</v>
      </c>
      <c r="BA155" s="28"/>
      <c r="BB155" s="29">
        <f t="shared" si="65"/>
        <v>7524820.4088631254</v>
      </c>
      <c r="BC155" s="28"/>
      <c r="BD155" s="30">
        <f t="shared" si="67"/>
        <v>-813118.40086312499</v>
      </c>
      <c r="BF155" s="31">
        <f t="shared" si="66"/>
        <v>5.0430000000000064</v>
      </c>
      <c r="BG155" s="58">
        <f t="shared" si="68"/>
        <v>133417.60800000018</v>
      </c>
      <c r="BJ155" s="53">
        <f t="shared" si="69"/>
        <v>0</v>
      </c>
      <c r="BK155" s="56">
        <f t="shared" si="70"/>
        <v>0</v>
      </c>
      <c r="BL155" s="53">
        <f t="shared" si="71"/>
        <v>131565.68800000034</v>
      </c>
      <c r="BN155" s="62">
        <f t="shared" si="72"/>
        <v>131565.68800000034</v>
      </c>
      <c r="BP155" s="13">
        <f t="shared" si="73"/>
        <v>0</v>
      </c>
    </row>
    <row r="156" spans="1:68" x14ac:dyDescent="0.3">
      <c r="A156" s="6" t="s">
        <v>169</v>
      </c>
      <c r="C156" s="6" t="s">
        <v>200</v>
      </c>
      <c r="E156" s="8">
        <v>75</v>
      </c>
      <c r="G156" s="8">
        <v>17496</v>
      </c>
      <c r="I156" s="8">
        <v>25217</v>
      </c>
      <c r="K156" s="10">
        <v>92.116894977168997</v>
      </c>
      <c r="M156" s="5">
        <v>281.98158857026402</v>
      </c>
      <c r="O156" s="13">
        <v>243.77</v>
      </c>
      <c r="Q156" s="13">
        <f t="shared" si="51"/>
        <v>4.7798039215686288</v>
      </c>
      <c r="R156" s="5">
        <f t="shared" si="52"/>
        <v>4.8754</v>
      </c>
      <c r="S156" s="5"/>
      <c r="T156" s="5">
        <f t="shared" si="53"/>
        <v>238.99019607843138</v>
      </c>
      <c r="U156" s="5"/>
      <c r="V156" s="5" t="str">
        <f t="shared" si="54"/>
        <v>N</v>
      </c>
      <c r="W156" s="5"/>
      <c r="X156" s="42" t="str">
        <f t="shared" si="55"/>
        <v>N</v>
      </c>
      <c r="Y156" s="42"/>
      <c r="Z156" s="42" t="s">
        <v>238</v>
      </c>
      <c r="AA156" s="42"/>
      <c r="AB156" s="42" t="str">
        <f t="shared" si="56"/>
        <v>Y</v>
      </c>
      <c r="AC156" s="42"/>
      <c r="AD156" s="42">
        <f t="shared" si="57"/>
        <v>238.99019607843138</v>
      </c>
      <c r="AE156" s="42"/>
      <c r="AF156" s="5">
        <f t="shared" si="58"/>
        <v>238.8946</v>
      </c>
      <c r="AH156" s="5">
        <f t="shared" si="59"/>
        <v>243.77</v>
      </c>
      <c r="AJ156" s="12">
        <f>M156</f>
        <v>281.98158857026402</v>
      </c>
      <c r="AL156" s="12">
        <f>IF(AH156&lt;AJ156,AH156,AJ156)</f>
        <v>243.77</v>
      </c>
      <c r="AN156" s="12">
        <f>AL156</f>
        <v>243.77</v>
      </c>
      <c r="AP156" s="5" t="str">
        <f t="shared" si="60"/>
        <v>N/A</v>
      </c>
      <c r="AR156" s="5">
        <f t="shared" si="61"/>
        <v>243.77</v>
      </c>
      <c r="AT156" s="5">
        <f t="shared" si="62"/>
        <v>4.8754</v>
      </c>
      <c r="AV156" s="5">
        <v>0.28000000000000003</v>
      </c>
      <c r="AX156" s="5">
        <f t="shared" si="63"/>
        <v>248.92540000000002</v>
      </c>
      <c r="AZ156" s="28">
        <f t="shared" si="64"/>
        <v>4355198.7984000007</v>
      </c>
      <c r="BA156" s="28"/>
      <c r="BB156" s="29">
        <f t="shared" si="65"/>
        <v>4933549.873625339</v>
      </c>
      <c r="BC156" s="28"/>
      <c r="BD156" s="30">
        <f t="shared" si="67"/>
        <v>-578351.07522533834</v>
      </c>
      <c r="BF156" s="31">
        <f t="shared" si="66"/>
        <v>5.1554000000000144</v>
      </c>
      <c r="BG156" s="58">
        <f t="shared" si="68"/>
        <v>90198.878400000249</v>
      </c>
      <c r="BJ156" s="53">
        <f t="shared" si="69"/>
        <v>0</v>
      </c>
      <c r="BK156" s="56">
        <f t="shared" si="70"/>
        <v>0</v>
      </c>
      <c r="BL156" s="53">
        <f t="shared" si="71"/>
        <v>85299.99840000023</v>
      </c>
      <c r="BN156" s="62">
        <f t="shared" si="72"/>
        <v>85299.99840000023</v>
      </c>
      <c r="BP156" s="13">
        <f t="shared" si="73"/>
        <v>0</v>
      </c>
    </row>
    <row r="157" spans="1:68" x14ac:dyDescent="0.3">
      <c r="A157" s="6" t="s">
        <v>178</v>
      </c>
      <c r="C157" s="6" t="s">
        <v>200</v>
      </c>
      <c r="E157" s="8">
        <v>120</v>
      </c>
      <c r="G157" s="8">
        <v>30760</v>
      </c>
      <c r="I157" s="8">
        <v>39420</v>
      </c>
      <c r="K157" s="10">
        <v>86.079908675799103</v>
      </c>
      <c r="M157" s="5">
        <v>272.02672284328702</v>
      </c>
      <c r="O157" s="13">
        <v>254.28</v>
      </c>
      <c r="Q157" s="13">
        <f t="shared" si="51"/>
        <v>4.9858823529411893</v>
      </c>
      <c r="R157" s="5">
        <f t="shared" si="52"/>
        <v>5.0856000000000003</v>
      </c>
      <c r="S157" s="5"/>
      <c r="T157" s="5">
        <f t="shared" si="53"/>
        <v>249.29411764705881</v>
      </c>
      <c r="U157" s="5"/>
      <c r="V157" s="5" t="str">
        <f t="shared" si="54"/>
        <v>N</v>
      </c>
      <c r="W157" s="5"/>
      <c r="X157" s="42" t="str">
        <f t="shared" si="55"/>
        <v>N</v>
      </c>
      <c r="Y157" s="42"/>
      <c r="Z157" s="42" t="s">
        <v>237</v>
      </c>
      <c r="AA157" s="42"/>
      <c r="AB157" s="42" t="str">
        <f t="shared" si="56"/>
        <v>Y</v>
      </c>
      <c r="AC157" s="42"/>
      <c r="AD157" s="42">
        <f t="shared" si="57"/>
        <v>249.29411764705881</v>
      </c>
      <c r="AE157" s="42"/>
      <c r="AF157" s="5">
        <f t="shared" si="58"/>
        <v>249.1944</v>
      </c>
      <c r="AH157" s="5">
        <f t="shared" si="59"/>
        <v>254.28</v>
      </c>
      <c r="AN157" s="12">
        <f>AH157</f>
        <v>254.28</v>
      </c>
      <c r="AP157" s="5" t="str">
        <f t="shared" si="60"/>
        <v>N/A</v>
      </c>
      <c r="AR157" s="5">
        <f t="shared" si="61"/>
        <v>254.28</v>
      </c>
      <c r="AT157" s="5">
        <f t="shared" si="62"/>
        <v>5.0856000000000003</v>
      </c>
      <c r="AV157" s="5">
        <v>0.42</v>
      </c>
      <c r="AX157" s="5">
        <f t="shared" si="63"/>
        <v>259.78560000000004</v>
      </c>
      <c r="AZ157" s="28">
        <f t="shared" si="64"/>
        <v>7991005.0560000017</v>
      </c>
      <c r="BA157" s="28"/>
      <c r="BB157" s="29">
        <f t="shared" si="65"/>
        <v>8367541.9946595086</v>
      </c>
      <c r="BC157" s="28"/>
      <c r="BD157" s="30">
        <f t="shared" si="67"/>
        <v>-376536.93865950685</v>
      </c>
      <c r="BF157" s="31">
        <f t="shared" si="66"/>
        <v>5.5056000000000438</v>
      </c>
      <c r="BG157" s="58">
        <f t="shared" si="68"/>
        <v>169352.25600000133</v>
      </c>
      <c r="BJ157" s="53">
        <f t="shared" si="69"/>
        <v>0</v>
      </c>
      <c r="BK157" s="56">
        <f t="shared" si="70"/>
        <v>0</v>
      </c>
      <c r="BL157" s="53">
        <f t="shared" si="71"/>
        <v>156433.05600000086</v>
      </c>
      <c r="BN157" s="62">
        <f t="shared" si="72"/>
        <v>156433.05600000086</v>
      </c>
      <c r="BP157" s="13">
        <f t="shared" si="73"/>
        <v>0</v>
      </c>
    </row>
    <row r="158" spans="1:68" x14ac:dyDescent="0.3">
      <c r="A158" s="6" t="s">
        <v>101</v>
      </c>
      <c r="C158" s="6" t="s">
        <v>200</v>
      </c>
      <c r="E158" s="8">
        <v>130</v>
      </c>
      <c r="G158" s="8">
        <v>32476</v>
      </c>
      <c r="I158" s="8">
        <v>45990</v>
      </c>
      <c r="K158" s="10">
        <v>96.923076923076906</v>
      </c>
      <c r="M158" s="5">
        <v>260.25533371971198</v>
      </c>
      <c r="O158" s="13">
        <v>258.45</v>
      </c>
      <c r="Q158" s="13">
        <f t="shared" si="51"/>
        <v>5.0676470588235247</v>
      </c>
      <c r="R158" s="5">
        <f t="shared" si="52"/>
        <v>5.1689999999999996</v>
      </c>
      <c r="S158" s="5"/>
      <c r="T158" s="5">
        <f t="shared" si="53"/>
        <v>253.38235294117646</v>
      </c>
      <c r="U158" s="5"/>
      <c r="V158" s="5" t="str">
        <f t="shared" si="54"/>
        <v>N</v>
      </c>
      <c r="W158" s="5"/>
      <c r="X158" s="42" t="str">
        <f t="shared" si="55"/>
        <v>N</v>
      </c>
      <c r="Y158" s="42"/>
      <c r="Z158" s="42" t="s">
        <v>237</v>
      </c>
      <c r="AA158" s="42"/>
      <c r="AB158" s="42" t="str">
        <f t="shared" si="56"/>
        <v>Y</v>
      </c>
      <c r="AC158" s="42"/>
      <c r="AD158" s="42">
        <f t="shared" si="57"/>
        <v>253.38235294117646</v>
      </c>
      <c r="AE158" s="42"/>
      <c r="AF158" s="5">
        <f t="shared" si="58"/>
        <v>253.28099999999998</v>
      </c>
      <c r="AH158" s="5">
        <f t="shared" si="59"/>
        <v>258.45</v>
      </c>
      <c r="AN158" s="12">
        <f>AH158</f>
        <v>258.45</v>
      </c>
      <c r="AP158" s="5" t="str">
        <f t="shared" si="60"/>
        <v>N/A</v>
      </c>
      <c r="AR158" s="5">
        <f t="shared" si="61"/>
        <v>258.45</v>
      </c>
      <c r="AT158" s="5">
        <f t="shared" si="62"/>
        <v>5.1689999999999996</v>
      </c>
      <c r="AV158" s="5">
        <v>0.36</v>
      </c>
      <c r="AX158" s="5">
        <f t="shared" si="63"/>
        <v>263.97899999999998</v>
      </c>
      <c r="AZ158" s="28">
        <f t="shared" si="64"/>
        <v>8572982.0039999988</v>
      </c>
      <c r="BA158" s="28"/>
      <c r="BB158" s="29">
        <f t="shared" si="65"/>
        <v>8452052.2178813666</v>
      </c>
      <c r="BC158" s="28"/>
      <c r="BD158" s="30">
        <f t="shared" si="67"/>
        <v>120929.78611863218</v>
      </c>
      <c r="BF158" s="31">
        <f t="shared" si="66"/>
        <v>5.5289999999999964</v>
      </c>
      <c r="BG158" s="58">
        <f t="shared" si="68"/>
        <v>179559.80399999989</v>
      </c>
      <c r="BJ158" s="53">
        <f t="shared" si="69"/>
        <v>0</v>
      </c>
      <c r="BK158" s="56">
        <f t="shared" si="70"/>
        <v>0</v>
      </c>
      <c r="BL158" s="53">
        <f t="shared" si="71"/>
        <v>167868.44399999944</v>
      </c>
      <c r="BN158" s="62">
        <f t="shared" si="72"/>
        <v>167868.44399999944</v>
      </c>
      <c r="BP158" s="13">
        <f t="shared" si="73"/>
        <v>0</v>
      </c>
    </row>
    <row r="159" spans="1:68" x14ac:dyDescent="0.3">
      <c r="A159" s="6" t="s">
        <v>100</v>
      </c>
      <c r="C159" s="6" t="s">
        <v>200</v>
      </c>
      <c r="E159" s="8">
        <v>120</v>
      </c>
      <c r="G159" s="8">
        <v>21746</v>
      </c>
      <c r="I159" s="8">
        <v>40420</v>
      </c>
      <c r="K159" s="10">
        <v>92.283105022830995</v>
      </c>
      <c r="M159" s="5">
        <v>246.152467701278</v>
      </c>
      <c r="O159" s="13">
        <v>219.94</v>
      </c>
      <c r="Q159" s="13">
        <f t="shared" si="51"/>
        <v>4.3125490196078431</v>
      </c>
      <c r="R159" s="5">
        <f t="shared" si="52"/>
        <v>4.3988000000000005</v>
      </c>
      <c r="S159" s="5"/>
      <c r="T159" s="5">
        <f t="shared" si="53"/>
        <v>215.62745098039215</v>
      </c>
      <c r="U159" s="5"/>
      <c r="V159" s="5" t="str">
        <f t="shared" si="54"/>
        <v>N</v>
      </c>
      <c r="W159" s="5"/>
      <c r="X159" s="42" t="str">
        <f t="shared" si="55"/>
        <v>N</v>
      </c>
      <c r="Y159" s="42"/>
      <c r="Z159" s="42" t="s">
        <v>237</v>
      </c>
      <c r="AA159" s="42"/>
      <c r="AB159" s="42" t="str">
        <f t="shared" si="56"/>
        <v>Y</v>
      </c>
      <c r="AC159" s="42"/>
      <c r="AD159" s="42">
        <f t="shared" si="57"/>
        <v>215.62745098039215</v>
      </c>
      <c r="AE159" s="42"/>
      <c r="AF159" s="5">
        <f t="shared" si="58"/>
        <v>215.5412</v>
      </c>
      <c r="AH159" s="5">
        <f t="shared" si="59"/>
        <v>219.94</v>
      </c>
      <c r="AN159" s="12">
        <f>AH159</f>
        <v>219.94</v>
      </c>
      <c r="AP159" s="5" t="str">
        <f t="shared" si="60"/>
        <v>N/A</v>
      </c>
      <c r="AR159" s="5">
        <f t="shared" si="61"/>
        <v>219.94</v>
      </c>
      <c r="AT159" s="5">
        <f t="shared" si="62"/>
        <v>4.3988000000000005</v>
      </c>
      <c r="AV159" s="5">
        <v>0.03</v>
      </c>
      <c r="AX159" s="5">
        <f t="shared" si="63"/>
        <v>224.36879999999999</v>
      </c>
      <c r="AZ159" s="28">
        <f t="shared" si="64"/>
        <v>4879123.9248000002</v>
      </c>
      <c r="BA159" s="28"/>
      <c r="BB159" s="29">
        <f t="shared" si="65"/>
        <v>5352831.5626319917</v>
      </c>
      <c r="BC159" s="28"/>
      <c r="BD159" s="30">
        <f t="shared" si="67"/>
        <v>-473707.63783199154</v>
      </c>
      <c r="BF159" s="31">
        <f t="shared" si="66"/>
        <v>4.4287999999999954</v>
      </c>
      <c r="BG159" s="58">
        <f t="shared" si="68"/>
        <v>96308.684799999901</v>
      </c>
      <c r="BJ159" s="53">
        <f t="shared" si="69"/>
        <v>0</v>
      </c>
      <c r="BK159" s="56">
        <f t="shared" si="70"/>
        <v>0</v>
      </c>
      <c r="BL159" s="53">
        <f t="shared" si="71"/>
        <v>95656.304799999882</v>
      </c>
      <c r="BN159" s="62">
        <f t="shared" si="72"/>
        <v>95656.304799999882</v>
      </c>
      <c r="BP159" s="13">
        <f t="shared" si="73"/>
        <v>0</v>
      </c>
    </row>
    <row r="160" spans="1:68" x14ac:dyDescent="0.3">
      <c r="A160" s="6" t="s">
        <v>98</v>
      </c>
      <c r="C160" s="6" t="s">
        <v>200</v>
      </c>
      <c r="E160" s="8">
        <v>345</v>
      </c>
      <c r="G160" s="8">
        <v>104976</v>
      </c>
      <c r="I160" s="8">
        <v>119775</v>
      </c>
      <c r="K160" s="10">
        <v>95.116140559857101</v>
      </c>
      <c r="M160" s="5">
        <v>243.54709654077101</v>
      </c>
      <c r="O160" s="13">
        <v>249.23</v>
      </c>
      <c r="Q160" s="13">
        <f t="shared" si="51"/>
        <v>4.8868627450980568</v>
      </c>
      <c r="R160" s="5">
        <f t="shared" si="52"/>
        <v>4.9845999999999995</v>
      </c>
      <c r="S160" s="5"/>
      <c r="T160" s="5">
        <f t="shared" si="53"/>
        <v>244.34313725490193</v>
      </c>
      <c r="U160" s="5"/>
      <c r="V160" s="5" t="str">
        <f t="shared" si="54"/>
        <v>Y</v>
      </c>
      <c r="W160" s="5"/>
      <c r="X160" s="42" t="str">
        <f t="shared" si="55"/>
        <v>N</v>
      </c>
      <c r="Y160" s="42"/>
      <c r="Z160" s="42" t="s">
        <v>238</v>
      </c>
      <c r="AA160" s="42"/>
      <c r="AB160" s="42" t="str">
        <f t="shared" si="56"/>
        <v>N</v>
      </c>
      <c r="AC160" s="42"/>
      <c r="AD160" s="42">
        <f t="shared" si="57"/>
        <v>0</v>
      </c>
      <c r="AE160" s="42"/>
      <c r="AF160" s="5">
        <f t="shared" si="58"/>
        <v>244.24539999999999</v>
      </c>
      <c r="AH160" s="5">
        <f t="shared" si="59"/>
        <v>244.24539999999999</v>
      </c>
      <c r="AJ160" s="12">
        <f>M160</f>
        <v>243.54709654077101</v>
      </c>
      <c r="AL160" s="12">
        <f>IF(AH160&lt;AJ160,AH160,AJ160)</f>
        <v>243.54709654077101</v>
      </c>
      <c r="AN160" s="12">
        <f>AL160</f>
        <v>243.54709654077101</v>
      </c>
      <c r="AP160" s="5">
        <f t="shared" si="60"/>
        <v>4.8868627450980568</v>
      </c>
      <c r="AR160" s="5">
        <f t="shared" si="61"/>
        <v>248.43395928586907</v>
      </c>
      <c r="AT160" s="5">
        <f t="shared" si="62"/>
        <v>4.9686791857173818</v>
      </c>
      <c r="AV160" s="5">
        <v>0.09</v>
      </c>
      <c r="AX160" s="5">
        <f t="shared" si="63"/>
        <v>253.49263847158645</v>
      </c>
      <c r="AZ160" s="28">
        <f t="shared" si="64"/>
        <v>26610643.216193259</v>
      </c>
      <c r="BA160" s="28"/>
      <c r="BB160" s="29">
        <f t="shared" si="65"/>
        <v>25566600.006463978</v>
      </c>
      <c r="BC160" s="28"/>
      <c r="BD160" s="30">
        <f t="shared" si="67"/>
        <v>1044043.2097292803</v>
      </c>
      <c r="BF160" s="31">
        <f t="shared" si="66"/>
        <v>4.262638471586456</v>
      </c>
      <c r="BG160" s="58">
        <f t="shared" si="68"/>
        <v>447474.73619325983</v>
      </c>
      <c r="BJ160" s="53">
        <f t="shared" si="69"/>
        <v>-523263.36960000003</v>
      </c>
      <c r="BK160" s="56">
        <f t="shared" si="70"/>
        <v>513003.30352941359</v>
      </c>
      <c r="BL160" s="53">
        <f t="shared" si="71"/>
        <v>438026.89619325945</v>
      </c>
      <c r="BN160" s="62">
        <f t="shared" si="72"/>
        <v>523263.36960000003</v>
      </c>
      <c r="BP160" s="13">
        <f t="shared" si="73"/>
        <v>-83565.17000660795</v>
      </c>
    </row>
    <row r="161" spans="1:68" x14ac:dyDescent="0.3">
      <c r="A161" s="6" t="s">
        <v>96</v>
      </c>
      <c r="C161" s="6" t="s">
        <v>200</v>
      </c>
      <c r="E161" s="8">
        <v>25</v>
      </c>
      <c r="G161" s="8">
        <v>3180</v>
      </c>
      <c r="I161" s="8">
        <v>8213</v>
      </c>
      <c r="K161" s="10">
        <v>78.509589041095893</v>
      </c>
      <c r="M161" s="5">
        <v>270.88694477208401</v>
      </c>
      <c r="O161" s="13">
        <v>236.43</v>
      </c>
      <c r="Q161" s="13">
        <f t="shared" si="51"/>
        <v>4.6358823529411666</v>
      </c>
      <c r="R161" s="5">
        <f t="shared" si="52"/>
        <v>4.7286000000000001</v>
      </c>
      <c r="S161" s="5"/>
      <c r="T161" s="5">
        <f t="shared" si="53"/>
        <v>231.79411764705884</v>
      </c>
      <c r="U161" s="5"/>
      <c r="V161" s="5" t="str">
        <f t="shared" si="54"/>
        <v>N</v>
      </c>
      <c r="W161" s="5"/>
      <c r="X161" s="42" t="str">
        <f t="shared" si="55"/>
        <v>N</v>
      </c>
      <c r="Y161" s="42"/>
      <c r="Z161" s="42" t="s">
        <v>237</v>
      </c>
      <c r="AA161" s="42"/>
      <c r="AB161" s="42" t="str">
        <f t="shared" si="56"/>
        <v>Y</v>
      </c>
      <c r="AC161" s="42"/>
      <c r="AD161" s="42">
        <f t="shared" si="57"/>
        <v>231.79411764705884</v>
      </c>
      <c r="AE161" s="42"/>
      <c r="AF161" s="5">
        <f t="shared" si="58"/>
        <v>231.70140000000001</v>
      </c>
      <c r="AH161" s="5">
        <f t="shared" si="59"/>
        <v>236.43</v>
      </c>
      <c r="AN161" s="12">
        <f>AH161</f>
        <v>236.43</v>
      </c>
      <c r="AP161" s="5" t="str">
        <f t="shared" si="60"/>
        <v>N/A</v>
      </c>
      <c r="AR161" s="5">
        <f t="shared" si="61"/>
        <v>236.43</v>
      </c>
      <c r="AT161" s="5">
        <f t="shared" si="62"/>
        <v>4.7286000000000001</v>
      </c>
      <c r="AV161" s="5">
        <v>0</v>
      </c>
      <c r="AX161" s="5">
        <f t="shared" si="63"/>
        <v>241.15860000000001</v>
      </c>
      <c r="AZ161" s="28">
        <f t="shared" si="64"/>
        <v>766884.348</v>
      </c>
      <c r="BA161" s="28"/>
      <c r="BB161" s="29">
        <f t="shared" si="65"/>
        <v>861420.48437522713</v>
      </c>
      <c r="BC161" s="28"/>
      <c r="BD161" s="30">
        <f t="shared" si="67"/>
        <v>-94536.136375227128</v>
      </c>
      <c r="BF161" s="31">
        <f t="shared" si="66"/>
        <v>4.7286000000000001</v>
      </c>
      <c r="BG161" s="58">
        <f t="shared" si="68"/>
        <v>15036.948</v>
      </c>
      <c r="BJ161" s="53">
        <f t="shared" si="69"/>
        <v>0</v>
      </c>
      <c r="BK161" s="56">
        <f t="shared" si="70"/>
        <v>0</v>
      </c>
      <c r="BL161" s="53">
        <f t="shared" si="71"/>
        <v>15036.948</v>
      </c>
      <c r="BN161" s="62">
        <f t="shared" si="72"/>
        <v>15036.948</v>
      </c>
      <c r="BP161" s="13">
        <f t="shared" si="73"/>
        <v>0</v>
      </c>
    </row>
    <row r="162" spans="1:68" x14ac:dyDescent="0.3">
      <c r="A162" s="6" t="s">
        <v>94</v>
      </c>
      <c r="C162" s="6" t="s">
        <v>200</v>
      </c>
      <c r="E162" s="8">
        <v>141</v>
      </c>
      <c r="G162" s="8">
        <v>41280</v>
      </c>
      <c r="I162" s="8">
        <v>47336</v>
      </c>
      <c r="K162" s="10">
        <v>91.977071796366502</v>
      </c>
      <c r="M162" s="5">
        <v>224.85241708778199</v>
      </c>
      <c r="O162" s="13">
        <v>246.3</v>
      </c>
      <c r="Q162" s="13">
        <f t="shared" si="51"/>
        <v>4.8294117647058954</v>
      </c>
      <c r="R162" s="5">
        <f t="shared" si="52"/>
        <v>4.9260000000000002</v>
      </c>
      <c r="S162" s="5"/>
      <c r="T162" s="5">
        <f t="shared" si="53"/>
        <v>241.47058823529412</v>
      </c>
      <c r="U162" s="5"/>
      <c r="V162" s="5" t="str">
        <f t="shared" si="54"/>
        <v>Y</v>
      </c>
      <c r="W162" s="5"/>
      <c r="X162" s="42" t="str">
        <f t="shared" si="55"/>
        <v>N</v>
      </c>
      <c r="Y162" s="42"/>
      <c r="Z162" s="42" t="s">
        <v>237</v>
      </c>
      <c r="AA162" s="42"/>
      <c r="AB162" s="42" t="str">
        <f t="shared" si="56"/>
        <v>N</v>
      </c>
      <c r="AC162" s="42"/>
      <c r="AD162" s="42">
        <f t="shared" si="57"/>
        <v>0</v>
      </c>
      <c r="AE162" s="42"/>
      <c r="AF162" s="5">
        <f t="shared" si="58"/>
        <v>241.37400000000002</v>
      </c>
      <c r="AH162" s="5">
        <f t="shared" si="59"/>
        <v>241.37400000000002</v>
      </c>
      <c r="AN162" s="12">
        <f>AH162</f>
        <v>241.37400000000002</v>
      </c>
      <c r="AP162" s="5">
        <f t="shared" si="60"/>
        <v>4.8294117647058954</v>
      </c>
      <c r="AR162" s="5">
        <f t="shared" si="61"/>
        <v>246.20341176470592</v>
      </c>
      <c r="AT162" s="5">
        <f t="shared" si="62"/>
        <v>4.9240682352941185</v>
      </c>
      <c r="AV162" s="5">
        <v>0.8</v>
      </c>
      <c r="AX162" s="5">
        <f t="shared" si="63"/>
        <v>251.92748000000006</v>
      </c>
      <c r="AZ162" s="28">
        <f t="shared" si="64"/>
        <v>10399566.374400003</v>
      </c>
      <c r="BA162" s="28"/>
      <c r="BB162" s="29">
        <f t="shared" si="65"/>
        <v>9281907.7773836404</v>
      </c>
      <c r="BC162" s="28"/>
      <c r="BD162" s="30">
        <f t="shared" si="67"/>
        <v>1117658.5970163625</v>
      </c>
      <c r="BF162" s="31">
        <f t="shared" si="66"/>
        <v>5.6274800000000482</v>
      </c>
      <c r="BG162" s="58">
        <f t="shared" si="68"/>
        <v>232302.37440000198</v>
      </c>
      <c r="BJ162" s="53">
        <f t="shared" si="69"/>
        <v>-203345.2799999995</v>
      </c>
      <c r="BK162" s="56">
        <f t="shared" si="70"/>
        <v>199358.11764705935</v>
      </c>
      <c r="BL162" s="53">
        <f t="shared" si="71"/>
        <v>199278.37440000151</v>
      </c>
      <c r="BN162" s="62">
        <f t="shared" si="72"/>
        <v>203345.28000000067</v>
      </c>
      <c r="BP162" s="13">
        <f t="shared" si="73"/>
        <v>-3987.1623529401313</v>
      </c>
    </row>
    <row r="163" spans="1:68" x14ac:dyDescent="0.3">
      <c r="A163" s="6" t="s">
        <v>92</v>
      </c>
      <c r="C163" s="6" t="s">
        <v>200</v>
      </c>
      <c r="E163" s="8">
        <v>120</v>
      </c>
      <c r="G163" s="8">
        <v>27196</v>
      </c>
      <c r="I163" s="8">
        <v>39946</v>
      </c>
      <c r="K163" s="10">
        <v>91.200913242009094</v>
      </c>
      <c r="M163" s="5">
        <v>277.00341126058902</v>
      </c>
      <c r="O163" s="13">
        <v>222.83</v>
      </c>
      <c r="Q163" s="13">
        <f t="shared" si="51"/>
        <v>4.3692156862745151</v>
      </c>
      <c r="R163" s="5">
        <f t="shared" si="52"/>
        <v>4.4566000000000008</v>
      </c>
      <c r="S163" s="5"/>
      <c r="T163" s="5">
        <f t="shared" si="53"/>
        <v>218.4607843137255</v>
      </c>
      <c r="U163" s="5"/>
      <c r="V163" s="5" t="str">
        <f t="shared" si="54"/>
        <v>N</v>
      </c>
      <c r="W163" s="5"/>
      <c r="X163" s="42" t="str">
        <f t="shared" si="55"/>
        <v>N</v>
      </c>
      <c r="Y163" s="42"/>
      <c r="Z163" s="42" t="s">
        <v>238</v>
      </c>
      <c r="AA163" s="42"/>
      <c r="AB163" s="42" t="str">
        <f t="shared" si="56"/>
        <v>Y</v>
      </c>
      <c r="AC163" s="42"/>
      <c r="AD163" s="42">
        <f t="shared" si="57"/>
        <v>218.4607843137255</v>
      </c>
      <c r="AE163" s="42"/>
      <c r="AF163" s="5">
        <f t="shared" si="58"/>
        <v>218.3734</v>
      </c>
      <c r="AH163" s="5">
        <f t="shared" si="59"/>
        <v>222.83</v>
      </c>
      <c r="AJ163" s="12">
        <f>M163</f>
        <v>277.00341126058902</v>
      </c>
      <c r="AL163" s="12">
        <f>IF(AH163&lt;AJ163,AH163,AJ163)</f>
        <v>222.83</v>
      </c>
      <c r="AN163" s="12">
        <f>AL163</f>
        <v>222.83</v>
      </c>
      <c r="AP163" s="5" t="str">
        <f t="shared" si="60"/>
        <v>N/A</v>
      </c>
      <c r="AR163" s="5">
        <f t="shared" si="61"/>
        <v>222.83</v>
      </c>
      <c r="AT163" s="5">
        <f t="shared" si="62"/>
        <v>4.4566000000000008</v>
      </c>
      <c r="AV163" s="5">
        <v>0.19</v>
      </c>
      <c r="AX163" s="5">
        <f t="shared" si="63"/>
        <v>227.47660000000002</v>
      </c>
      <c r="AZ163" s="28">
        <f t="shared" si="64"/>
        <v>6186453.6136000007</v>
      </c>
      <c r="BA163" s="28"/>
      <c r="BB163" s="29">
        <f t="shared" si="65"/>
        <v>7533384.7726429794</v>
      </c>
      <c r="BC163" s="28"/>
      <c r="BD163" s="30">
        <f t="shared" si="67"/>
        <v>-1346931.1590429787</v>
      </c>
      <c r="BF163" s="31">
        <f t="shared" si="66"/>
        <v>4.6466000000000065</v>
      </c>
      <c r="BG163" s="58">
        <f t="shared" si="68"/>
        <v>126368.93360000018</v>
      </c>
      <c r="BJ163" s="53">
        <f t="shared" si="69"/>
        <v>0</v>
      </c>
      <c r="BK163" s="56">
        <f t="shared" si="70"/>
        <v>0</v>
      </c>
      <c r="BL163" s="53">
        <f t="shared" si="71"/>
        <v>121201.69360000023</v>
      </c>
      <c r="BN163" s="62">
        <f t="shared" si="72"/>
        <v>121201.69360000023</v>
      </c>
      <c r="BP163" s="13">
        <f t="shared" si="73"/>
        <v>0</v>
      </c>
    </row>
    <row r="164" spans="1:68" x14ac:dyDescent="0.3">
      <c r="A164" s="6" t="s">
        <v>90</v>
      </c>
      <c r="C164" s="6" t="s">
        <v>200</v>
      </c>
      <c r="E164" s="8">
        <v>25</v>
      </c>
      <c r="G164" s="8">
        <v>8265</v>
      </c>
      <c r="I164" s="8">
        <v>9022</v>
      </c>
      <c r="K164" s="10">
        <v>98.871232876712298</v>
      </c>
      <c r="M164" s="5">
        <v>305.03952006121</v>
      </c>
      <c r="O164" s="13">
        <v>244.46</v>
      </c>
      <c r="Q164" s="13">
        <f t="shared" si="51"/>
        <v>4.7933333333333508</v>
      </c>
      <c r="R164" s="5">
        <f t="shared" si="52"/>
        <v>4.8892000000000007</v>
      </c>
      <c r="S164" s="5"/>
      <c r="T164" s="5">
        <f t="shared" si="53"/>
        <v>239.66666666666666</v>
      </c>
      <c r="U164" s="5"/>
      <c r="V164" s="5" t="str">
        <f t="shared" si="54"/>
        <v>N</v>
      </c>
      <c r="W164" s="5"/>
      <c r="X164" s="42" t="str">
        <f t="shared" si="55"/>
        <v>N</v>
      </c>
      <c r="Y164" s="42"/>
      <c r="Z164" s="42" t="s">
        <v>237</v>
      </c>
      <c r="AA164" s="42"/>
      <c r="AB164" s="42" t="str">
        <f t="shared" si="56"/>
        <v>Y</v>
      </c>
      <c r="AC164" s="42"/>
      <c r="AD164" s="42">
        <f t="shared" si="57"/>
        <v>239.66666666666666</v>
      </c>
      <c r="AE164" s="42"/>
      <c r="AF164" s="5">
        <f t="shared" si="58"/>
        <v>239.57080000000002</v>
      </c>
      <c r="AH164" s="5">
        <f t="shared" si="59"/>
        <v>244.46</v>
      </c>
      <c r="AN164" s="12">
        <f t="shared" ref="AN164:AN208" si="74">AH164</f>
        <v>244.46</v>
      </c>
      <c r="AP164" s="5" t="str">
        <f t="shared" si="60"/>
        <v>N/A</v>
      </c>
      <c r="AR164" s="5">
        <f t="shared" si="61"/>
        <v>244.46</v>
      </c>
      <c r="AT164" s="5">
        <f t="shared" si="62"/>
        <v>4.8892000000000007</v>
      </c>
      <c r="AV164" s="5">
        <v>2.0099999999999998</v>
      </c>
      <c r="AX164" s="5">
        <f t="shared" si="63"/>
        <v>251.35919999999999</v>
      </c>
      <c r="AZ164" s="28">
        <f t="shared" si="64"/>
        <v>2077483.7879999999</v>
      </c>
      <c r="BA164" s="28"/>
      <c r="BB164" s="29">
        <f t="shared" si="65"/>
        <v>2521151.6333059007</v>
      </c>
      <c r="BC164" s="28"/>
      <c r="BD164" s="30">
        <f t="shared" si="67"/>
        <v>-443667.84530590079</v>
      </c>
      <c r="BF164" s="31">
        <f t="shared" si="66"/>
        <v>6.8991999999999791</v>
      </c>
      <c r="BG164" s="58">
        <f t="shared" si="68"/>
        <v>57021.887999999824</v>
      </c>
      <c r="BJ164" s="53">
        <f t="shared" si="69"/>
        <v>0</v>
      </c>
      <c r="BK164" s="56">
        <f t="shared" si="70"/>
        <v>0</v>
      </c>
      <c r="BL164" s="53">
        <f t="shared" si="71"/>
        <v>40409.237999999903</v>
      </c>
      <c r="BN164" s="62">
        <f t="shared" si="72"/>
        <v>40409.238000000136</v>
      </c>
      <c r="BP164" s="13">
        <f t="shared" si="73"/>
        <v>0</v>
      </c>
    </row>
    <row r="165" spans="1:68" x14ac:dyDescent="0.3">
      <c r="A165" s="6" t="s">
        <v>88</v>
      </c>
      <c r="C165" s="6" t="s">
        <v>200</v>
      </c>
      <c r="E165" s="8">
        <v>130</v>
      </c>
      <c r="G165" s="8">
        <v>26520</v>
      </c>
      <c r="I165" s="8">
        <v>42705</v>
      </c>
      <c r="K165" s="10">
        <v>80.476290832455206</v>
      </c>
      <c r="M165" s="5">
        <v>243.75774283370799</v>
      </c>
      <c r="O165" s="13">
        <v>230.59</v>
      </c>
      <c r="Q165" s="13">
        <f t="shared" si="51"/>
        <v>4.5213725490196168</v>
      </c>
      <c r="R165" s="5">
        <f t="shared" si="52"/>
        <v>4.6118000000000006</v>
      </c>
      <c r="S165" s="5"/>
      <c r="T165" s="5">
        <f t="shared" si="53"/>
        <v>226.06862745098039</v>
      </c>
      <c r="U165" s="5"/>
      <c r="V165" s="5" t="str">
        <f t="shared" si="54"/>
        <v>N</v>
      </c>
      <c r="W165" s="5"/>
      <c r="X165" s="42" t="str">
        <f t="shared" si="55"/>
        <v>N</v>
      </c>
      <c r="Y165" s="42"/>
      <c r="Z165" s="42" t="s">
        <v>237</v>
      </c>
      <c r="AA165" s="42"/>
      <c r="AB165" s="42" t="str">
        <f t="shared" si="56"/>
        <v>Y</v>
      </c>
      <c r="AC165" s="42"/>
      <c r="AD165" s="42">
        <f t="shared" si="57"/>
        <v>226.06862745098039</v>
      </c>
      <c r="AE165" s="42"/>
      <c r="AF165" s="5">
        <f t="shared" si="58"/>
        <v>225.97820000000002</v>
      </c>
      <c r="AH165" s="5">
        <f t="shared" si="59"/>
        <v>230.59</v>
      </c>
      <c r="AN165" s="12">
        <f t="shared" si="74"/>
        <v>230.59</v>
      </c>
      <c r="AP165" s="5" t="str">
        <f t="shared" si="60"/>
        <v>N/A</v>
      </c>
      <c r="AR165" s="5">
        <f t="shared" si="61"/>
        <v>230.59</v>
      </c>
      <c r="AT165" s="5">
        <f t="shared" si="62"/>
        <v>4.6118000000000006</v>
      </c>
      <c r="AV165" s="5">
        <v>0.14000000000000001</v>
      </c>
      <c r="AX165" s="5">
        <f t="shared" si="63"/>
        <v>235.34179999999998</v>
      </c>
      <c r="AZ165" s="28">
        <f t="shared" si="64"/>
        <v>6241264.5359999994</v>
      </c>
      <c r="BA165" s="28"/>
      <c r="BB165" s="29">
        <f t="shared" si="65"/>
        <v>6464455.3399499357</v>
      </c>
      <c r="BC165" s="28"/>
      <c r="BD165" s="30">
        <f t="shared" si="67"/>
        <v>-223190.80394993629</v>
      </c>
      <c r="BF165" s="31">
        <f t="shared" si="66"/>
        <v>4.7517999999999745</v>
      </c>
      <c r="BG165" s="58">
        <f t="shared" si="68"/>
        <v>126017.73599999932</v>
      </c>
      <c r="BJ165" s="53">
        <f t="shared" si="69"/>
        <v>0</v>
      </c>
      <c r="BK165" s="56">
        <f t="shared" si="70"/>
        <v>0</v>
      </c>
      <c r="BL165" s="53">
        <f t="shared" si="71"/>
        <v>122304.93599999968</v>
      </c>
      <c r="BN165" s="62">
        <f t="shared" si="72"/>
        <v>122304.93600000044</v>
      </c>
      <c r="BP165" s="13">
        <f t="shared" si="73"/>
        <v>0</v>
      </c>
    </row>
    <row r="166" spans="1:68" x14ac:dyDescent="0.3">
      <c r="A166" s="6" t="s">
        <v>85</v>
      </c>
      <c r="C166" s="6" t="s">
        <v>200</v>
      </c>
      <c r="E166" s="8">
        <v>72</v>
      </c>
      <c r="G166" s="8">
        <v>4666</v>
      </c>
      <c r="I166" s="8">
        <v>23166</v>
      </c>
      <c r="K166" s="10">
        <v>85.850815850815806</v>
      </c>
      <c r="M166" s="5">
        <v>288.06796249312799</v>
      </c>
      <c r="O166" s="13">
        <v>241.59</v>
      </c>
      <c r="Q166" s="13">
        <f t="shared" si="51"/>
        <v>4.7370588235294235</v>
      </c>
      <c r="R166" s="5">
        <f t="shared" si="52"/>
        <v>4.8318000000000003</v>
      </c>
      <c r="S166" s="5"/>
      <c r="T166" s="5">
        <f t="shared" si="53"/>
        <v>236.85294117647058</v>
      </c>
      <c r="U166" s="5"/>
      <c r="V166" s="5" t="str">
        <f t="shared" si="54"/>
        <v>N</v>
      </c>
      <c r="W166" s="5"/>
      <c r="X166" s="42" t="str">
        <f t="shared" si="55"/>
        <v>N</v>
      </c>
      <c r="Y166" s="42"/>
      <c r="Z166" s="42" t="s">
        <v>237</v>
      </c>
      <c r="AA166" s="42"/>
      <c r="AB166" s="42" t="str">
        <f t="shared" si="56"/>
        <v>Y</v>
      </c>
      <c r="AC166" s="42"/>
      <c r="AD166" s="42">
        <f t="shared" si="57"/>
        <v>236.85294117647058</v>
      </c>
      <c r="AE166" s="42"/>
      <c r="AF166" s="5">
        <f t="shared" si="58"/>
        <v>236.75820000000002</v>
      </c>
      <c r="AH166" s="5">
        <f t="shared" si="59"/>
        <v>241.59</v>
      </c>
      <c r="AN166" s="12">
        <f t="shared" si="74"/>
        <v>241.59</v>
      </c>
      <c r="AP166" s="5" t="str">
        <f t="shared" si="60"/>
        <v>N/A</v>
      </c>
      <c r="AR166" s="5">
        <f t="shared" si="61"/>
        <v>241.59</v>
      </c>
      <c r="AT166" s="5">
        <f t="shared" si="62"/>
        <v>4.8318000000000003</v>
      </c>
      <c r="AV166" s="5">
        <v>9.51</v>
      </c>
      <c r="AX166" s="5">
        <f t="shared" si="63"/>
        <v>255.93179999999998</v>
      </c>
      <c r="AZ166" s="28">
        <f t="shared" si="64"/>
        <v>1194177.7788</v>
      </c>
      <c r="BA166" s="28"/>
      <c r="BB166" s="29">
        <f t="shared" si="65"/>
        <v>1344125.1129929351</v>
      </c>
      <c r="BC166" s="28"/>
      <c r="BD166" s="30">
        <f t="shared" si="67"/>
        <v>-149947.33419293514</v>
      </c>
      <c r="BF166" s="31">
        <f t="shared" si="66"/>
        <v>14.341799999999978</v>
      </c>
      <c r="BG166" s="58">
        <f t="shared" si="68"/>
        <v>66918.838799999896</v>
      </c>
      <c r="BJ166" s="53">
        <f t="shared" si="69"/>
        <v>0</v>
      </c>
      <c r="BK166" s="56">
        <f t="shared" si="70"/>
        <v>0</v>
      </c>
      <c r="BL166" s="53">
        <f t="shared" si="71"/>
        <v>22545.17879999994</v>
      </c>
      <c r="BN166" s="62">
        <f t="shared" si="72"/>
        <v>22545.178800000071</v>
      </c>
      <c r="BP166" s="13">
        <f t="shared" si="73"/>
        <v>0</v>
      </c>
    </row>
    <row r="167" spans="1:68" x14ac:dyDescent="0.3">
      <c r="A167" s="6" t="s">
        <v>197</v>
      </c>
      <c r="C167" s="6" t="s">
        <v>200</v>
      </c>
      <c r="E167" s="8">
        <v>95</v>
      </c>
      <c r="G167" s="8">
        <v>27716</v>
      </c>
      <c r="I167" s="8">
        <v>29345</v>
      </c>
      <c r="K167" s="10">
        <v>84.628695025234293</v>
      </c>
      <c r="M167" s="5">
        <v>315.94939537862803</v>
      </c>
      <c r="O167" s="13">
        <v>392</v>
      </c>
      <c r="Q167" s="13">
        <f t="shared" si="51"/>
        <v>7.6862745098039227</v>
      </c>
      <c r="R167" s="5">
        <f t="shared" si="52"/>
        <v>7.84</v>
      </c>
      <c r="S167" s="5"/>
      <c r="T167" s="5">
        <f t="shared" si="53"/>
        <v>384.31372549019608</v>
      </c>
      <c r="U167" s="5"/>
      <c r="V167" s="5" t="str">
        <f t="shared" si="54"/>
        <v>Y</v>
      </c>
      <c r="W167" s="5"/>
      <c r="X167" s="42" t="str">
        <f t="shared" si="55"/>
        <v>N</v>
      </c>
      <c r="Y167" s="42"/>
      <c r="Z167" s="42" t="s">
        <v>237</v>
      </c>
      <c r="AA167" s="42"/>
      <c r="AB167" s="42" t="str">
        <f t="shared" si="56"/>
        <v>N</v>
      </c>
      <c r="AC167" s="42"/>
      <c r="AD167" s="42">
        <f t="shared" si="57"/>
        <v>0</v>
      </c>
      <c r="AE167" s="42"/>
      <c r="AF167" s="5">
        <f t="shared" si="58"/>
        <v>384.16</v>
      </c>
      <c r="AH167" s="5">
        <f t="shared" si="59"/>
        <v>384.16</v>
      </c>
      <c r="AN167" s="12">
        <f t="shared" si="74"/>
        <v>384.16</v>
      </c>
      <c r="AP167" s="5">
        <f t="shared" si="60"/>
        <v>7.6862745098039227</v>
      </c>
      <c r="AR167" s="5">
        <f t="shared" si="61"/>
        <v>391.84627450980395</v>
      </c>
      <c r="AT167" s="5">
        <f t="shared" si="62"/>
        <v>7.8369254901960792</v>
      </c>
      <c r="AV167" s="5">
        <v>0.01</v>
      </c>
      <c r="AX167" s="5">
        <f t="shared" si="63"/>
        <v>399.69319999999999</v>
      </c>
      <c r="AZ167" s="28">
        <f t="shared" si="64"/>
        <v>11077896.7312</v>
      </c>
      <c r="BA167" s="28"/>
      <c r="BB167" s="29">
        <f t="shared" si="65"/>
        <v>8756853.4423140548</v>
      </c>
      <c r="BC167" s="28"/>
      <c r="BD167" s="30">
        <f t="shared" si="67"/>
        <v>2321043.2888859455</v>
      </c>
      <c r="BF167" s="31">
        <f t="shared" si="66"/>
        <v>7.6931999999999903</v>
      </c>
      <c r="BG167" s="58">
        <f t="shared" si="68"/>
        <v>213224.73119999972</v>
      </c>
      <c r="BJ167" s="53">
        <f t="shared" si="69"/>
        <v>-217293.4399999993</v>
      </c>
      <c r="BK167" s="56">
        <f t="shared" si="70"/>
        <v>213032.78431372551</v>
      </c>
      <c r="BL167" s="53">
        <f t="shared" si="71"/>
        <v>212947.57119999998</v>
      </c>
      <c r="BN167" s="62">
        <f t="shared" si="72"/>
        <v>217293.44000000088</v>
      </c>
      <c r="BP167" s="13">
        <f t="shared" si="73"/>
        <v>-4260.6556862737852</v>
      </c>
    </row>
    <row r="168" spans="1:68" x14ac:dyDescent="0.3">
      <c r="A168" s="6" t="s">
        <v>83</v>
      </c>
      <c r="C168" s="6" t="s">
        <v>200</v>
      </c>
      <c r="E168" s="8">
        <v>128</v>
      </c>
      <c r="G168" s="8">
        <v>29996</v>
      </c>
      <c r="I168" s="8">
        <v>44505</v>
      </c>
      <c r="K168" s="10">
        <v>95.258989726027394</v>
      </c>
      <c r="M168" s="5">
        <v>250.11432400576001</v>
      </c>
      <c r="O168" s="13">
        <v>237.05</v>
      </c>
      <c r="Q168" s="13">
        <f t="shared" si="51"/>
        <v>4.648039215686282</v>
      </c>
      <c r="R168" s="5">
        <f t="shared" si="52"/>
        <v>4.7410000000000005</v>
      </c>
      <c r="S168" s="5"/>
      <c r="T168" s="5">
        <f t="shared" si="53"/>
        <v>232.40196078431373</v>
      </c>
      <c r="U168" s="5"/>
      <c r="V168" s="5" t="str">
        <f t="shared" si="54"/>
        <v>N</v>
      </c>
      <c r="W168" s="5"/>
      <c r="X168" s="42" t="str">
        <f t="shared" si="55"/>
        <v>N</v>
      </c>
      <c r="Y168" s="42"/>
      <c r="Z168" s="42" t="s">
        <v>237</v>
      </c>
      <c r="AA168" s="42"/>
      <c r="AB168" s="42" t="str">
        <f t="shared" si="56"/>
        <v>Y</v>
      </c>
      <c r="AC168" s="42"/>
      <c r="AD168" s="42">
        <f t="shared" si="57"/>
        <v>232.40196078431373</v>
      </c>
      <c r="AE168" s="42"/>
      <c r="AF168" s="5">
        <f t="shared" si="58"/>
        <v>232.309</v>
      </c>
      <c r="AH168" s="5">
        <f t="shared" si="59"/>
        <v>237.05</v>
      </c>
      <c r="AN168" s="12">
        <f t="shared" si="74"/>
        <v>237.05</v>
      </c>
      <c r="AP168" s="5" t="str">
        <f t="shared" si="60"/>
        <v>N/A</v>
      </c>
      <c r="AR168" s="5">
        <f t="shared" si="61"/>
        <v>237.05</v>
      </c>
      <c r="AT168" s="5">
        <f t="shared" si="62"/>
        <v>4.7410000000000005</v>
      </c>
      <c r="AV168" s="5">
        <v>0.03</v>
      </c>
      <c r="AX168" s="5">
        <f t="shared" si="63"/>
        <v>241.82100000000003</v>
      </c>
      <c r="AZ168" s="28">
        <f t="shared" si="64"/>
        <v>7253662.7160000009</v>
      </c>
      <c r="BA168" s="28"/>
      <c r="BB168" s="29">
        <f t="shared" si="65"/>
        <v>7502429.262876777</v>
      </c>
      <c r="BC168" s="28"/>
      <c r="BD168" s="30">
        <f t="shared" si="67"/>
        <v>-248766.54687677603</v>
      </c>
      <c r="BF168" s="31">
        <f t="shared" si="66"/>
        <v>4.771000000000015</v>
      </c>
      <c r="BG168" s="58">
        <f t="shared" si="68"/>
        <v>143110.91600000046</v>
      </c>
      <c r="BJ168" s="53">
        <f t="shared" si="69"/>
        <v>0</v>
      </c>
      <c r="BK168" s="56">
        <f t="shared" si="70"/>
        <v>0</v>
      </c>
      <c r="BL168" s="53">
        <f t="shared" si="71"/>
        <v>142211.03600000043</v>
      </c>
      <c r="BN168" s="62">
        <f t="shared" si="72"/>
        <v>142211.03600000043</v>
      </c>
      <c r="BP168" s="13">
        <f t="shared" si="73"/>
        <v>0</v>
      </c>
    </row>
    <row r="169" spans="1:68" x14ac:dyDescent="0.3">
      <c r="A169" s="6" t="s">
        <v>81</v>
      </c>
      <c r="C169" s="6" t="s">
        <v>200</v>
      </c>
      <c r="E169" s="8">
        <v>88</v>
      </c>
      <c r="G169" s="8">
        <v>18370</v>
      </c>
      <c r="I169" s="8">
        <v>28908</v>
      </c>
      <c r="K169" s="10">
        <v>89.666874221668706</v>
      </c>
      <c r="M169" s="5">
        <v>286.19038627746397</v>
      </c>
      <c r="O169" s="13">
        <v>252.99</v>
      </c>
      <c r="Q169" s="13">
        <f t="shared" si="51"/>
        <v>4.9605882352941251</v>
      </c>
      <c r="R169" s="5">
        <f t="shared" si="52"/>
        <v>5.0598000000000001</v>
      </c>
      <c r="S169" s="5"/>
      <c r="T169" s="5">
        <f t="shared" si="53"/>
        <v>248.02941176470588</v>
      </c>
      <c r="U169" s="5"/>
      <c r="V169" s="5" t="str">
        <f t="shared" si="54"/>
        <v>N</v>
      </c>
      <c r="W169" s="5"/>
      <c r="X169" s="42" t="str">
        <f t="shared" si="55"/>
        <v>N</v>
      </c>
      <c r="Y169" s="42"/>
      <c r="Z169" s="42" t="s">
        <v>237</v>
      </c>
      <c r="AA169" s="42"/>
      <c r="AB169" s="42" t="str">
        <f t="shared" si="56"/>
        <v>Y</v>
      </c>
      <c r="AC169" s="42"/>
      <c r="AD169" s="42">
        <f t="shared" si="57"/>
        <v>248.02941176470588</v>
      </c>
      <c r="AE169" s="42"/>
      <c r="AF169" s="5">
        <f t="shared" si="58"/>
        <v>247.93020000000001</v>
      </c>
      <c r="AH169" s="5">
        <f t="shared" si="59"/>
        <v>252.99</v>
      </c>
      <c r="AN169" s="12">
        <f t="shared" si="74"/>
        <v>252.99</v>
      </c>
      <c r="AP169" s="5" t="str">
        <f t="shared" si="60"/>
        <v>N/A</v>
      </c>
      <c r="AR169" s="5">
        <f t="shared" si="61"/>
        <v>252.99</v>
      </c>
      <c r="AT169" s="5">
        <f t="shared" si="62"/>
        <v>5.0598000000000001</v>
      </c>
      <c r="AV169" s="5">
        <v>0.25</v>
      </c>
      <c r="AX169" s="5">
        <f t="shared" si="63"/>
        <v>258.2998</v>
      </c>
      <c r="AZ169" s="28">
        <f t="shared" si="64"/>
        <v>4744967.3260000004</v>
      </c>
      <c r="BA169" s="28"/>
      <c r="BB169" s="29">
        <f t="shared" si="65"/>
        <v>5257317.3959170133</v>
      </c>
      <c r="BC169" s="28"/>
      <c r="BD169" s="30">
        <f t="shared" si="67"/>
        <v>-512350.06991701294</v>
      </c>
      <c r="BF169" s="31">
        <f t="shared" si="66"/>
        <v>5.3097999999999956</v>
      </c>
      <c r="BG169" s="58">
        <f t="shared" si="68"/>
        <v>97541.025999999925</v>
      </c>
      <c r="BJ169" s="53">
        <f t="shared" si="69"/>
        <v>0</v>
      </c>
      <c r="BK169" s="56">
        <f t="shared" si="70"/>
        <v>0</v>
      </c>
      <c r="BL169" s="53">
        <f t="shared" si="71"/>
        <v>92948.525999999925</v>
      </c>
      <c r="BN169" s="62">
        <f t="shared" si="72"/>
        <v>92948.525999999925</v>
      </c>
      <c r="BP169" s="13">
        <f t="shared" si="73"/>
        <v>0</v>
      </c>
    </row>
    <row r="170" spans="1:68" x14ac:dyDescent="0.3">
      <c r="A170" s="6" t="s">
        <v>80</v>
      </c>
      <c r="C170" s="6" t="s">
        <v>200</v>
      </c>
      <c r="E170" s="8">
        <v>146</v>
      </c>
      <c r="G170" s="8">
        <v>41335</v>
      </c>
      <c r="I170" s="8">
        <v>50869</v>
      </c>
      <c r="K170" s="10">
        <v>95.4569337586789</v>
      </c>
      <c r="M170" s="5">
        <v>244.72628132491599</v>
      </c>
      <c r="O170" s="13">
        <v>218.93</v>
      </c>
      <c r="Q170" s="13">
        <f t="shared" si="51"/>
        <v>4.2927450980392337</v>
      </c>
      <c r="R170" s="5">
        <f t="shared" si="52"/>
        <v>4.3786000000000005</v>
      </c>
      <c r="S170" s="5"/>
      <c r="T170" s="5">
        <f t="shared" si="53"/>
        <v>214.63725490196077</v>
      </c>
      <c r="U170" s="5"/>
      <c r="V170" s="5" t="str">
        <f t="shared" si="54"/>
        <v>N</v>
      </c>
      <c r="W170" s="5"/>
      <c r="X170" s="42" t="str">
        <f t="shared" si="55"/>
        <v>N</v>
      </c>
      <c r="Y170" s="42"/>
      <c r="Z170" s="42" t="s">
        <v>237</v>
      </c>
      <c r="AA170" s="42"/>
      <c r="AB170" s="42" t="str">
        <f t="shared" si="56"/>
        <v>Y</v>
      </c>
      <c r="AC170" s="42"/>
      <c r="AD170" s="42">
        <f t="shared" si="57"/>
        <v>214.63725490196077</v>
      </c>
      <c r="AE170" s="42"/>
      <c r="AF170" s="5">
        <f t="shared" si="58"/>
        <v>214.5514</v>
      </c>
      <c r="AH170" s="5">
        <f t="shared" si="59"/>
        <v>218.93</v>
      </c>
      <c r="AN170" s="12">
        <f t="shared" si="74"/>
        <v>218.93</v>
      </c>
      <c r="AP170" s="5" t="str">
        <f t="shared" si="60"/>
        <v>N/A</v>
      </c>
      <c r="AR170" s="5">
        <f t="shared" si="61"/>
        <v>218.93</v>
      </c>
      <c r="AT170" s="5">
        <f t="shared" si="62"/>
        <v>4.3786000000000005</v>
      </c>
      <c r="AV170" s="5">
        <v>0.11</v>
      </c>
      <c r="AX170" s="5">
        <f t="shared" si="63"/>
        <v>223.41860000000003</v>
      </c>
      <c r="AZ170" s="28">
        <f t="shared" si="64"/>
        <v>9235007.8310000002</v>
      </c>
      <c r="BA170" s="28"/>
      <c r="BB170" s="29">
        <f t="shared" si="65"/>
        <v>10115760.838565402</v>
      </c>
      <c r="BC170" s="28"/>
      <c r="BD170" s="30">
        <f t="shared" si="67"/>
        <v>-880753.00756540149</v>
      </c>
      <c r="BF170" s="31">
        <f t="shared" si="66"/>
        <v>4.4886000000000195</v>
      </c>
      <c r="BG170" s="58">
        <f t="shared" si="68"/>
        <v>185536.2810000008</v>
      </c>
      <c r="BJ170" s="53">
        <f t="shared" si="69"/>
        <v>0</v>
      </c>
      <c r="BK170" s="56">
        <f t="shared" si="70"/>
        <v>0</v>
      </c>
      <c r="BL170" s="53">
        <f t="shared" si="71"/>
        <v>180989.43100000024</v>
      </c>
      <c r="BN170" s="62">
        <f t="shared" si="72"/>
        <v>180989.43100000024</v>
      </c>
      <c r="BP170" s="13">
        <f t="shared" si="73"/>
        <v>0</v>
      </c>
    </row>
    <row r="171" spans="1:68" x14ac:dyDescent="0.3">
      <c r="A171" s="6" t="s">
        <v>78</v>
      </c>
      <c r="C171" s="6" t="s">
        <v>200</v>
      </c>
      <c r="E171" s="8">
        <v>159</v>
      </c>
      <c r="G171" s="8">
        <v>49311</v>
      </c>
      <c r="I171" s="8">
        <v>56585</v>
      </c>
      <c r="K171" s="10">
        <v>98.116904510065694</v>
      </c>
      <c r="M171" s="5">
        <v>247.21808356043701</v>
      </c>
      <c r="O171" s="13">
        <v>248.04</v>
      </c>
      <c r="Q171" s="13">
        <f t="shared" si="51"/>
        <v>4.8635294117647163</v>
      </c>
      <c r="R171" s="5">
        <f t="shared" si="52"/>
        <v>4.9607999999999999</v>
      </c>
      <c r="S171" s="5"/>
      <c r="T171" s="5">
        <f t="shared" si="53"/>
        <v>243.17647058823528</v>
      </c>
      <c r="U171" s="5"/>
      <c r="V171" s="5" t="str">
        <f t="shared" si="54"/>
        <v>Y</v>
      </c>
      <c r="W171" s="5"/>
      <c r="X171" s="42" t="str">
        <f t="shared" si="55"/>
        <v>N</v>
      </c>
      <c r="Y171" s="42"/>
      <c r="Z171" s="42" t="s">
        <v>237</v>
      </c>
      <c r="AA171" s="42"/>
      <c r="AB171" s="42" t="str">
        <f t="shared" si="56"/>
        <v>Y</v>
      </c>
      <c r="AC171" s="42"/>
      <c r="AD171" s="42">
        <f t="shared" si="57"/>
        <v>0</v>
      </c>
      <c r="AE171" s="42"/>
      <c r="AF171" s="5">
        <f t="shared" si="58"/>
        <v>243.07919999999999</v>
      </c>
      <c r="AH171" s="5">
        <f t="shared" si="59"/>
        <v>247.21808356043701</v>
      </c>
      <c r="AN171" s="12">
        <f t="shared" si="74"/>
        <v>247.21808356043701</v>
      </c>
      <c r="AP171" s="5">
        <f t="shared" si="60"/>
        <v>4.8635294117647163</v>
      </c>
      <c r="AR171" s="5">
        <f t="shared" si="61"/>
        <v>248.04</v>
      </c>
      <c r="AT171" s="5">
        <f t="shared" si="62"/>
        <v>4.9607999999999999</v>
      </c>
      <c r="AV171" s="5">
        <v>0.27</v>
      </c>
      <c r="AX171" s="5">
        <f t="shared" si="63"/>
        <v>253.27080000000001</v>
      </c>
      <c r="AZ171" s="28">
        <f t="shared" si="64"/>
        <v>12489036.4188</v>
      </c>
      <c r="BA171" s="28"/>
      <c r="BB171" s="29">
        <f t="shared" si="65"/>
        <v>12190570.918448709</v>
      </c>
      <c r="BC171" s="28"/>
      <c r="BD171" s="30">
        <f t="shared" si="67"/>
        <v>298465.50035129115</v>
      </c>
      <c r="BF171" s="31">
        <f t="shared" si="66"/>
        <v>5.2308000000000163</v>
      </c>
      <c r="BG171" s="58">
        <f t="shared" si="68"/>
        <v>257935.9788000008</v>
      </c>
      <c r="BJ171" s="53">
        <f t="shared" si="69"/>
        <v>-40529.521551290265</v>
      </c>
      <c r="BK171" s="56">
        <f t="shared" si="70"/>
        <v>40529.521551290265</v>
      </c>
      <c r="BL171" s="53">
        <f t="shared" si="71"/>
        <v>244622.0088000003</v>
      </c>
      <c r="BN171" s="62">
        <f t="shared" si="72"/>
        <v>244622.0088000003</v>
      </c>
      <c r="BP171" s="13">
        <f t="shared" si="73"/>
        <v>0</v>
      </c>
    </row>
    <row r="172" spans="1:68" x14ac:dyDescent="0.3">
      <c r="A172" s="6" t="s">
        <v>76</v>
      </c>
      <c r="C172" s="6" t="s">
        <v>200</v>
      </c>
      <c r="E172" s="8">
        <v>97</v>
      </c>
      <c r="G172" s="8">
        <v>23131</v>
      </c>
      <c r="I172" s="8">
        <v>31865</v>
      </c>
      <c r="K172" s="10">
        <v>73.359694958339205</v>
      </c>
      <c r="M172" s="5">
        <v>193.662222627125</v>
      </c>
      <c r="O172" s="13">
        <v>205.04</v>
      </c>
      <c r="Q172" s="13">
        <f t="shared" si="51"/>
        <v>4.020392156862755</v>
      </c>
      <c r="R172" s="5">
        <f t="shared" si="52"/>
        <v>4.1007999999999996</v>
      </c>
      <c r="S172" s="5"/>
      <c r="T172" s="5">
        <f t="shared" si="53"/>
        <v>201.01960784313724</v>
      </c>
      <c r="U172" s="5"/>
      <c r="V172" s="5" t="str">
        <f t="shared" si="54"/>
        <v>Y</v>
      </c>
      <c r="W172" s="5"/>
      <c r="X172" s="42" t="str">
        <f t="shared" si="55"/>
        <v>N</v>
      </c>
      <c r="Y172" s="42"/>
      <c r="Z172" s="42" t="s">
        <v>237</v>
      </c>
      <c r="AA172" s="42"/>
      <c r="AB172" s="42" t="str">
        <f t="shared" si="56"/>
        <v>N</v>
      </c>
      <c r="AC172" s="42"/>
      <c r="AD172" s="42">
        <f t="shared" si="57"/>
        <v>0</v>
      </c>
      <c r="AE172" s="42"/>
      <c r="AF172" s="5">
        <f t="shared" si="58"/>
        <v>200.9392</v>
      </c>
      <c r="AH172" s="5">
        <f t="shared" si="59"/>
        <v>200.9392</v>
      </c>
      <c r="AN172" s="12">
        <f t="shared" si="74"/>
        <v>200.9392</v>
      </c>
      <c r="AP172" s="5">
        <f t="shared" si="60"/>
        <v>4.020392156862755</v>
      </c>
      <c r="AR172" s="5">
        <f t="shared" si="61"/>
        <v>204.95959215686275</v>
      </c>
      <c r="AT172" s="5">
        <f t="shared" si="62"/>
        <v>4.0991918431372554</v>
      </c>
      <c r="AV172" s="5">
        <v>0.03</v>
      </c>
      <c r="AX172" s="5">
        <f t="shared" si="63"/>
        <v>209.088784</v>
      </c>
      <c r="AZ172" s="28">
        <f t="shared" si="64"/>
        <v>4836432.6627040002</v>
      </c>
      <c r="BA172" s="28"/>
      <c r="BB172" s="29">
        <f t="shared" si="65"/>
        <v>4479600.871588028</v>
      </c>
      <c r="BC172" s="28"/>
      <c r="BD172" s="30">
        <f t="shared" si="67"/>
        <v>356831.79111597221</v>
      </c>
      <c r="BF172" s="31">
        <f t="shared" si="66"/>
        <v>4.0487840000000119</v>
      </c>
      <c r="BG172" s="58">
        <f t="shared" si="68"/>
        <v>93652.422704000273</v>
      </c>
      <c r="BJ172" s="53">
        <f t="shared" si="69"/>
        <v>-94855.604799999826</v>
      </c>
      <c r="BK172" s="56">
        <f t="shared" si="70"/>
        <v>92995.690980392392</v>
      </c>
      <c r="BL172" s="53">
        <f t="shared" si="71"/>
        <v>92958.492704000251</v>
      </c>
      <c r="BN172" s="62">
        <f t="shared" si="72"/>
        <v>94855.604799999826</v>
      </c>
      <c r="BP172" s="13">
        <f t="shared" si="73"/>
        <v>-1859.91381960744</v>
      </c>
    </row>
    <row r="173" spans="1:68" x14ac:dyDescent="0.3">
      <c r="A173" s="6" t="s">
        <v>74</v>
      </c>
      <c r="C173" s="6" t="s">
        <v>200</v>
      </c>
      <c r="E173" s="8">
        <v>130</v>
      </c>
      <c r="G173" s="8">
        <v>23989</v>
      </c>
      <c r="I173" s="8">
        <v>45224</v>
      </c>
      <c r="K173" s="10">
        <v>95.308746048472102</v>
      </c>
      <c r="M173" s="5">
        <v>286.62908155683499</v>
      </c>
      <c r="O173" s="13">
        <v>253.13</v>
      </c>
      <c r="Q173" s="13">
        <f t="shared" si="51"/>
        <v>4.9633333333333383</v>
      </c>
      <c r="R173" s="5">
        <f t="shared" si="52"/>
        <v>5.0625999999999998</v>
      </c>
      <c r="S173" s="5"/>
      <c r="T173" s="5">
        <f t="shared" si="53"/>
        <v>248.16666666666666</v>
      </c>
      <c r="U173" s="5"/>
      <c r="V173" s="5" t="str">
        <f t="shared" si="54"/>
        <v>N</v>
      </c>
      <c r="W173" s="5"/>
      <c r="X173" s="42" t="str">
        <f t="shared" si="55"/>
        <v>N</v>
      </c>
      <c r="Y173" s="42"/>
      <c r="Z173" s="42" t="s">
        <v>237</v>
      </c>
      <c r="AA173" s="42"/>
      <c r="AB173" s="42" t="str">
        <f t="shared" si="56"/>
        <v>Y</v>
      </c>
      <c r="AC173" s="42"/>
      <c r="AD173" s="42">
        <f t="shared" si="57"/>
        <v>248.16666666666666</v>
      </c>
      <c r="AE173" s="42"/>
      <c r="AF173" s="5">
        <f t="shared" si="58"/>
        <v>248.06739999999999</v>
      </c>
      <c r="AH173" s="5">
        <f t="shared" si="59"/>
        <v>253.13</v>
      </c>
      <c r="AN173" s="12">
        <f t="shared" si="74"/>
        <v>253.13</v>
      </c>
      <c r="AP173" s="5" t="str">
        <f t="shared" si="60"/>
        <v>N/A</v>
      </c>
      <c r="AR173" s="5">
        <f t="shared" si="61"/>
        <v>253.13</v>
      </c>
      <c r="AT173" s="5">
        <f t="shared" si="62"/>
        <v>5.0625999999999998</v>
      </c>
      <c r="AV173" s="5">
        <v>0.65</v>
      </c>
      <c r="AX173" s="5">
        <f t="shared" si="63"/>
        <v>258.84259999999995</v>
      </c>
      <c r="AZ173" s="28">
        <f t="shared" si="64"/>
        <v>6209375.1313999984</v>
      </c>
      <c r="BA173" s="28"/>
      <c r="BB173" s="29">
        <f t="shared" si="65"/>
        <v>6875945.0374669144</v>
      </c>
      <c r="BC173" s="28"/>
      <c r="BD173" s="30">
        <f t="shared" si="67"/>
        <v>-666569.90606691595</v>
      </c>
      <c r="BF173" s="31">
        <f t="shared" si="66"/>
        <v>5.7125999999999522</v>
      </c>
      <c r="BG173" s="58">
        <f t="shared" si="68"/>
        <v>137039.56139999884</v>
      </c>
      <c r="BJ173" s="53">
        <f t="shared" si="69"/>
        <v>0</v>
      </c>
      <c r="BK173" s="56">
        <f t="shared" si="70"/>
        <v>0</v>
      </c>
      <c r="BL173" s="53">
        <f t="shared" si="71"/>
        <v>121446.7113999994</v>
      </c>
      <c r="BN173" s="62">
        <f t="shared" si="72"/>
        <v>121446.71140000076</v>
      </c>
      <c r="BP173" s="13">
        <f t="shared" si="73"/>
        <v>0</v>
      </c>
    </row>
    <row r="174" spans="1:68" x14ac:dyDescent="0.3">
      <c r="A174" s="6" t="s">
        <v>73</v>
      </c>
      <c r="C174" s="6" t="s">
        <v>200</v>
      </c>
      <c r="E174" s="8">
        <v>124</v>
      </c>
      <c r="G174" s="8">
        <v>31310</v>
      </c>
      <c r="I174" s="8">
        <v>40734</v>
      </c>
      <c r="K174" s="10">
        <v>76.221829429960195</v>
      </c>
      <c r="M174" s="5">
        <v>247.08576499757299</v>
      </c>
      <c r="O174" s="13">
        <v>265.22000000000003</v>
      </c>
      <c r="Q174" s="13">
        <f t="shared" si="51"/>
        <v>5.2003921568627334</v>
      </c>
      <c r="R174" s="5">
        <f t="shared" si="52"/>
        <v>5.3044000000000002</v>
      </c>
      <c r="S174" s="5"/>
      <c r="T174" s="5">
        <f t="shared" si="53"/>
        <v>260.01960784313729</v>
      </c>
      <c r="U174" s="5"/>
      <c r="V174" s="5" t="str">
        <f t="shared" si="54"/>
        <v>Y</v>
      </c>
      <c r="W174" s="5"/>
      <c r="X174" s="42" t="str">
        <f t="shared" si="55"/>
        <v>N</v>
      </c>
      <c r="Y174" s="42"/>
      <c r="Z174" s="42" t="s">
        <v>237</v>
      </c>
      <c r="AA174" s="42"/>
      <c r="AB174" s="42" t="str">
        <f t="shared" si="56"/>
        <v>N</v>
      </c>
      <c r="AC174" s="42"/>
      <c r="AD174" s="42">
        <f t="shared" si="57"/>
        <v>0</v>
      </c>
      <c r="AE174" s="42"/>
      <c r="AF174" s="5">
        <f t="shared" si="58"/>
        <v>259.91560000000004</v>
      </c>
      <c r="AH174" s="5">
        <f t="shared" si="59"/>
        <v>259.91560000000004</v>
      </c>
      <c r="AN174" s="12">
        <f t="shared" si="74"/>
        <v>259.91560000000004</v>
      </c>
      <c r="AP174" s="5">
        <f t="shared" si="60"/>
        <v>5.2003921568627334</v>
      </c>
      <c r="AR174" s="5">
        <f t="shared" si="61"/>
        <v>265.11599215686277</v>
      </c>
      <c r="AT174" s="5">
        <f t="shared" si="62"/>
        <v>5.3023198431372558</v>
      </c>
      <c r="AV174" s="5">
        <v>0.1</v>
      </c>
      <c r="AX174" s="5">
        <f t="shared" si="63"/>
        <v>270.51831200000004</v>
      </c>
      <c r="AZ174" s="28">
        <f t="shared" si="64"/>
        <v>8469928.3487200011</v>
      </c>
      <c r="BA174" s="28"/>
      <c r="BB174" s="29">
        <f t="shared" si="65"/>
        <v>7736255.3020740105</v>
      </c>
      <c r="BC174" s="28"/>
      <c r="BD174" s="30">
        <f t="shared" si="67"/>
        <v>733673.04664599057</v>
      </c>
      <c r="BF174" s="31">
        <f t="shared" si="66"/>
        <v>5.2983120000000099</v>
      </c>
      <c r="BG174" s="58">
        <f t="shared" si="68"/>
        <v>165890.14872000032</v>
      </c>
      <c r="BJ174" s="53">
        <f t="shared" si="69"/>
        <v>-166080.76399999959</v>
      </c>
      <c r="BK174" s="56">
        <f t="shared" si="70"/>
        <v>162824.27843137219</v>
      </c>
      <c r="BL174" s="53">
        <f t="shared" si="71"/>
        <v>162759.14871999959</v>
      </c>
      <c r="BN174" s="62">
        <f t="shared" si="72"/>
        <v>166080.76399999959</v>
      </c>
      <c r="BP174" s="13">
        <f t="shared" si="73"/>
        <v>-3256.4855686274082</v>
      </c>
    </row>
    <row r="175" spans="1:68" x14ac:dyDescent="0.3">
      <c r="A175" s="6" t="s">
        <v>71</v>
      </c>
      <c r="C175" s="6" t="s">
        <v>200</v>
      </c>
      <c r="E175" s="8">
        <v>274</v>
      </c>
      <c r="G175" s="8">
        <v>78144</v>
      </c>
      <c r="I175" s="8">
        <v>90150</v>
      </c>
      <c r="K175" s="10">
        <v>90.140985901409806</v>
      </c>
      <c r="M175" s="5">
        <v>255.375816393918</v>
      </c>
      <c r="O175" s="13">
        <v>253.2</v>
      </c>
      <c r="Q175" s="13">
        <f t="shared" si="51"/>
        <v>4.9647058823529449</v>
      </c>
      <c r="R175" s="5">
        <f t="shared" si="52"/>
        <v>5.0640000000000001</v>
      </c>
      <c r="S175" s="5"/>
      <c r="T175" s="5">
        <f t="shared" si="53"/>
        <v>248.23529411764704</v>
      </c>
      <c r="U175" s="5"/>
      <c r="V175" s="5" t="str">
        <f t="shared" si="54"/>
        <v>N</v>
      </c>
      <c r="W175" s="5"/>
      <c r="X175" s="42" t="str">
        <f t="shared" si="55"/>
        <v>N</v>
      </c>
      <c r="Y175" s="42"/>
      <c r="Z175" s="42" t="s">
        <v>237</v>
      </c>
      <c r="AA175" s="42"/>
      <c r="AB175" s="42" t="str">
        <f t="shared" si="56"/>
        <v>Y</v>
      </c>
      <c r="AC175" s="42"/>
      <c r="AD175" s="42">
        <f t="shared" si="57"/>
        <v>248.23529411764704</v>
      </c>
      <c r="AE175" s="42"/>
      <c r="AF175" s="5">
        <f t="shared" si="58"/>
        <v>248.136</v>
      </c>
      <c r="AH175" s="5">
        <f t="shared" si="59"/>
        <v>253.2</v>
      </c>
      <c r="AN175" s="12">
        <f t="shared" si="74"/>
        <v>253.2</v>
      </c>
      <c r="AP175" s="5" t="str">
        <f t="shared" si="60"/>
        <v>N/A</v>
      </c>
      <c r="AR175" s="5">
        <f t="shared" si="61"/>
        <v>253.2</v>
      </c>
      <c r="AT175" s="5">
        <f t="shared" si="62"/>
        <v>5.0640000000000001</v>
      </c>
      <c r="AV175" s="5">
        <v>0.81</v>
      </c>
      <c r="AX175" s="5">
        <f t="shared" si="63"/>
        <v>259.07400000000001</v>
      </c>
      <c r="AZ175" s="28">
        <f t="shared" si="64"/>
        <v>20245078.655999999</v>
      </c>
      <c r="BA175" s="28"/>
      <c r="BB175" s="29">
        <f t="shared" si="65"/>
        <v>19956087.79628633</v>
      </c>
      <c r="BC175" s="28"/>
      <c r="BD175" s="30">
        <f t="shared" si="67"/>
        <v>288990.85971366987</v>
      </c>
      <c r="BF175" s="31">
        <f t="shared" si="66"/>
        <v>5.8740000000000236</v>
      </c>
      <c r="BG175" s="58">
        <f t="shared" si="68"/>
        <v>459017.85600000183</v>
      </c>
      <c r="BJ175" s="53">
        <f t="shared" si="69"/>
        <v>0</v>
      </c>
      <c r="BK175" s="56">
        <f t="shared" si="70"/>
        <v>0</v>
      </c>
      <c r="BL175" s="53">
        <f t="shared" si="71"/>
        <v>395721.21600000164</v>
      </c>
      <c r="BN175" s="62">
        <f t="shared" si="72"/>
        <v>395721.21600000164</v>
      </c>
      <c r="BP175" s="13">
        <f t="shared" si="73"/>
        <v>0</v>
      </c>
    </row>
    <row r="176" spans="1:68" x14ac:dyDescent="0.3">
      <c r="A176" s="6" t="s">
        <v>70</v>
      </c>
      <c r="C176" s="6" t="s">
        <v>200</v>
      </c>
      <c r="E176" s="8">
        <v>128</v>
      </c>
      <c r="G176" s="8">
        <v>25412</v>
      </c>
      <c r="I176" s="8">
        <v>44757</v>
      </c>
      <c r="K176" s="10">
        <v>95.798373287671197</v>
      </c>
      <c r="M176" s="5">
        <v>266.61326130103998</v>
      </c>
      <c r="O176" s="13">
        <v>234.37</v>
      </c>
      <c r="Q176" s="13">
        <f t="shared" si="51"/>
        <v>4.5954901960784298</v>
      </c>
      <c r="R176" s="5">
        <f t="shared" si="52"/>
        <v>4.6874000000000002</v>
      </c>
      <c r="S176" s="5"/>
      <c r="T176" s="5">
        <f t="shared" si="53"/>
        <v>229.77450980392157</v>
      </c>
      <c r="U176" s="5"/>
      <c r="V176" s="5" t="str">
        <f t="shared" si="54"/>
        <v>N</v>
      </c>
      <c r="W176" s="5"/>
      <c r="X176" s="42" t="str">
        <f t="shared" si="55"/>
        <v>N</v>
      </c>
      <c r="Y176" s="42"/>
      <c r="Z176" s="42" t="s">
        <v>237</v>
      </c>
      <c r="AA176" s="42"/>
      <c r="AB176" s="42" t="str">
        <f t="shared" si="56"/>
        <v>Y</v>
      </c>
      <c r="AC176" s="42"/>
      <c r="AD176" s="42">
        <f t="shared" si="57"/>
        <v>229.77450980392157</v>
      </c>
      <c r="AE176" s="42"/>
      <c r="AF176" s="5">
        <f t="shared" si="58"/>
        <v>229.68260000000001</v>
      </c>
      <c r="AH176" s="5">
        <f t="shared" si="59"/>
        <v>234.37</v>
      </c>
      <c r="AN176" s="12">
        <f t="shared" si="74"/>
        <v>234.37</v>
      </c>
      <c r="AP176" s="5" t="str">
        <f t="shared" si="60"/>
        <v>N/A</v>
      </c>
      <c r="AR176" s="5">
        <f t="shared" si="61"/>
        <v>234.37</v>
      </c>
      <c r="AT176" s="5">
        <f t="shared" si="62"/>
        <v>4.6874000000000002</v>
      </c>
      <c r="AV176" s="5">
        <v>0.03</v>
      </c>
      <c r="AX176" s="5">
        <f t="shared" si="63"/>
        <v>239.0874</v>
      </c>
      <c r="AZ176" s="28">
        <f t="shared" si="64"/>
        <v>6075689.0088</v>
      </c>
      <c r="BA176" s="28"/>
      <c r="BB176" s="29">
        <f t="shared" si="65"/>
        <v>6775176.1961820284</v>
      </c>
      <c r="BC176" s="28"/>
      <c r="BD176" s="30">
        <f t="shared" si="67"/>
        <v>-699487.18738202844</v>
      </c>
      <c r="BF176" s="31">
        <f t="shared" si="66"/>
        <v>4.7173999999999978</v>
      </c>
      <c r="BG176" s="58">
        <f t="shared" si="68"/>
        <v>119878.56879999995</v>
      </c>
      <c r="BJ176" s="53">
        <f t="shared" si="69"/>
        <v>0</v>
      </c>
      <c r="BK176" s="56">
        <f t="shared" si="70"/>
        <v>0</v>
      </c>
      <c r="BL176" s="53">
        <f t="shared" si="71"/>
        <v>119116.20879999992</v>
      </c>
      <c r="BN176" s="62">
        <f t="shared" si="72"/>
        <v>119116.20879999992</v>
      </c>
      <c r="BP176" s="13">
        <f t="shared" si="73"/>
        <v>0</v>
      </c>
    </row>
    <row r="177" spans="1:68" x14ac:dyDescent="0.3">
      <c r="A177" s="6" t="s">
        <v>68</v>
      </c>
      <c r="B177" s="6">
        <v>1</v>
      </c>
      <c r="C177" s="6" t="s">
        <v>200</v>
      </c>
      <c r="E177" s="8">
        <v>75</v>
      </c>
      <c r="G177" s="8">
        <v>8717</v>
      </c>
      <c r="I177" s="8">
        <v>24638</v>
      </c>
      <c r="K177" s="10">
        <v>89.947031963470295</v>
      </c>
      <c r="M177" s="5">
        <v>295.83446504122202</v>
      </c>
      <c r="O177" s="13">
        <v>248.1</v>
      </c>
      <c r="Q177" s="13">
        <f t="shared" si="51"/>
        <v>4.8647058823529505</v>
      </c>
      <c r="R177" s="5">
        <f t="shared" si="52"/>
        <v>4.9619999999999997</v>
      </c>
      <c r="S177" s="5"/>
      <c r="T177" s="5">
        <f t="shared" si="53"/>
        <v>243.23529411764704</v>
      </c>
      <c r="U177" s="5"/>
      <c r="V177" s="5" t="str">
        <f t="shared" si="54"/>
        <v>N</v>
      </c>
      <c r="W177" s="5"/>
      <c r="X177" s="42" t="str">
        <f t="shared" si="55"/>
        <v>N</v>
      </c>
      <c r="Y177" s="42"/>
      <c r="Z177" s="42" t="s">
        <v>237</v>
      </c>
      <c r="AA177" s="42"/>
      <c r="AB177" s="42" t="str">
        <f t="shared" si="56"/>
        <v>Y</v>
      </c>
      <c r="AC177" s="42"/>
      <c r="AD177" s="42">
        <f t="shared" si="57"/>
        <v>243.23529411764704</v>
      </c>
      <c r="AE177" s="42"/>
      <c r="AF177" s="5">
        <f t="shared" si="58"/>
        <v>243.13800000000001</v>
      </c>
      <c r="AH177" s="5">
        <f t="shared" si="59"/>
        <v>248.1</v>
      </c>
      <c r="AN177" s="12">
        <f t="shared" si="74"/>
        <v>248.1</v>
      </c>
      <c r="AP177" s="5" t="str">
        <f t="shared" si="60"/>
        <v>N/A</v>
      </c>
      <c r="AR177" s="5">
        <f t="shared" si="61"/>
        <v>248.1</v>
      </c>
      <c r="AT177" s="5">
        <f t="shared" si="62"/>
        <v>4.9619999999999997</v>
      </c>
      <c r="AV177" s="5">
        <v>0.05</v>
      </c>
      <c r="AX177" s="5">
        <f t="shared" si="63"/>
        <v>253.11199999999999</v>
      </c>
      <c r="AZ177" s="28">
        <f t="shared" si="64"/>
        <v>2206377.304</v>
      </c>
      <c r="BA177" s="33">
        <v>1</v>
      </c>
      <c r="BB177" s="29">
        <f t="shared" si="65"/>
        <v>2578789.0317643322</v>
      </c>
      <c r="BC177" s="28"/>
      <c r="BD177" s="30">
        <f t="shared" si="67"/>
        <v>-372411.7277643322</v>
      </c>
      <c r="BF177" s="31">
        <f t="shared" si="66"/>
        <v>5.0120000000000005</v>
      </c>
      <c r="BG177" s="58">
        <f t="shared" si="68"/>
        <v>43689.604000000007</v>
      </c>
      <c r="BJ177" s="53">
        <f t="shared" si="69"/>
        <v>0</v>
      </c>
      <c r="BK177" s="56">
        <f t="shared" si="70"/>
        <v>0</v>
      </c>
      <c r="BL177" s="53">
        <f t="shared" si="71"/>
        <v>43253.753999999906</v>
      </c>
      <c r="BN177" s="62">
        <f t="shared" si="72"/>
        <v>43253.754000000154</v>
      </c>
      <c r="BP177" s="13">
        <f t="shared" si="73"/>
        <v>0</v>
      </c>
    </row>
    <row r="178" spans="1:68" x14ac:dyDescent="0.3">
      <c r="A178" s="6" t="s">
        <v>66</v>
      </c>
      <c r="C178" s="6" t="s">
        <v>200</v>
      </c>
      <c r="E178" s="8">
        <v>132</v>
      </c>
      <c r="G178" s="8">
        <v>35031</v>
      </c>
      <c r="I178" s="8">
        <v>45515</v>
      </c>
      <c r="K178" s="10">
        <v>94.468659194686595</v>
      </c>
      <c r="M178" s="5">
        <v>238.19479672834899</v>
      </c>
      <c r="O178" s="13">
        <v>242.96</v>
      </c>
      <c r="Q178" s="13">
        <f t="shared" si="51"/>
        <v>4.7639215686274667</v>
      </c>
      <c r="R178" s="5">
        <f t="shared" si="52"/>
        <v>4.8592000000000004</v>
      </c>
      <c r="S178" s="5"/>
      <c r="T178" s="5">
        <f t="shared" si="53"/>
        <v>238.19607843137254</v>
      </c>
      <c r="U178" s="5"/>
      <c r="V178" s="5" t="str">
        <f t="shared" si="54"/>
        <v>Y</v>
      </c>
      <c r="W178" s="5"/>
      <c r="X178" s="42" t="str">
        <f t="shared" si="55"/>
        <v>N</v>
      </c>
      <c r="Y178" s="42"/>
      <c r="Z178" s="42" t="s">
        <v>237</v>
      </c>
      <c r="AA178" s="42"/>
      <c r="AB178" s="42" t="str">
        <f t="shared" si="56"/>
        <v>Y</v>
      </c>
      <c r="AC178" s="42"/>
      <c r="AD178" s="42">
        <f t="shared" si="57"/>
        <v>0</v>
      </c>
      <c r="AE178" s="42"/>
      <c r="AF178" s="5">
        <f t="shared" si="58"/>
        <v>238.10080000000002</v>
      </c>
      <c r="AH178" s="5">
        <f t="shared" si="59"/>
        <v>238.19479672834899</v>
      </c>
      <c r="AN178" s="12">
        <f t="shared" si="74"/>
        <v>238.19479672834899</v>
      </c>
      <c r="AP178" s="5">
        <f t="shared" si="60"/>
        <v>4.7639215686274667</v>
      </c>
      <c r="AR178" s="5">
        <f t="shared" si="61"/>
        <v>242.95871829697646</v>
      </c>
      <c r="AT178" s="5">
        <f t="shared" si="62"/>
        <v>4.8591743659395297</v>
      </c>
      <c r="AV178" s="5">
        <v>0.06</v>
      </c>
      <c r="AX178" s="5">
        <f t="shared" si="63"/>
        <v>247.877892662916</v>
      </c>
      <c r="AZ178" s="28">
        <f t="shared" si="64"/>
        <v>8683410.457874611</v>
      </c>
      <c r="BA178" s="28"/>
      <c r="BB178" s="29">
        <f t="shared" si="65"/>
        <v>8344201.9241907932</v>
      </c>
      <c r="BC178" s="28"/>
      <c r="BD178" s="30">
        <f t="shared" si="67"/>
        <v>339208.53368381783</v>
      </c>
      <c r="BF178" s="31">
        <f t="shared" si="66"/>
        <v>4.9178926629159889</v>
      </c>
      <c r="BG178" s="58">
        <f t="shared" si="68"/>
        <v>172278.69787461002</v>
      </c>
      <c r="BJ178" s="53">
        <f t="shared" si="69"/>
        <v>-166929.83580920679</v>
      </c>
      <c r="BK178" s="56">
        <f t="shared" si="70"/>
        <v>166884.93647058879</v>
      </c>
      <c r="BL178" s="53">
        <f t="shared" si="71"/>
        <v>170176.83787460992</v>
      </c>
      <c r="BN178" s="62">
        <f t="shared" si="72"/>
        <v>170222.63520000054</v>
      </c>
      <c r="BP178" s="13">
        <f t="shared" si="73"/>
        <v>-44.89933861801569</v>
      </c>
    </row>
    <row r="179" spans="1:68" x14ac:dyDescent="0.3">
      <c r="A179" s="6" t="s">
        <v>65</v>
      </c>
      <c r="C179" s="6" t="s">
        <v>200</v>
      </c>
      <c r="E179" s="8">
        <v>75</v>
      </c>
      <c r="G179" s="8">
        <v>14033</v>
      </c>
      <c r="I179" s="8">
        <v>24638</v>
      </c>
      <c r="K179" s="10">
        <v>82.454794520547907</v>
      </c>
      <c r="M179" s="5">
        <v>274.17939834344003</v>
      </c>
      <c r="O179" s="13">
        <v>252.45</v>
      </c>
      <c r="Q179" s="13">
        <f t="shared" si="51"/>
        <v>4.9500000000000171</v>
      </c>
      <c r="R179" s="5">
        <f t="shared" si="52"/>
        <v>5.0489999999999995</v>
      </c>
      <c r="S179" s="5"/>
      <c r="T179" s="5">
        <f t="shared" si="53"/>
        <v>247.49999999999997</v>
      </c>
      <c r="U179" s="5"/>
      <c r="V179" s="5" t="str">
        <f t="shared" si="54"/>
        <v>N</v>
      </c>
      <c r="W179" s="5"/>
      <c r="X179" s="42" t="str">
        <f t="shared" si="55"/>
        <v>N</v>
      </c>
      <c r="Y179" s="42"/>
      <c r="Z179" s="42" t="s">
        <v>237</v>
      </c>
      <c r="AA179" s="42"/>
      <c r="AB179" s="42" t="str">
        <f t="shared" si="56"/>
        <v>Y</v>
      </c>
      <c r="AC179" s="42"/>
      <c r="AD179" s="42">
        <f t="shared" si="57"/>
        <v>247.49999999999997</v>
      </c>
      <c r="AE179" s="42"/>
      <c r="AF179" s="5">
        <f t="shared" si="58"/>
        <v>247.40099999999998</v>
      </c>
      <c r="AH179" s="5">
        <f t="shared" si="59"/>
        <v>252.45</v>
      </c>
      <c r="AN179" s="12">
        <f t="shared" si="74"/>
        <v>252.45</v>
      </c>
      <c r="AP179" s="5" t="str">
        <f t="shared" si="60"/>
        <v>N/A</v>
      </c>
      <c r="AR179" s="5">
        <f t="shared" si="61"/>
        <v>252.45</v>
      </c>
      <c r="AT179" s="5">
        <f t="shared" si="62"/>
        <v>5.0489999999999995</v>
      </c>
      <c r="AV179" s="5">
        <v>0.25</v>
      </c>
      <c r="AX179" s="5">
        <f t="shared" si="63"/>
        <v>257.74899999999997</v>
      </c>
      <c r="AZ179" s="28">
        <f t="shared" si="64"/>
        <v>3616991.7169999997</v>
      </c>
      <c r="BA179" s="28"/>
      <c r="BB179" s="29">
        <f t="shared" si="65"/>
        <v>3847559.4969534939</v>
      </c>
      <c r="BC179" s="28"/>
      <c r="BD179" s="30">
        <f t="shared" si="67"/>
        <v>-230567.7799534942</v>
      </c>
      <c r="BF179" s="31">
        <f t="shared" si="66"/>
        <v>5.2989999999999782</v>
      </c>
      <c r="BG179" s="58">
        <f t="shared" si="68"/>
        <v>74360.866999999693</v>
      </c>
      <c r="BJ179" s="53">
        <f t="shared" si="69"/>
        <v>0</v>
      </c>
      <c r="BK179" s="56">
        <f t="shared" si="70"/>
        <v>0</v>
      </c>
      <c r="BL179" s="53">
        <f t="shared" si="71"/>
        <v>70852.616999999693</v>
      </c>
      <c r="BN179" s="62">
        <f t="shared" si="72"/>
        <v>70852.616999999693</v>
      </c>
      <c r="BP179" s="13">
        <f t="shared" si="73"/>
        <v>0</v>
      </c>
    </row>
    <row r="180" spans="1:68" x14ac:dyDescent="0.3">
      <c r="A180" s="6" t="s">
        <v>63</v>
      </c>
      <c r="C180" s="6" t="s">
        <v>200</v>
      </c>
      <c r="E180" s="8">
        <v>150</v>
      </c>
      <c r="G180" s="8">
        <v>40753</v>
      </c>
      <c r="I180" s="8">
        <v>53286</v>
      </c>
      <c r="K180" s="10">
        <v>97.326027397260304</v>
      </c>
      <c r="M180" s="5">
        <v>230.03173628354099</v>
      </c>
      <c r="O180" s="13">
        <v>228.33</v>
      </c>
      <c r="Q180" s="13">
        <f t="shared" si="51"/>
        <v>4.4770588235294042</v>
      </c>
      <c r="R180" s="5">
        <f t="shared" si="52"/>
        <v>4.5666000000000002</v>
      </c>
      <c r="S180" s="5"/>
      <c r="T180" s="5">
        <f t="shared" si="53"/>
        <v>223.85294117647061</v>
      </c>
      <c r="U180" s="5"/>
      <c r="V180" s="5" t="str">
        <f t="shared" si="54"/>
        <v>N</v>
      </c>
      <c r="W180" s="5"/>
      <c r="X180" s="42" t="str">
        <f t="shared" si="55"/>
        <v>N</v>
      </c>
      <c r="Y180" s="42"/>
      <c r="Z180" s="42" t="s">
        <v>237</v>
      </c>
      <c r="AA180" s="42"/>
      <c r="AB180" s="42" t="str">
        <f t="shared" si="56"/>
        <v>Y</v>
      </c>
      <c r="AC180" s="42"/>
      <c r="AD180" s="42">
        <f t="shared" si="57"/>
        <v>223.85294117647061</v>
      </c>
      <c r="AE180" s="42"/>
      <c r="AF180" s="5">
        <f t="shared" si="58"/>
        <v>223.76340000000002</v>
      </c>
      <c r="AH180" s="5">
        <f t="shared" si="59"/>
        <v>228.33</v>
      </c>
      <c r="AN180" s="12">
        <f t="shared" si="74"/>
        <v>228.33</v>
      </c>
      <c r="AP180" s="5" t="str">
        <f t="shared" si="60"/>
        <v>N/A</v>
      </c>
      <c r="AR180" s="5">
        <f t="shared" si="61"/>
        <v>228.33</v>
      </c>
      <c r="AT180" s="5">
        <f t="shared" si="62"/>
        <v>4.5666000000000002</v>
      </c>
      <c r="AV180" s="5">
        <v>0.13</v>
      </c>
      <c r="AX180" s="5">
        <f t="shared" si="63"/>
        <v>233.0266</v>
      </c>
      <c r="AZ180" s="28">
        <f t="shared" si="64"/>
        <v>9496533.0297999997</v>
      </c>
      <c r="BA180" s="28"/>
      <c r="BB180" s="29">
        <f t="shared" si="65"/>
        <v>9374483.3487631455</v>
      </c>
      <c r="BC180" s="28"/>
      <c r="BD180" s="30">
        <f t="shared" si="67"/>
        <v>122049.68103685416</v>
      </c>
      <c r="BF180" s="31">
        <f t="shared" si="66"/>
        <v>4.6965999999999894</v>
      </c>
      <c r="BG180" s="58">
        <f t="shared" si="68"/>
        <v>191400.53979999956</v>
      </c>
      <c r="BJ180" s="53">
        <f t="shared" si="69"/>
        <v>0</v>
      </c>
      <c r="BK180" s="56">
        <f t="shared" si="70"/>
        <v>0</v>
      </c>
      <c r="BL180" s="53">
        <f t="shared" si="71"/>
        <v>186102.64979999975</v>
      </c>
      <c r="BN180" s="62">
        <f t="shared" si="72"/>
        <v>186102.64979999975</v>
      </c>
      <c r="BP180" s="13">
        <f t="shared" si="73"/>
        <v>0</v>
      </c>
    </row>
    <row r="181" spans="1:68" x14ac:dyDescent="0.3">
      <c r="A181" s="6" t="s">
        <v>171</v>
      </c>
      <c r="C181" s="6" t="s">
        <v>200</v>
      </c>
      <c r="E181" s="8">
        <v>128</v>
      </c>
      <c r="G181" s="8">
        <v>32712</v>
      </c>
      <c r="I181" s="8">
        <v>43896</v>
      </c>
      <c r="K181" s="10">
        <v>93.955479452054803</v>
      </c>
      <c r="M181" s="5">
        <v>273.56625357487599</v>
      </c>
      <c r="O181" s="13">
        <v>263.99</v>
      </c>
      <c r="Q181" s="13">
        <f t="shared" si="51"/>
        <v>5.1762745098039318</v>
      </c>
      <c r="R181" s="5">
        <f t="shared" si="52"/>
        <v>5.2798000000000007</v>
      </c>
      <c r="S181" s="5"/>
      <c r="T181" s="5">
        <f t="shared" si="53"/>
        <v>258.81372549019608</v>
      </c>
      <c r="U181" s="5"/>
      <c r="V181" s="5" t="str">
        <f t="shared" si="54"/>
        <v>N</v>
      </c>
      <c r="W181" s="5"/>
      <c r="X181" s="42" t="str">
        <f t="shared" si="55"/>
        <v>N</v>
      </c>
      <c r="Y181" s="42"/>
      <c r="Z181" s="42" t="s">
        <v>237</v>
      </c>
      <c r="AA181" s="42"/>
      <c r="AB181" s="42" t="str">
        <f t="shared" si="56"/>
        <v>Y</v>
      </c>
      <c r="AC181" s="42"/>
      <c r="AD181" s="42">
        <f t="shared" si="57"/>
        <v>258.81372549019608</v>
      </c>
      <c r="AE181" s="42"/>
      <c r="AF181" s="5">
        <f t="shared" si="58"/>
        <v>258.71019999999999</v>
      </c>
      <c r="AH181" s="5">
        <f t="shared" si="59"/>
        <v>263.99</v>
      </c>
      <c r="AN181" s="12">
        <f t="shared" si="74"/>
        <v>263.99</v>
      </c>
      <c r="AP181" s="5" t="str">
        <f t="shared" si="60"/>
        <v>N/A</v>
      </c>
      <c r="AR181" s="5">
        <f t="shared" si="61"/>
        <v>263.99</v>
      </c>
      <c r="AT181" s="5">
        <f t="shared" si="62"/>
        <v>5.2798000000000007</v>
      </c>
      <c r="AV181" s="5">
        <v>0.47</v>
      </c>
      <c r="AX181" s="5">
        <f t="shared" si="63"/>
        <v>269.73980000000006</v>
      </c>
      <c r="AZ181" s="28">
        <f t="shared" si="64"/>
        <v>8823728.3376000021</v>
      </c>
      <c r="BA181" s="28"/>
      <c r="BB181" s="29">
        <f t="shared" si="65"/>
        <v>8948899.2869413439</v>
      </c>
      <c r="BC181" s="28"/>
      <c r="BD181" s="30">
        <f t="shared" si="67"/>
        <v>-125170.94934134185</v>
      </c>
      <c r="BF181" s="31">
        <f t="shared" si="66"/>
        <v>5.7498000000000502</v>
      </c>
      <c r="BG181" s="58">
        <f t="shared" si="68"/>
        <v>188087.45760000165</v>
      </c>
      <c r="BJ181" s="53">
        <f t="shared" si="69"/>
        <v>0</v>
      </c>
      <c r="BK181" s="56">
        <f t="shared" si="70"/>
        <v>0</v>
      </c>
      <c r="BL181" s="53">
        <f t="shared" si="71"/>
        <v>172712.81760000074</v>
      </c>
      <c r="BN181" s="62">
        <f t="shared" si="72"/>
        <v>172712.81760000074</v>
      </c>
      <c r="BP181" s="13">
        <f t="shared" si="73"/>
        <v>0</v>
      </c>
    </row>
    <row r="182" spans="1:68" x14ac:dyDescent="0.3">
      <c r="A182" s="6" t="s">
        <v>61</v>
      </c>
      <c r="C182" s="6" t="s">
        <v>200</v>
      </c>
      <c r="E182" s="8">
        <v>90</v>
      </c>
      <c r="G182" s="8">
        <v>18453</v>
      </c>
      <c r="I182" s="8">
        <v>29962</v>
      </c>
      <c r="K182" s="10">
        <v>91.2085235920852</v>
      </c>
      <c r="M182" s="5">
        <v>290.838450133398</v>
      </c>
      <c r="O182" s="13">
        <v>247.9</v>
      </c>
      <c r="Q182" s="13">
        <f t="shared" si="51"/>
        <v>4.8607843137255031</v>
      </c>
      <c r="R182" s="5">
        <f t="shared" si="52"/>
        <v>4.9580000000000002</v>
      </c>
      <c r="S182" s="5"/>
      <c r="T182" s="5">
        <f t="shared" si="53"/>
        <v>243.0392156862745</v>
      </c>
      <c r="U182" s="5"/>
      <c r="V182" s="5" t="str">
        <f t="shared" si="54"/>
        <v>N</v>
      </c>
      <c r="W182" s="5"/>
      <c r="X182" s="42" t="str">
        <f t="shared" si="55"/>
        <v>N</v>
      </c>
      <c r="Y182" s="42"/>
      <c r="Z182" s="42" t="s">
        <v>237</v>
      </c>
      <c r="AA182" s="42"/>
      <c r="AB182" s="42" t="str">
        <f t="shared" si="56"/>
        <v>Y</v>
      </c>
      <c r="AC182" s="42"/>
      <c r="AD182" s="42">
        <f t="shared" si="57"/>
        <v>243.0392156862745</v>
      </c>
      <c r="AE182" s="42"/>
      <c r="AF182" s="5">
        <f t="shared" si="58"/>
        <v>242.94200000000001</v>
      </c>
      <c r="AH182" s="5">
        <f t="shared" si="59"/>
        <v>247.9</v>
      </c>
      <c r="AN182" s="12">
        <f t="shared" si="74"/>
        <v>247.9</v>
      </c>
      <c r="AP182" s="5" t="str">
        <f t="shared" si="60"/>
        <v>N/A</v>
      </c>
      <c r="AR182" s="5">
        <f t="shared" si="61"/>
        <v>247.9</v>
      </c>
      <c r="AT182" s="5">
        <f t="shared" si="62"/>
        <v>4.9580000000000002</v>
      </c>
      <c r="AV182" s="5">
        <v>0.42</v>
      </c>
      <c r="AX182" s="5">
        <f t="shared" si="63"/>
        <v>253.27799999999999</v>
      </c>
      <c r="AZ182" s="28">
        <f t="shared" si="64"/>
        <v>4673738.9339999994</v>
      </c>
      <c r="BA182" s="28"/>
      <c r="BB182" s="29">
        <f t="shared" si="65"/>
        <v>5366841.9203115935</v>
      </c>
      <c r="BC182" s="28"/>
      <c r="BD182" s="30">
        <f t="shared" si="67"/>
        <v>-693102.98631159402</v>
      </c>
      <c r="BF182" s="31">
        <f t="shared" si="66"/>
        <v>5.3779999999999859</v>
      </c>
      <c r="BG182" s="58">
        <f t="shared" si="68"/>
        <v>99240.233999999735</v>
      </c>
      <c r="BJ182" s="53">
        <f t="shared" si="69"/>
        <v>0</v>
      </c>
      <c r="BK182" s="56">
        <f t="shared" si="70"/>
        <v>0</v>
      </c>
      <c r="BL182" s="53">
        <f t="shared" si="71"/>
        <v>91489.973999999973</v>
      </c>
      <c r="BN182" s="62">
        <f t="shared" si="72"/>
        <v>91489.973999999973</v>
      </c>
      <c r="BP182" s="13">
        <f t="shared" si="73"/>
        <v>0</v>
      </c>
    </row>
    <row r="183" spans="1:68" x14ac:dyDescent="0.3">
      <c r="A183" s="6" t="s">
        <v>59</v>
      </c>
      <c r="C183" s="6" t="s">
        <v>200</v>
      </c>
      <c r="E183" s="8">
        <v>150</v>
      </c>
      <c r="G183" s="8">
        <v>46346</v>
      </c>
      <c r="I183" s="8">
        <v>52636</v>
      </c>
      <c r="K183" s="10">
        <v>96.138812785388097</v>
      </c>
      <c r="M183" s="5">
        <v>245.68295847981199</v>
      </c>
      <c r="O183" s="13">
        <v>245.58</v>
      </c>
      <c r="Q183" s="13">
        <f t="shared" si="51"/>
        <v>4.8152941176470563</v>
      </c>
      <c r="R183" s="5">
        <f t="shared" si="52"/>
        <v>4.9116</v>
      </c>
      <c r="S183" s="5"/>
      <c r="T183" s="5">
        <f t="shared" si="53"/>
        <v>240.76470588235296</v>
      </c>
      <c r="U183" s="5"/>
      <c r="V183" s="5" t="str">
        <f t="shared" si="54"/>
        <v>N</v>
      </c>
      <c r="W183" s="5"/>
      <c r="X183" s="42" t="str">
        <f t="shared" si="55"/>
        <v>N</v>
      </c>
      <c r="Y183" s="42"/>
      <c r="Z183" s="42" t="s">
        <v>237</v>
      </c>
      <c r="AA183" s="42"/>
      <c r="AB183" s="42" t="str">
        <f t="shared" si="56"/>
        <v>Y</v>
      </c>
      <c r="AC183" s="42"/>
      <c r="AD183" s="42">
        <f t="shared" si="57"/>
        <v>240.76470588235296</v>
      </c>
      <c r="AE183" s="42"/>
      <c r="AF183" s="5">
        <f t="shared" si="58"/>
        <v>240.66840000000002</v>
      </c>
      <c r="AH183" s="5">
        <f t="shared" si="59"/>
        <v>245.58</v>
      </c>
      <c r="AN183" s="12">
        <f t="shared" si="74"/>
        <v>245.58</v>
      </c>
      <c r="AP183" s="5" t="str">
        <f t="shared" si="60"/>
        <v>N/A</v>
      </c>
      <c r="AR183" s="5">
        <f t="shared" si="61"/>
        <v>245.58</v>
      </c>
      <c r="AT183" s="5">
        <f t="shared" si="62"/>
        <v>4.9116</v>
      </c>
      <c r="AV183" s="5">
        <v>0.03</v>
      </c>
      <c r="AX183" s="5">
        <f t="shared" si="63"/>
        <v>250.52160000000001</v>
      </c>
      <c r="AZ183" s="28">
        <f t="shared" si="64"/>
        <v>11610674.0736</v>
      </c>
      <c r="BA183" s="28"/>
      <c r="BB183" s="29">
        <f t="shared" si="65"/>
        <v>11386422.393705366</v>
      </c>
      <c r="BC183" s="28"/>
      <c r="BD183" s="30">
        <f t="shared" si="67"/>
        <v>224251.67989463359</v>
      </c>
      <c r="BF183" s="31">
        <f t="shared" si="66"/>
        <v>4.941599999999994</v>
      </c>
      <c r="BG183" s="58">
        <f t="shared" si="68"/>
        <v>229023.39359999972</v>
      </c>
      <c r="BJ183" s="53">
        <f t="shared" si="69"/>
        <v>0</v>
      </c>
      <c r="BK183" s="56">
        <f t="shared" si="70"/>
        <v>0</v>
      </c>
      <c r="BL183" s="53">
        <f t="shared" si="71"/>
        <v>227633.01359999966</v>
      </c>
      <c r="BN183" s="62">
        <f t="shared" si="72"/>
        <v>227633.01359999966</v>
      </c>
      <c r="BP183" s="13">
        <f t="shared" si="73"/>
        <v>0</v>
      </c>
    </row>
    <row r="184" spans="1:68" x14ac:dyDescent="0.3">
      <c r="A184" s="6" t="s">
        <v>57</v>
      </c>
      <c r="C184" s="6" t="s">
        <v>200</v>
      </c>
      <c r="E184" s="8">
        <v>58</v>
      </c>
      <c r="G184" s="8">
        <v>16089</v>
      </c>
      <c r="I184" s="8">
        <v>19093</v>
      </c>
      <c r="K184" s="10">
        <v>90.188946622579095</v>
      </c>
      <c r="M184" s="5">
        <v>246.80099986124401</v>
      </c>
      <c r="O184" s="13">
        <v>217.07</v>
      </c>
      <c r="Q184" s="13">
        <f t="shared" si="51"/>
        <v>4.2562745098039159</v>
      </c>
      <c r="R184" s="5">
        <f t="shared" si="52"/>
        <v>4.3414000000000001</v>
      </c>
      <c r="S184" s="5"/>
      <c r="T184" s="5">
        <f t="shared" si="53"/>
        <v>212.81372549019608</v>
      </c>
      <c r="U184" s="5"/>
      <c r="V184" s="5" t="str">
        <f t="shared" si="54"/>
        <v>N</v>
      </c>
      <c r="W184" s="5"/>
      <c r="X184" s="42" t="str">
        <f t="shared" si="55"/>
        <v>N</v>
      </c>
      <c r="Y184" s="42"/>
      <c r="Z184" s="42" t="s">
        <v>237</v>
      </c>
      <c r="AA184" s="42"/>
      <c r="AB184" s="42" t="str">
        <f t="shared" si="56"/>
        <v>Y</v>
      </c>
      <c r="AC184" s="42"/>
      <c r="AD184" s="42">
        <f t="shared" si="57"/>
        <v>212.81372549019608</v>
      </c>
      <c r="AE184" s="42"/>
      <c r="AF184" s="5">
        <f t="shared" si="58"/>
        <v>212.7286</v>
      </c>
      <c r="AH184" s="5">
        <f t="shared" si="59"/>
        <v>217.07</v>
      </c>
      <c r="AN184" s="12">
        <f t="shared" si="74"/>
        <v>217.07</v>
      </c>
      <c r="AP184" s="5" t="str">
        <f t="shared" si="60"/>
        <v>N/A</v>
      </c>
      <c r="AR184" s="5">
        <f t="shared" si="61"/>
        <v>217.07</v>
      </c>
      <c r="AT184" s="5">
        <f t="shared" si="62"/>
        <v>4.3414000000000001</v>
      </c>
      <c r="AV184" s="5">
        <v>0.05</v>
      </c>
      <c r="AX184" s="5">
        <f t="shared" si="63"/>
        <v>221.4614</v>
      </c>
      <c r="AZ184" s="28">
        <f t="shared" si="64"/>
        <v>3563092.4646000001</v>
      </c>
      <c r="BA184" s="28"/>
      <c r="BB184" s="29">
        <f t="shared" si="65"/>
        <v>3970781.2867675549</v>
      </c>
      <c r="BC184" s="28"/>
      <c r="BD184" s="30">
        <f t="shared" si="67"/>
        <v>-407688.82216755487</v>
      </c>
      <c r="BF184" s="31">
        <f t="shared" si="66"/>
        <v>4.3914000000000044</v>
      </c>
      <c r="BG184" s="58">
        <f t="shared" si="68"/>
        <v>70653.234600000069</v>
      </c>
      <c r="BJ184" s="53">
        <f t="shared" si="69"/>
        <v>0</v>
      </c>
      <c r="BK184" s="56">
        <f t="shared" si="70"/>
        <v>0</v>
      </c>
      <c r="BL184" s="53">
        <f t="shared" si="71"/>
        <v>69848.784599999883</v>
      </c>
      <c r="BN184" s="62">
        <f t="shared" si="72"/>
        <v>69848.784599999883</v>
      </c>
      <c r="BP184" s="13">
        <f t="shared" si="73"/>
        <v>0</v>
      </c>
    </row>
    <row r="185" spans="1:68" x14ac:dyDescent="0.3">
      <c r="A185" s="6" t="s">
        <v>55</v>
      </c>
      <c r="C185" s="6" t="s">
        <v>200</v>
      </c>
      <c r="E185" s="8">
        <v>131</v>
      </c>
      <c r="G185" s="8">
        <v>38467</v>
      </c>
      <c r="I185" s="8">
        <v>44941</v>
      </c>
      <c r="K185" s="10">
        <v>93.989333891038399</v>
      </c>
      <c r="M185" s="5">
        <v>265.57237250422298</v>
      </c>
      <c r="O185" s="13">
        <v>256.68</v>
      </c>
      <c r="Q185" s="13">
        <f t="shared" si="51"/>
        <v>5.0329411764705867</v>
      </c>
      <c r="R185" s="5">
        <f t="shared" si="52"/>
        <v>5.1336000000000004</v>
      </c>
      <c r="S185" s="5"/>
      <c r="T185" s="5">
        <f t="shared" si="53"/>
        <v>251.64705882352942</v>
      </c>
      <c r="U185" s="5"/>
      <c r="V185" s="5" t="str">
        <f t="shared" si="54"/>
        <v>N</v>
      </c>
      <c r="W185" s="5"/>
      <c r="X185" s="42" t="str">
        <f t="shared" si="55"/>
        <v>N</v>
      </c>
      <c r="Y185" s="42"/>
      <c r="Z185" s="42" t="s">
        <v>237</v>
      </c>
      <c r="AA185" s="42"/>
      <c r="AB185" s="42" t="str">
        <f t="shared" si="56"/>
        <v>Y</v>
      </c>
      <c r="AC185" s="42"/>
      <c r="AD185" s="42">
        <f t="shared" si="57"/>
        <v>251.64705882352942</v>
      </c>
      <c r="AE185" s="42"/>
      <c r="AF185" s="5">
        <f t="shared" si="58"/>
        <v>251.54640000000001</v>
      </c>
      <c r="AH185" s="5">
        <f t="shared" si="59"/>
        <v>256.68</v>
      </c>
      <c r="AN185" s="12">
        <f t="shared" si="74"/>
        <v>256.68</v>
      </c>
      <c r="AP185" s="5" t="str">
        <f t="shared" si="60"/>
        <v>N/A</v>
      </c>
      <c r="AR185" s="5">
        <f t="shared" si="61"/>
        <v>256.68</v>
      </c>
      <c r="AT185" s="5">
        <f t="shared" si="62"/>
        <v>5.1336000000000004</v>
      </c>
      <c r="AV185" s="5">
        <v>0.53</v>
      </c>
      <c r="AX185" s="5">
        <f t="shared" si="63"/>
        <v>262.34359999999998</v>
      </c>
      <c r="AZ185" s="28">
        <f t="shared" si="64"/>
        <v>10091571.2612</v>
      </c>
      <c r="BA185" s="28"/>
      <c r="BB185" s="29">
        <f t="shared" si="65"/>
        <v>10215772.453119945</v>
      </c>
      <c r="BC185" s="28"/>
      <c r="BD185" s="30">
        <f t="shared" si="67"/>
        <v>-124201.19191994518</v>
      </c>
      <c r="BF185" s="31">
        <f t="shared" si="66"/>
        <v>5.663599999999974</v>
      </c>
      <c r="BG185" s="58">
        <f t="shared" si="68"/>
        <v>217861.70119999899</v>
      </c>
      <c r="BJ185" s="53">
        <f t="shared" si="69"/>
        <v>0</v>
      </c>
      <c r="BK185" s="56">
        <f t="shared" si="70"/>
        <v>0</v>
      </c>
      <c r="BL185" s="53">
        <f t="shared" si="71"/>
        <v>197474.19120000006</v>
      </c>
      <c r="BN185" s="62">
        <f t="shared" si="72"/>
        <v>197474.19120000006</v>
      </c>
      <c r="BP185" s="13">
        <f t="shared" si="73"/>
        <v>0</v>
      </c>
    </row>
    <row r="186" spans="1:68" x14ac:dyDescent="0.3">
      <c r="A186" s="6" t="s">
        <v>53</v>
      </c>
      <c r="C186" s="6" t="s">
        <v>211</v>
      </c>
      <c r="E186" s="8">
        <v>30</v>
      </c>
      <c r="G186" s="8">
        <v>10517</v>
      </c>
      <c r="I186" s="8">
        <v>10517</v>
      </c>
      <c r="K186" s="10">
        <v>96.045662100456596</v>
      </c>
      <c r="M186" s="5">
        <v>299.65440150941703</v>
      </c>
      <c r="O186" s="13">
        <v>312.18</v>
      </c>
      <c r="Q186" s="13">
        <f t="shared" si="51"/>
        <v>6.1211764705882388</v>
      </c>
      <c r="R186" s="5">
        <f t="shared" si="52"/>
        <v>6.2436000000000007</v>
      </c>
      <c r="S186" s="5"/>
      <c r="T186" s="5">
        <f t="shared" si="53"/>
        <v>306.05882352941177</v>
      </c>
      <c r="U186" s="5"/>
      <c r="V186" s="5" t="str">
        <f t="shared" si="54"/>
        <v>Y</v>
      </c>
      <c r="W186" s="5"/>
      <c r="X186" s="42" t="str">
        <f t="shared" si="55"/>
        <v>N</v>
      </c>
      <c r="Y186" s="42"/>
      <c r="Z186" s="42" t="s">
        <v>237</v>
      </c>
      <c r="AA186" s="42"/>
      <c r="AB186" s="42" t="str">
        <f t="shared" si="56"/>
        <v>N</v>
      </c>
      <c r="AC186" s="42"/>
      <c r="AD186" s="42">
        <f t="shared" si="57"/>
        <v>0</v>
      </c>
      <c r="AE186" s="42"/>
      <c r="AF186" s="5">
        <f t="shared" si="58"/>
        <v>305.93639999999999</v>
      </c>
      <c r="AH186" s="5">
        <f t="shared" si="59"/>
        <v>305.93639999999999</v>
      </c>
      <c r="AN186" s="12">
        <f t="shared" si="74"/>
        <v>305.93639999999999</v>
      </c>
      <c r="AP186" s="5">
        <f t="shared" si="60"/>
        <v>6.1211764705882388</v>
      </c>
      <c r="AR186" s="5">
        <f t="shared" si="61"/>
        <v>312.05757647058823</v>
      </c>
      <c r="AT186" s="5">
        <f t="shared" si="62"/>
        <v>6.2411515294117645</v>
      </c>
      <c r="AV186" s="5">
        <v>0.28000000000000003</v>
      </c>
      <c r="AX186" s="5">
        <f t="shared" si="63"/>
        <v>318.57872799999996</v>
      </c>
      <c r="AZ186" s="28">
        <f t="shared" si="64"/>
        <v>3350492.4823759994</v>
      </c>
      <c r="BA186" s="28"/>
      <c r="BB186" s="29">
        <f t="shared" si="65"/>
        <v>3151465.3406745391</v>
      </c>
      <c r="BC186" s="28"/>
      <c r="BD186" s="30">
        <f t="shared" si="67"/>
        <v>199027.14170146035</v>
      </c>
      <c r="BF186" s="31">
        <f t="shared" si="66"/>
        <v>6.3987279999999487</v>
      </c>
      <c r="BG186" s="58">
        <f t="shared" si="68"/>
        <v>67295.422375999464</v>
      </c>
      <c r="BJ186" s="53">
        <f t="shared" si="69"/>
        <v>-65663.941200000161</v>
      </c>
      <c r="BK186" s="56">
        <f t="shared" si="70"/>
        <v>64376.41294117651</v>
      </c>
      <c r="BL186" s="53">
        <f t="shared" si="71"/>
        <v>64350.662375999746</v>
      </c>
      <c r="BN186" s="62">
        <f t="shared" si="72"/>
        <v>65663.941200000161</v>
      </c>
      <c r="BP186" s="13">
        <f t="shared" si="73"/>
        <v>-1287.5282588236496</v>
      </c>
    </row>
    <row r="187" spans="1:68" x14ac:dyDescent="0.3">
      <c r="A187" s="6" t="s">
        <v>53</v>
      </c>
      <c r="C187" s="6" t="s">
        <v>200</v>
      </c>
      <c r="E187" s="8">
        <v>114</v>
      </c>
      <c r="G187" s="8">
        <v>38891</v>
      </c>
      <c r="I187" s="8">
        <v>40503</v>
      </c>
      <c r="K187" s="10">
        <v>97.339581831290602</v>
      </c>
      <c r="M187" s="5">
        <v>237.21778736259199</v>
      </c>
      <c r="O187" s="13">
        <v>286.94</v>
      </c>
      <c r="Q187" s="13">
        <f t="shared" si="51"/>
        <v>5.6262745098039204</v>
      </c>
      <c r="R187" s="5">
        <f t="shared" si="52"/>
        <v>5.7388000000000003</v>
      </c>
      <c r="S187" s="5"/>
      <c r="T187" s="5">
        <f t="shared" si="53"/>
        <v>281.31372549019608</v>
      </c>
      <c r="U187" s="5"/>
      <c r="V187" s="5" t="str">
        <f t="shared" si="54"/>
        <v>Y</v>
      </c>
      <c r="W187" s="5"/>
      <c r="X187" s="42" t="str">
        <f t="shared" si="55"/>
        <v>N</v>
      </c>
      <c r="Y187" s="42"/>
      <c r="Z187" s="42" t="s">
        <v>237</v>
      </c>
      <c r="AA187" s="42"/>
      <c r="AB187" s="42" t="str">
        <f t="shared" si="56"/>
        <v>N</v>
      </c>
      <c r="AC187" s="42"/>
      <c r="AD187" s="42">
        <f t="shared" si="57"/>
        <v>0</v>
      </c>
      <c r="AE187" s="42"/>
      <c r="AF187" s="5">
        <f t="shared" si="58"/>
        <v>281.20119999999997</v>
      </c>
      <c r="AH187" s="5">
        <f t="shared" si="59"/>
        <v>281.20119999999997</v>
      </c>
      <c r="AN187" s="12">
        <f t="shared" si="74"/>
        <v>281.20119999999997</v>
      </c>
      <c r="AP187" s="5">
        <f t="shared" si="60"/>
        <v>5.6262745098039204</v>
      </c>
      <c r="AR187" s="5">
        <f t="shared" si="61"/>
        <v>286.82747450980389</v>
      </c>
      <c r="AT187" s="5">
        <f t="shared" si="62"/>
        <v>5.7365494901960776</v>
      </c>
      <c r="AV187" s="5">
        <v>0.28000000000000003</v>
      </c>
      <c r="AX187" s="5">
        <f t="shared" si="63"/>
        <v>292.84402399999993</v>
      </c>
      <c r="AZ187" s="28">
        <f t="shared" si="64"/>
        <v>11388996.937383998</v>
      </c>
      <c r="BA187" s="28"/>
      <c r="BB187" s="29">
        <f t="shared" si="65"/>
        <v>9225636.9683185648</v>
      </c>
      <c r="BC187" s="28"/>
      <c r="BD187" s="30">
        <f t="shared" si="67"/>
        <v>2163359.9690654334</v>
      </c>
      <c r="BF187" s="31">
        <f t="shared" si="66"/>
        <v>5.9040239999999358</v>
      </c>
      <c r="BG187" s="58">
        <f t="shared" si="68"/>
        <v>229613.39738399751</v>
      </c>
      <c r="BJ187" s="53">
        <f t="shared" si="69"/>
        <v>-223187.67080000101</v>
      </c>
      <c r="BK187" s="56">
        <f t="shared" si="70"/>
        <v>218811.44196078426</v>
      </c>
      <c r="BL187" s="53">
        <f t="shared" si="71"/>
        <v>218723.91738399857</v>
      </c>
      <c r="BN187" s="62">
        <f t="shared" si="72"/>
        <v>223187.67080000101</v>
      </c>
      <c r="BP187" s="13">
        <f t="shared" si="73"/>
        <v>-4376.2288392167466</v>
      </c>
    </row>
    <row r="188" spans="1:68" x14ac:dyDescent="0.3">
      <c r="A188" s="6" t="s">
        <v>51</v>
      </c>
      <c r="C188" s="6" t="s">
        <v>200</v>
      </c>
      <c r="E188" s="8">
        <v>44</v>
      </c>
      <c r="G188" s="8">
        <v>12774</v>
      </c>
      <c r="I188" s="8">
        <v>14454</v>
      </c>
      <c r="K188" s="10">
        <v>84.613947696139505</v>
      </c>
      <c r="M188" s="5">
        <v>188.71119167973299</v>
      </c>
      <c r="O188" s="13">
        <v>188.87</v>
      </c>
      <c r="Q188" s="13">
        <f t="shared" si="51"/>
        <v>3.7033333333333474</v>
      </c>
      <c r="R188" s="5">
        <f t="shared" si="52"/>
        <v>3.7774000000000001</v>
      </c>
      <c r="S188" s="5"/>
      <c r="T188" s="5">
        <f t="shared" si="53"/>
        <v>185.16666666666666</v>
      </c>
      <c r="U188" s="5"/>
      <c r="V188" s="5" t="str">
        <f t="shared" si="54"/>
        <v>Y</v>
      </c>
      <c r="W188" s="5"/>
      <c r="X188" s="42" t="str">
        <f t="shared" si="55"/>
        <v>N</v>
      </c>
      <c r="Y188" s="42"/>
      <c r="Z188" s="42" t="s">
        <v>237</v>
      </c>
      <c r="AA188" s="42"/>
      <c r="AB188" s="42" t="str">
        <f t="shared" si="56"/>
        <v>Y</v>
      </c>
      <c r="AC188" s="42"/>
      <c r="AD188" s="42">
        <f t="shared" si="57"/>
        <v>0</v>
      </c>
      <c r="AE188" s="42"/>
      <c r="AF188" s="5">
        <f t="shared" si="58"/>
        <v>185.0926</v>
      </c>
      <c r="AH188" s="5">
        <f t="shared" si="59"/>
        <v>188.71119167973299</v>
      </c>
      <c r="AN188" s="12">
        <f t="shared" si="74"/>
        <v>188.71119167973299</v>
      </c>
      <c r="AP188" s="5">
        <f t="shared" si="60"/>
        <v>3.7033333333333474</v>
      </c>
      <c r="AR188" s="5">
        <f t="shared" si="61"/>
        <v>188.87</v>
      </c>
      <c r="AT188" s="5">
        <f t="shared" si="62"/>
        <v>3.7774000000000001</v>
      </c>
      <c r="AV188" s="5">
        <v>0.23</v>
      </c>
      <c r="AX188" s="5">
        <f t="shared" si="63"/>
        <v>192.87739999999999</v>
      </c>
      <c r="AZ188" s="28">
        <f t="shared" si="64"/>
        <v>2463815.9076</v>
      </c>
      <c r="BA188" s="28"/>
      <c r="BB188" s="29">
        <f t="shared" si="65"/>
        <v>2410596.7625169093</v>
      </c>
      <c r="BC188" s="28"/>
      <c r="BD188" s="30">
        <f t="shared" si="67"/>
        <v>53219.145083090756</v>
      </c>
      <c r="BF188" s="31">
        <f t="shared" si="66"/>
        <v>4.0073999999999899</v>
      </c>
      <c r="BG188" s="58">
        <f t="shared" si="68"/>
        <v>51190.52759999987</v>
      </c>
      <c r="BJ188" s="53">
        <f t="shared" si="69"/>
        <v>-2028.6174830908294</v>
      </c>
      <c r="BK188" s="56">
        <f t="shared" si="70"/>
        <v>2028.6174830908294</v>
      </c>
      <c r="BL188" s="53">
        <f t="shared" si="71"/>
        <v>48252.507600000004</v>
      </c>
      <c r="BN188" s="62">
        <f t="shared" si="72"/>
        <v>48252.507600000004</v>
      </c>
      <c r="BP188" s="13">
        <f t="shared" si="73"/>
        <v>0</v>
      </c>
    </row>
    <row r="189" spans="1:68" x14ac:dyDescent="0.3">
      <c r="A189" s="6" t="s">
        <v>49</v>
      </c>
      <c r="C189" s="6" t="s">
        <v>200</v>
      </c>
      <c r="E189" s="8">
        <v>151</v>
      </c>
      <c r="G189" s="8">
        <v>39436</v>
      </c>
      <c r="I189" s="8">
        <v>52311</v>
      </c>
      <c r="K189" s="10">
        <v>94.912455774290095</v>
      </c>
      <c r="M189" s="5">
        <v>229.639513412669</v>
      </c>
      <c r="O189" s="13">
        <v>222.78</v>
      </c>
      <c r="Q189" s="13">
        <f t="shared" si="51"/>
        <v>4.3682352941176532</v>
      </c>
      <c r="R189" s="5">
        <f t="shared" si="52"/>
        <v>4.4556000000000004</v>
      </c>
      <c r="S189" s="5"/>
      <c r="T189" s="5">
        <f t="shared" si="53"/>
        <v>218.41176470588235</v>
      </c>
      <c r="U189" s="5"/>
      <c r="V189" s="5" t="str">
        <f t="shared" si="54"/>
        <v>N</v>
      </c>
      <c r="W189" s="5"/>
      <c r="X189" s="42" t="str">
        <f t="shared" si="55"/>
        <v>N</v>
      </c>
      <c r="Y189" s="42"/>
      <c r="Z189" s="42" t="s">
        <v>237</v>
      </c>
      <c r="AA189" s="42"/>
      <c r="AB189" s="42" t="str">
        <f t="shared" si="56"/>
        <v>Y</v>
      </c>
      <c r="AC189" s="42"/>
      <c r="AD189" s="42">
        <f t="shared" si="57"/>
        <v>218.41176470588235</v>
      </c>
      <c r="AE189" s="42"/>
      <c r="AF189" s="5">
        <f t="shared" si="58"/>
        <v>218.3244</v>
      </c>
      <c r="AH189" s="5">
        <f t="shared" si="59"/>
        <v>222.78</v>
      </c>
      <c r="AN189" s="12">
        <f t="shared" si="74"/>
        <v>222.78</v>
      </c>
      <c r="AP189" s="5" t="str">
        <f t="shared" si="60"/>
        <v>N/A</v>
      </c>
      <c r="AR189" s="5">
        <f t="shared" si="61"/>
        <v>222.78</v>
      </c>
      <c r="AT189" s="5">
        <f t="shared" si="62"/>
        <v>4.4556000000000004</v>
      </c>
      <c r="AV189" s="5">
        <v>0.27</v>
      </c>
      <c r="AX189" s="5">
        <f t="shared" si="63"/>
        <v>227.50560000000002</v>
      </c>
      <c r="AZ189" s="28">
        <f t="shared" si="64"/>
        <v>8971910.8416000009</v>
      </c>
      <c r="BA189" s="28"/>
      <c r="BB189" s="29">
        <f t="shared" si="65"/>
        <v>9056063.8509420156</v>
      </c>
      <c r="BC189" s="28"/>
      <c r="BD189" s="30">
        <f t="shared" si="67"/>
        <v>-84153.00934201479</v>
      </c>
      <c r="BF189" s="31">
        <f t="shared" si="66"/>
        <v>4.7256000000000142</v>
      </c>
      <c r="BG189" s="58">
        <f t="shared" si="68"/>
        <v>186358.76160000055</v>
      </c>
      <c r="BJ189" s="53">
        <f t="shared" si="69"/>
        <v>0</v>
      </c>
      <c r="BK189" s="56">
        <f t="shared" si="70"/>
        <v>0</v>
      </c>
      <c r="BL189" s="53">
        <f t="shared" si="71"/>
        <v>175711.04160000017</v>
      </c>
      <c r="BN189" s="62">
        <f t="shared" si="72"/>
        <v>175711.04160000017</v>
      </c>
      <c r="BP189" s="13">
        <f t="shared" si="73"/>
        <v>0</v>
      </c>
    </row>
    <row r="190" spans="1:68" x14ac:dyDescent="0.3">
      <c r="A190" s="6" t="s">
        <v>46</v>
      </c>
      <c r="C190" s="6" t="s">
        <v>200</v>
      </c>
      <c r="E190" s="8">
        <v>120</v>
      </c>
      <c r="G190" s="8">
        <v>26008</v>
      </c>
      <c r="I190" s="8">
        <v>39420</v>
      </c>
      <c r="K190" s="10">
        <v>87.545662100456596</v>
      </c>
      <c r="M190" s="5">
        <v>263.63171249639998</v>
      </c>
      <c r="O190" s="13">
        <v>209.29</v>
      </c>
      <c r="Q190" s="13">
        <f t="shared" si="51"/>
        <v>4.1037254901960694</v>
      </c>
      <c r="R190" s="5">
        <f t="shared" si="52"/>
        <v>4.1857999999999995</v>
      </c>
      <c r="S190" s="5"/>
      <c r="T190" s="5">
        <f t="shared" si="53"/>
        <v>205.18627450980392</v>
      </c>
      <c r="U190" s="5"/>
      <c r="V190" s="5" t="str">
        <f t="shared" si="54"/>
        <v>N</v>
      </c>
      <c r="W190" s="5"/>
      <c r="X190" s="42" t="str">
        <f t="shared" si="55"/>
        <v>N</v>
      </c>
      <c r="Y190" s="42"/>
      <c r="Z190" s="42" t="s">
        <v>237</v>
      </c>
      <c r="AA190" s="42"/>
      <c r="AB190" s="42" t="str">
        <f t="shared" si="56"/>
        <v>Y</v>
      </c>
      <c r="AC190" s="42"/>
      <c r="AD190" s="42">
        <f t="shared" si="57"/>
        <v>205.18627450980392</v>
      </c>
      <c r="AE190" s="42"/>
      <c r="AF190" s="5">
        <f t="shared" si="58"/>
        <v>205.10419999999999</v>
      </c>
      <c r="AH190" s="5">
        <f t="shared" si="59"/>
        <v>209.29</v>
      </c>
      <c r="AN190" s="12">
        <f t="shared" si="74"/>
        <v>209.29</v>
      </c>
      <c r="AP190" s="5" t="str">
        <f t="shared" si="60"/>
        <v>N/A</v>
      </c>
      <c r="AR190" s="5">
        <f t="shared" si="61"/>
        <v>209.29</v>
      </c>
      <c r="AT190" s="5">
        <f t="shared" si="62"/>
        <v>4.1857999999999995</v>
      </c>
      <c r="AV190" s="5">
        <v>0.51</v>
      </c>
      <c r="AX190" s="5">
        <f t="shared" si="63"/>
        <v>213.98579999999998</v>
      </c>
      <c r="AZ190" s="28">
        <f t="shared" si="64"/>
        <v>5565342.6864</v>
      </c>
      <c r="BA190" s="28"/>
      <c r="BB190" s="29">
        <f t="shared" si="65"/>
        <v>6856533.5786063708</v>
      </c>
      <c r="BC190" s="28"/>
      <c r="BD190" s="30">
        <f t="shared" si="67"/>
        <v>-1291190.8922063708</v>
      </c>
      <c r="BF190" s="31">
        <f t="shared" si="66"/>
        <v>4.6957999999999913</v>
      </c>
      <c r="BG190" s="58">
        <f t="shared" si="68"/>
        <v>122128.36639999978</v>
      </c>
      <c r="BJ190" s="53">
        <f t="shared" si="69"/>
        <v>0</v>
      </c>
      <c r="BK190" s="56">
        <f t="shared" si="70"/>
        <v>0</v>
      </c>
      <c r="BL190" s="53">
        <f t="shared" si="71"/>
        <v>108864.28640000001</v>
      </c>
      <c r="BN190" s="62">
        <f t="shared" si="72"/>
        <v>108864.28640000001</v>
      </c>
      <c r="BP190" s="13">
        <f t="shared" si="73"/>
        <v>0</v>
      </c>
    </row>
    <row r="191" spans="1:68" x14ac:dyDescent="0.3">
      <c r="A191" s="6" t="s">
        <v>44</v>
      </c>
      <c r="C191" s="6" t="s">
        <v>200</v>
      </c>
      <c r="E191" s="8">
        <v>62</v>
      </c>
      <c r="G191" s="8">
        <v>16189</v>
      </c>
      <c r="I191" s="8">
        <v>20401</v>
      </c>
      <c r="K191" s="10">
        <v>90.150243040212104</v>
      </c>
      <c r="M191" s="5">
        <v>238.48928643144399</v>
      </c>
      <c r="O191" s="13">
        <v>201.64</v>
      </c>
      <c r="Q191" s="13">
        <f t="shared" si="51"/>
        <v>3.9537254901960921</v>
      </c>
      <c r="R191" s="5">
        <f t="shared" si="52"/>
        <v>4.0327999999999999</v>
      </c>
      <c r="S191" s="5"/>
      <c r="T191" s="5">
        <f t="shared" si="53"/>
        <v>197.68627450980389</v>
      </c>
      <c r="U191" s="5"/>
      <c r="V191" s="5" t="str">
        <f t="shared" si="54"/>
        <v>N</v>
      </c>
      <c r="W191" s="5"/>
      <c r="X191" s="42" t="str">
        <f t="shared" si="55"/>
        <v>N</v>
      </c>
      <c r="Y191" s="42"/>
      <c r="Z191" s="42" t="s">
        <v>237</v>
      </c>
      <c r="AA191" s="42"/>
      <c r="AB191" s="42" t="str">
        <f t="shared" si="56"/>
        <v>Y</v>
      </c>
      <c r="AC191" s="42"/>
      <c r="AD191" s="42">
        <f t="shared" si="57"/>
        <v>197.68627450980389</v>
      </c>
      <c r="AE191" s="42"/>
      <c r="AF191" s="5">
        <f t="shared" si="58"/>
        <v>197.60719999999998</v>
      </c>
      <c r="AH191" s="5">
        <f t="shared" si="59"/>
        <v>201.64</v>
      </c>
      <c r="AN191" s="12">
        <f t="shared" si="74"/>
        <v>201.64</v>
      </c>
      <c r="AP191" s="5" t="str">
        <f t="shared" si="60"/>
        <v>N/A</v>
      </c>
      <c r="AR191" s="5">
        <f t="shared" si="61"/>
        <v>201.64</v>
      </c>
      <c r="AT191" s="5">
        <f t="shared" si="62"/>
        <v>4.0327999999999999</v>
      </c>
      <c r="AV191" s="5">
        <v>0</v>
      </c>
      <c r="AX191" s="5">
        <f t="shared" si="63"/>
        <v>205.6728</v>
      </c>
      <c r="AZ191" s="28">
        <f t="shared" si="64"/>
        <v>3329636.9591999999</v>
      </c>
      <c r="BA191" s="28"/>
      <c r="BB191" s="29">
        <f t="shared" si="65"/>
        <v>3860903.0580386468</v>
      </c>
      <c r="BC191" s="28"/>
      <c r="BD191" s="30">
        <f t="shared" si="67"/>
        <v>-531266.0988386469</v>
      </c>
      <c r="BF191" s="31">
        <f t="shared" si="66"/>
        <v>4.0328000000000088</v>
      </c>
      <c r="BG191" s="58">
        <f t="shared" si="68"/>
        <v>65286.999200000144</v>
      </c>
      <c r="BJ191" s="53">
        <f t="shared" si="69"/>
        <v>0</v>
      </c>
      <c r="BK191" s="56">
        <f t="shared" si="70"/>
        <v>0</v>
      </c>
      <c r="BL191" s="53">
        <f t="shared" si="71"/>
        <v>65286.999200000144</v>
      </c>
      <c r="BN191" s="62">
        <f t="shared" si="72"/>
        <v>65286.999200000144</v>
      </c>
      <c r="BP191" s="13">
        <f t="shared" si="73"/>
        <v>0</v>
      </c>
    </row>
    <row r="192" spans="1:68" x14ac:dyDescent="0.3">
      <c r="A192" s="6" t="s">
        <v>42</v>
      </c>
      <c r="C192" s="6" t="s">
        <v>200</v>
      </c>
      <c r="E192" s="8">
        <v>95</v>
      </c>
      <c r="G192" s="8">
        <v>22399</v>
      </c>
      <c r="I192" s="8">
        <v>31208</v>
      </c>
      <c r="K192" s="10">
        <v>80.510454217736097</v>
      </c>
      <c r="M192" s="5">
        <v>228.53437949052599</v>
      </c>
      <c r="O192" s="13">
        <v>238.37</v>
      </c>
      <c r="Q192" s="13">
        <f t="shared" si="51"/>
        <v>4.6739215686274633</v>
      </c>
      <c r="R192" s="5">
        <f t="shared" si="52"/>
        <v>4.7674000000000003</v>
      </c>
      <c r="S192" s="5"/>
      <c r="T192" s="5">
        <f t="shared" si="53"/>
        <v>233.69607843137254</v>
      </c>
      <c r="U192" s="5"/>
      <c r="V192" s="5" t="str">
        <f t="shared" si="54"/>
        <v>Y</v>
      </c>
      <c r="W192" s="5"/>
      <c r="X192" s="42" t="str">
        <f t="shared" si="55"/>
        <v>N</v>
      </c>
      <c r="Y192" s="42"/>
      <c r="Z192" s="42" t="s">
        <v>237</v>
      </c>
      <c r="AA192" s="42"/>
      <c r="AB192" s="42" t="str">
        <f t="shared" si="56"/>
        <v>N</v>
      </c>
      <c r="AC192" s="42"/>
      <c r="AD192" s="42">
        <f t="shared" si="57"/>
        <v>0</v>
      </c>
      <c r="AE192" s="42"/>
      <c r="AF192" s="5">
        <f t="shared" si="58"/>
        <v>233.6026</v>
      </c>
      <c r="AH192" s="5">
        <f t="shared" si="59"/>
        <v>233.6026</v>
      </c>
      <c r="AN192" s="12">
        <f t="shared" si="74"/>
        <v>233.6026</v>
      </c>
      <c r="AP192" s="5">
        <f t="shared" si="60"/>
        <v>4.6739215686274633</v>
      </c>
      <c r="AR192" s="5">
        <f t="shared" si="61"/>
        <v>238.27652156862746</v>
      </c>
      <c r="AT192" s="5">
        <f t="shared" si="62"/>
        <v>4.7655304313725493</v>
      </c>
      <c r="AV192" s="5">
        <v>0.47</v>
      </c>
      <c r="AX192" s="5">
        <f t="shared" si="63"/>
        <v>243.51205200000001</v>
      </c>
      <c r="AZ192" s="28">
        <f t="shared" si="64"/>
        <v>5454426.4527480006</v>
      </c>
      <c r="BA192" s="28"/>
      <c r="BB192" s="29">
        <f t="shared" si="65"/>
        <v>5118941.5662082918</v>
      </c>
      <c r="BC192" s="28"/>
      <c r="BD192" s="30">
        <f t="shared" si="67"/>
        <v>335484.88653970882</v>
      </c>
      <c r="BF192" s="31">
        <f t="shared" si="66"/>
        <v>5.1420520000000067</v>
      </c>
      <c r="BG192" s="58">
        <f t="shared" si="68"/>
        <v>115176.82274800015</v>
      </c>
      <c r="BJ192" s="53">
        <f t="shared" si="69"/>
        <v>-106784.9926000002</v>
      </c>
      <c r="BK192" s="56">
        <f t="shared" si="70"/>
        <v>104691.16921568655</v>
      </c>
      <c r="BL192" s="53">
        <f t="shared" si="71"/>
        <v>104649.29274800018</v>
      </c>
      <c r="BN192" s="62">
        <f t="shared" si="72"/>
        <v>106784.9926000002</v>
      </c>
      <c r="BP192" s="13">
        <f t="shared" si="73"/>
        <v>-2093.8233843136545</v>
      </c>
    </row>
    <row r="193" spans="1:68" x14ac:dyDescent="0.3">
      <c r="A193" s="6" t="s">
        <v>40</v>
      </c>
      <c r="C193" s="6" t="s">
        <v>217</v>
      </c>
      <c r="E193" s="8">
        <v>16</v>
      </c>
      <c r="G193" s="8">
        <v>3779</v>
      </c>
      <c r="I193" s="8">
        <v>5256</v>
      </c>
      <c r="K193" s="10">
        <v>79.726027397260296</v>
      </c>
      <c r="M193" s="5">
        <v>496.87</v>
      </c>
      <c r="O193" s="13">
        <v>496.87</v>
      </c>
      <c r="Q193" s="13">
        <f t="shared" si="51"/>
        <v>9.7425490196078499</v>
      </c>
      <c r="R193" s="5">
        <f t="shared" si="52"/>
        <v>9.9374000000000002</v>
      </c>
      <c r="S193" s="5"/>
      <c r="T193" s="5">
        <f t="shared" si="53"/>
        <v>487.12745098039215</v>
      </c>
      <c r="U193" s="5"/>
      <c r="V193" s="5" t="str">
        <f t="shared" si="54"/>
        <v>N</v>
      </c>
      <c r="W193" s="5"/>
      <c r="X193" s="42" t="str">
        <f t="shared" si="55"/>
        <v>N</v>
      </c>
      <c r="Y193" s="42"/>
      <c r="Z193" s="42" t="s">
        <v>237</v>
      </c>
      <c r="AA193" s="42"/>
      <c r="AB193" s="42" t="str">
        <f t="shared" si="56"/>
        <v>Y</v>
      </c>
      <c r="AC193" s="42"/>
      <c r="AD193" s="42">
        <f t="shared" si="57"/>
        <v>487.12745098039215</v>
      </c>
      <c r="AE193" s="42"/>
      <c r="AF193" s="5">
        <f t="shared" si="58"/>
        <v>486.93259999999998</v>
      </c>
      <c r="AH193" s="5">
        <f t="shared" si="59"/>
        <v>496.87</v>
      </c>
      <c r="AN193" s="12">
        <f t="shared" si="74"/>
        <v>496.87</v>
      </c>
      <c r="AP193" s="5" t="str">
        <f t="shared" si="60"/>
        <v>N/A</v>
      </c>
      <c r="AR193" s="5">
        <f t="shared" si="61"/>
        <v>496.87</v>
      </c>
      <c r="AT193" s="5">
        <f t="shared" si="62"/>
        <v>9.9374000000000002</v>
      </c>
      <c r="AV193" s="5">
        <v>1.21</v>
      </c>
      <c r="AX193" s="5">
        <f t="shared" si="63"/>
        <v>508.01740000000001</v>
      </c>
      <c r="AZ193" s="28">
        <f t="shared" si="64"/>
        <v>1919797.7546000001</v>
      </c>
      <c r="BA193" s="28"/>
      <c r="BB193" s="29">
        <f t="shared" si="65"/>
        <v>1877671.73</v>
      </c>
      <c r="BC193" s="28"/>
      <c r="BD193" s="30">
        <f t="shared" si="67"/>
        <v>42126.024600000121</v>
      </c>
      <c r="BF193" s="31">
        <f t="shared" si="66"/>
        <v>11.147400000000005</v>
      </c>
      <c r="BG193" s="58">
        <f t="shared" si="68"/>
        <v>42126.024600000019</v>
      </c>
      <c r="BJ193" s="53">
        <f t="shared" si="69"/>
        <v>0</v>
      </c>
      <c r="BK193" s="56">
        <f t="shared" si="70"/>
        <v>0</v>
      </c>
      <c r="BL193" s="53">
        <f t="shared" si="71"/>
        <v>37553.434600000095</v>
      </c>
      <c r="BN193" s="62">
        <f t="shared" si="72"/>
        <v>37553.434600000095</v>
      </c>
      <c r="BP193" s="13">
        <f t="shared" si="73"/>
        <v>0</v>
      </c>
    </row>
    <row r="194" spans="1:68" x14ac:dyDescent="0.3">
      <c r="A194" s="6" t="s">
        <v>40</v>
      </c>
      <c r="C194" s="6" t="s">
        <v>200</v>
      </c>
      <c r="E194" s="8">
        <v>104</v>
      </c>
      <c r="G194" s="8">
        <v>18545</v>
      </c>
      <c r="I194" s="8">
        <v>34164</v>
      </c>
      <c r="K194" s="10">
        <v>66.522655426764999</v>
      </c>
      <c r="M194" s="5">
        <v>208.74806070643399</v>
      </c>
      <c r="O194" s="13">
        <v>244.84</v>
      </c>
      <c r="Q194" s="13">
        <f t="shared" si="51"/>
        <v>4.8007843137255009</v>
      </c>
      <c r="R194" s="5">
        <f t="shared" si="52"/>
        <v>4.8967999999999998</v>
      </c>
      <c r="S194" s="5"/>
      <c r="T194" s="5">
        <f t="shared" si="53"/>
        <v>240.0392156862745</v>
      </c>
      <c r="U194" s="5"/>
      <c r="V194" s="5" t="str">
        <f t="shared" si="54"/>
        <v>Y</v>
      </c>
      <c r="W194" s="5"/>
      <c r="X194" s="42" t="str">
        <f t="shared" si="55"/>
        <v>Y</v>
      </c>
      <c r="Y194" s="42"/>
      <c r="Z194" s="42" t="s">
        <v>237</v>
      </c>
      <c r="AA194" s="42"/>
      <c r="AB194" s="42" t="str">
        <f t="shared" si="56"/>
        <v>N</v>
      </c>
      <c r="AC194" s="42"/>
      <c r="AD194" s="42">
        <f t="shared" si="57"/>
        <v>0</v>
      </c>
      <c r="AE194" s="42"/>
      <c r="AF194" s="5">
        <f t="shared" si="58"/>
        <v>239.94319999999999</v>
      </c>
      <c r="AH194" s="5">
        <f t="shared" si="59"/>
        <v>208.74806070643399</v>
      </c>
      <c r="AN194" s="12">
        <f t="shared" si="74"/>
        <v>208.74806070643399</v>
      </c>
      <c r="AP194" s="5">
        <f t="shared" si="60"/>
        <v>4.8007843137255009</v>
      </c>
      <c r="AR194" s="5">
        <f t="shared" si="61"/>
        <v>213.54884502015949</v>
      </c>
      <c r="AT194" s="5">
        <f t="shared" si="62"/>
        <v>4.2709769004031894</v>
      </c>
      <c r="AV194" s="5">
        <v>0.16</v>
      </c>
      <c r="AX194" s="5">
        <f t="shared" si="63"/>
        <v>217.97982192056267</v>
      </c>
      <c r="AZ194" s="28">
        <f t="shared" si="64"/>
        <v>4042435.7975168349</v>
      </c>
      <c r="BA194" s="28"/>
      <c r="BB194" s="29">
        <f t="shared" si="65"/>
        <v>3871232.7858008184</v>
      </c>
      <c r="BC194" s="28"/>
      <c r="BD194" s="30">
        <f t="shared" si="67"/>
        <v>171203.01171601657</v>
      </c>
      <c r="BF194" s="31">
        <f t="shared" si="66"/>
        <v>-26.860178079437333</v>
      </c>
      <c r="BG194" s="58">
        <f t="shared" si="68"/>
        <v>-498122.00248316536</v>
      </c>
      <c r="BJ194" s="53">
        <f t="shared" si="69"/>
        <v>-669325.01419918169</v>
      </c>
      <c r="BK194" s="56">
        <f t="shared" si="70"/>
        <v>89030.545098039409</v>
      </c>
      <c r="BL194" s="53">
        <f t="shared" si="71"/>
        <v>-501089.20248316525</v>
      </c>
      <c r="BN194" s="62">
        <f t="shared" si="72"/>
        <v>90811.15600000025</v>
      </c>
      <c r="BP194" s="13">
        <f t="shared" si="73"/>
        <v>-580294.46910114237</v>
      </c>
    </row>
    <row r="195" spans="1:68" x14ac:dyDescent="0.3">
      <c r="A195" s="6" t="s">
        <v>37</v>
      </c>
      <c r="C195" s="6" t="s">
        <v>200</v>
      </c>
      <c r="E195" s="8">
        <v>102</v>
      </c>
      <c r="G195" s="8">
        <v>28740</v>
      </c>
      <c r="I195" s="8">
        <v>36288</v>
      </c>
      <c r="K195" s="10">
        <v>97.469782433521402</v>
      </c>
      <c r="M195" s="5">
        <v>256.91409640161902</v>
      </c>
      <c r="O195" s="13">
        <v>237.01</v>
      </c>
      <c r="Q195" s="13">
        <f t="shared" si="51"/>
        <v>4.6472549019607925</v>
      </c>
      <c r="R195" s="5">
        <f t="shared" si="52"/>
        <v>4.7401999999999997</v>
      </c>
      <c r="S195" s="5"/>
      <c r="T195" s="5">
        <f t="shared" si="53"/>
        <v>232.3627450980392</v>
      </c>
      <c r="U195" s="5"/>
      <c r="V195" s="5" t="str">
        <f t="shared" si="54"/>
        <v>N</v>
      </c>
      <c r="W195" s="5"/>
      <c r="X195" s="42" t="str">
        <f t="shared" si="55"/>
        <v>N</v>
      </c>
      <c r="Y195" s="42"/>
      <c r="Z195" s="42" t="s">
        <v>237</v>
      </c>
      <c r="AA195" s="42"/>
      <c r="AB195" s="42" t="str">
        <f t="shared" si="56"/>
        <v>Y</v>
      </c>
      <c r="AC195" s="42"/>
      <c r="AD195" s="42">
        <f t="shared" si="57"/>
        <v>232.3627450980392</v>
      </c>
      <c r="AE195" s="42"/>
      <c r="AF195" s="5">
        <f t="shared" si="58"/>
        <v>232.2698</v>
      </c>
      <c r="AH195" s="5">
        <f t="shared" si="59"/>
        <v>237.01</v>
      </c>
      <c r="AN195" s="12">
        <f t="shared" si="74"/>
        <v>237.01</v>
      </c>
      <c r="AP195" s="5" t="str">
        <f t="shared" si="60"/>
        <v>N/A</v>
      </c>
      <c r="AR195" s="5">
        <f t="shared" si="61"/>
        <v>237.01</v>
      </c>
      <c r="AT195" s="5">
        <f t="shared" si="62"/>
        <v>4.7401999999999997</v>
      </c>
      <c r="AV195" s="5">
        <v>0.04</v>
      </c>
      <c r="AX195" s="5">
        <f t="shared" si="63"/>
        <v>241.79019999999997</v>
      </c>
      <c r="AZ195" s="28">
        <f t="shared" si="64"/>
        <v>6949050.3479999993</v>
      </c>
      <c r="BA195" s="28"/>
      <c r="BB195" s="29">
        <f t="shared" si="65"/>
        <v>7383711.130582531</v>
      </c>
      <c r="BC195" s="28"/>
      <c r="BD195" s="30">
        <f t="shared" si="67"/>
        <v>-434660.78258253168</v>
      </c>
      <c r="BF195" s="31">
        <f t="shared" si="66"/>
        <v>4.7801999999999794</v>
      </c>
      <c r="BG195" s="58">
        <f t="shared" si="68"/>
        <v>137382.94799999939</v>
      </c>
      <c r="BJ195" s="53">
        <f t="shared" si="69"/>
        <v>0</v>
      </c>
      <c r="BK195" s="56">
        <f t="shared" si="70"/>
        <v>0</v>
      </c>
      <c r="BL195" s="53">
        <f t="shared" si="71"/>
        <v>136233.34799999965</v>
      </c>
      <c r="BN195" s="62">
        <f t="shared" si="72"/>
        <v>136233.34800000046</v>
      </c>
      <c r="BP195" s="13">
        <f t="shared" si="73"/>
        <v>0</v>
      </c>
    </row>
    <row r="196" spans="1:68" x14ac:dyDescent="0.3">
      <c r="A196" s="6" t="s">
        <v>177</v>
      </c>
      <c r="C196" s="6" t="s">
        <v>217</v>
      </c>
      <c r="E196" s="8">
        <v>30</v>
      </c>
      <c r="G196" s="8">
        <v>5709</v>
      </c>
      <c r="I196" s="8">
        <v>9855</v>
      </c>
      <c r="K196" s="10">
        <v>56.182648401826498</v>
      </c>
      <c r="M196" s="5">
        <v>475.51</v>
      </c>
      <c r="O196" s="13">
        <v>475.51</v>
      </c>
      <c r="Q196" s="13">
        <f t="shared" si="51"/>
        <v>9.3237254901960682</v>
      </c>
      <c r="R196" s="5">
        <f t="shared" si="52"/>
        <v>9.5101999999999993</v>
      </c>
      <c r="S196" s="5"/>
      <c r="T196" s="5">
        <f t="shared" si="53"/>
        <v>466.18627450980392</v>
      </c>
      <c r="U196" s="5"/>
      <c r="V196" s="5" t="str">
        <f t="shared" si="54"/>
        <v>N</v>
      </c>
      <c r="W196" s="5"/>
      <c r="X196" s="42" t="str">
        <f t="shared" si="55"/>
        <v>Y</v>
      </c>
      <c r="Y196" s="42"/>
      <c r="Z196" s="42" t="s">
        <v>237</v>
      </c>
      <c r="AA196" s="42"/>
      <c r="AB196" s="42" t="str">
        <f t="shared" si="56"/>
        <v>Y</v>
      </c>
      <c r="AC196" s="42"/>
      <c r="AD196" s="42">
        <f t="shared" si="57"/>
        <v>466.18627450980392</v>
      </c>
      <c r="AE196" s="42"/>
      <c r="AF196" s="5">
        <f t="shared" si="58"/>
        <v>465.99979999999999</v>
      </c>
      <c r="AH196" s="5">
        <f t="shared" si="59"/>
        <v>475.51</v>
      </c>
      <c r="AN196" s="12">
        <f t="shared" si="74"/>
        <v>475.51</v>
      </c>
      <c r="AP196" s="5" t="str">
        <f t="shared" si="60"/>
        <v>N/A</v>
      </c>
      <c r="AR196" s="5">
        <f t="shared" si="61"/>
        <v>475.51</v>
      </c>
      <c r="AT196" s="5">
        <f t="shared" si="62"/>
        <v>9.5101999999999993</v>
      </c>
      <c r="AV196" s="5">
        <v>0.28999999999999998</v>
      </c>
      <c r="AX196" s="5">
        <f t="shared" si="63"/>
        <v>485.31020000000001</v>
      </c>
      <c r="AZ196" s="28">
        <f t="shared" si="64"/>
        <v>2770635.9317999999</v>
      </c>
      <c r="BA196" s="28"/>
      <c r="BB196" s="29">
        <f t="shared" si="65"/>
        <v>2714686.59</v>
      </c>
      <c r="BC196" s="28"/>
      <c r="BD196" s="30">
        <f t="shared" si="67"/>
        <v>55949.341800000053</v>
      </c>
      <c r="BF196" s="31">
        <f t="shared" si="66"/>
        <v>9.800200000000018</v>
      </c>
      <c r="BG196" s="58">
        <f t="shared" si="68"/>
        <v>55949.341800000104</v>
      </c>
      <c r="BJ196" s="53">
        <f t="shared" si="69"/>
        <v>0</v>
      </c>
      <c r="BK196" s="56">
        <f t="shared" si="70"/>
        <v>0</v>
      </c>
      <c r="BL196" s="53">
        <f t="shared" si="71"/>
        <v>54293.731799999987</v>
      </c>
      <c r="BN196" s="62">
        <f t="shared" si="72"/>
        <v>54293.731799999987</v>
      </c>
      <c r="BP196" s="13">
        <f t="shared" si="73"/>
        <v>0</v>
      </c>
    </row>
    <row r="197" spans="1:68" x14ac:dyDescent="0.3">
      <c r="A197" s="6" t="s">
        <v>177</v>
      </c>
      <c r="C197" s="6" t="s">
        <v>200</v>
      </c>
      <c r="E197" s="8">
        <v>120</v>
      </c>
      <c r="G197" s="8">
        <v>29155</v>
      </c>
      <c r="I197" s="8">
        <v>40410</v>
      </c>
      <c r="K197" s="10">
        <v>78.093541202672597</v>
      </c>
      <c r="M197" s="5">
        <v>266.18605344078799</v>
      </c>
      <c r="O197" s="13">
        <v>271.02</v>
      </c>
      <c r="Q197" s="13">
        <f t="shared" si="51"/>
        <v>5.3141176470588221</v>
      </c>
      <c r="R197" s="5">
        <f t="shared" si="52"/>
        <v>5.4203999999999999</v>
      </c>
      <c r="S197" s="5"/>
      <c r="T197" s="5">
        <f t="shared" si="53"/>
        <v>265.70588235294116</v>
      </c>
      <c r="U197" s="5"/>
      <c r="V197" s="5" t="str">
        <f t="shared" si="54"/>
        <v>Y</v>
      </c>
      <c r="W197" s="5"/>
      <c r="X197" s="42" t="str">
        <f t="shared" si="55"/>
        <v>N</v>
      </c>
      <c r="Y197" s="42"/>
      <c r="Z197" s="42" t="s">
        <v>237</v>
      </c>
      <c r="AA197" s="42"/>
      <c r="AB197" s="42" t="str">
        <f t="shared" si="56"/>
        <v>Y</v>
      </c>
      <c r="AC197" s="42"/>
      <c r="AD197" s="42">
        <f t="shared" si="57"/>
        <v>0</v>
      </c>
      <c r="AE197" s="42"/>
      <c r="AF197" s="5">
        <f t="shared" si="58"/>
        <v>265.59960000000001</v>
      </c>
      <c r="AH197" s="5">
        <f t="shared" si="59"/>
        <v>266.18605344078799</v>
      </c>
      <c r="AN197" s="12">
        <f t="shared" si="74"/>
        <v>266.18605344078799</v>
      </c>
      <c r="AP197" s="5">
        <f t="shared" si="60"/>
        <v>5.3141176470588221</v>
      </c>
      <c r="AR197" s="5">
        <f t="shared" si="61"/>
        <v>271.02</v>
      </c>
      <c r="AT197" s="5">
        <f t="shared" si="62"/>
        <v>5.4203999999999999</v>
      </c>
      <c r="AV197" s="5">
        <v>0.06</v>
      </c>
      <c r="AX197" s="5">
        <f t="shared" si="63"/>
        <v>276.50039999999996</v>
      </c>
      <c r="AZ197" s="28">
        <f t="shared" si="64"/>
        <v>8061369.1619999986</v>
      </c>
      <c r="BA197" s="28"/>
      <c r="BB197" s="29">
        <f t="shared" si="65"/>
        <v>7760654.3880661735</v>
      </c>
      <c r="BC197" s="28"/>
      <c r="BD197" s="30">
        <f t="shared" si="67"/>
        <v>300714.77393382508</v>
      </c>
      <c r="BF197" s="31">
        <f t="shared" si="66"/>
        <v>5.4803999999999746</v>
      </c>
      <c r="BG197" s="58">
        <f t="shared" si="68"/>
        <v>159781.06199999925</v>
      </c>
      <c r="BJ197" s="53">
        <f t="shared" si="69"/>
        <v>-140933.71193382572</v>
      </c>
      <c r="BK197" s="56">
        <f t="shared" si="70"/>
        <v>140933.71193382572</v>
      </c>
      <c r="BL197" s="53">
        <f t="shared" si="71"/>
        <v>158031.7619999992</v>
      </c>
      <c r="BN197" s="62">
        <f t="shared" si="72"/>
        <v>158031.76200000086</v>
      </c>
      <c r="BP197" s="13">
        <f t="shared" si="73"/>
        <v>0</v>
      </c>
    </row>
    <row r="198" spans="1:68" x14ac:dyDescent="0.3">
      <c r="A198" s="6" t="s">
        <v>34</v>
      </c>
      <c r="C198" s="6" t="s">
        <v>200</v>
      </c>
      <c r="E198" s="8">
        <v>150</v>
      </c>
      <c r="G198" s="8">
        <v>38096</v>
      </c>
      <c r="I198" s="8">
        <v>49275</v>
      </c>
      <c r="K198" s="10">
        <v>83.545205479452093</v>
      </c>
      <c r="M198" s="5">
        <v>236.260485225238</v>
      </c>
      <c r="O198" s="13">
        <v>247.17</v>
      </c>
      <c r="Q198" s="13">
        <f t="shared" ref="Q198:Q217" si="75">O198-(O198/1.02)</f>
        <v>4.8464705882352916</v>
      </c>
      <c r="R198" s="5">
        <f t="shared" ref="R198:R217" si="76">O198*0.02</f>
        <v>4.9433999999999996</v>
      </c>
      <c r="S198" s="5"/>
      <c r="T198" s="5">
        <f t="shared" ref="T198:T217" si="77">O198/1.02</f>
        <v>242.3235294117647</v>
      </c>
      <c r="U198" s="5"/>
      <c r="V198" s="5" t="str">
        <f t="shared" ref="V198:V217" si="78">IF(M198&lt;O198,"Y","N")</f>
        <v>Y</v>
      </c>
      <c r="W198" s="5"/>
      <c r="X198" s="42" t="str">
        <f t="shared" ref="X198:X217" si="79">IF(K198&lt;70,"Y","N")</f>
        <v>N</v>
      </c>
      <c r="Y198" s="42"/>
      <c r="Z198" s="42" t="s">
        <v>237</v>
      </c>
      <c r="AA198" s="42"/>
      <c r="AB198" s="42" t="str">
        <f t="shared" ref="AB198:AB217" si="80">IF(O198-M198&lt;R198,"Y","N")</f>
        <v>N</v>
      </c>
      <c r="AC198" s="42"/>
      <c r="AD198" s="42">
        <f t="shared" ref="AD198:AD217" si="81">IF(V198="N",T198,0)</f>
        <v>0</v>
      </c>
      <c r="AE198" s="42"/>
      <c r="AF198" s="5">
        <f t="shared" ref="AF198:AF217" si="82">O198-R198</f>
        <v>242.22659999999999</v>
      </c>
      <c r="AH198" s="5">
        <f t="shared" ref="AH198:AH217" si="83">IF(M198&gt;O198,O198,IF(K198&lt;70,M198,IF(M198&gt;AF198,M198,AF198)))</f>
        <v>242.22659999999999</v>
      </c>
      <c r="AN198" s="12">
        <f t="shared" si="74"/>
        <v>242.22659999999999</v>
      </c>
      <c r="AP198" s="5">
        <f t="shared" ref="AP198:AP217" si="84">IF(AH198=O198,"N/A",O198-(O198/1.02))</f>
        <v>4.8464705882352916</v>
      </c>
      <c r="AR198" s="5">
        <f t="shared" ref="AR198:AR217" si="85">IF(SUM(AN198:AP198)&gt;O198,O198,SUM(AN198:AP198))</f>
        <v>247.07307058823528</v>
      </c>
      <c r="AT198" s="5">
        <f t="shared" ref="AT198:AT217" si="86">AR198*0.02</f>
        <v>4.9414614117647053</v>
      </c>
      <c r="AV198" s="5">
        <v>0.27</v>
      </c>
      <c r="AX198" s="5">
        <f t="shared" ref="AX198:AX217" si="87">SUM(AR198:AV198)</f>
        <v>252.28453199999998</v>
      </c>
      <c r="AZ198" s="28">
        <f t="shared" ref="AZ198:AZ217" si="88">G198*AX198</f>
        <v>9611031.531072</v>
      </c>
      <c r="BA198" s="28"/>
      <c r="BB198" s="29">
        <f t="shared" ref="BB198:BB218" si="89">M198*G198</f>
        <v>9000579.4451406673</v>
      </c>
      <c r="BC198" s="28"/>
      <c r="BD198" s="30">
        <f t="shared" si="67"/>
        <v>610452.08593133278</v>
      </c>
      <c r="BF198" s="31">
        <f t="shared" ref="BF198:BF218" si="90">AX198-O198</f>
        <v>5.114531999999997</v>
      </c>
      <c r="BG198" s="58">
        <f t="shared" si="68"/>
        <v>194843.21107199989</v>
      </c>
      <c r="BJ198" s="53">
        <f t="shared" si="69"/>
        <v>-188323.76639999988</v>
      </c>
      <c r="BK198" s="56">
        <f t="shared" si="70"/>
        <v>184631.14352941167</v>
      </c>
      <c r="BL198" s="53">
        <f t="shared" si="71"/>
        <v>184557.2910719995</v>
      </c>
      <c r="BN198" s="62">
        <f t="shared" si="72"/>
        <v>188323.76639999988</v>
      </c>
      <c r="BP198" s="13">
        <f t="shared" si="73"/>
        <v>-3692.6228705882118</v>
      </c>
    </row>
    <row r="199" spans="1:68" x14ac:dyDescent="0.3">
      <c r="A199" s="6" t="s">
        <v>32</v>
      </c>
      <c r="C199" s="6" t="s">
        <v>200</v>
      </c>
      <c r="E199" s="8">
        <v>46</v>
      </c>
      <c r="G199" s="8">
        <v>13342</v>
      </c>
      <c r="I199" s="8">
        <v>15111</v>
      </c>
      <c r="K199" s="10">
        <v>86.390708755211406</v>
      </c>
      <c r="M199" s="5">
        <v>235.91195554335701</v>
      </c>
      <c r="O199" s="13">
        <v>214.21</v>
      </c>
      <c r="Q199" s="13">
        <f t="shared" si="75"/>
        <v>4.2001960784313894</v>
      </c>
      <c r="R199" s="5">
        <f t="shared" si="76"/>
        <v>4.2842000000000002</v>
      </c>
      <c r="S199" s="5"/>
      <c r="T199" s="5">
        <f t="shared" si="77"/>
        <v>210.00980392156862</v>
      </c>
      <c r="U199" s="5"/>
      <c r="V199" s="5" t="str">
        <f t="shared" si="78"/>
        <v>N</v>
      </c>
      <c r="W199" s="5"/>
      <c r="X199" s="42" t="str">
        <f t="shared" si="79"/>
        <v>N</v>
      </c>
      <c r="Y199" s="42"/>
      <c r="Z199" s="42" t="s">
        <v>237</v>
      </c>
      <c r="AA199" s="42"/>
      <c r="AB199" s="42" t="str">
        <f t="shared" si="80"/>
        <v>Y</v>
      </c>
      <c r="AC199" s="42"/>
      <c r="AD199" s="42">
        <f t="shared" si="81"/>
        <v>210.00980392156862</v>
      </c>
      <c r="AE199" s="42"/>
      <c r="AF199" s="5">
        <f t="shared" si="82"/>
        <v>209.92580000000001</v>
      </c>
      <c r="AH199" s="5">
        <f t="shared" si="83"/>
        <v>214.21</v>
      </c>
      <c r="AN199" s="12">
        <f t="shared" si="74"/>
        <v>214.21</v>
      </c>
      <c r="AP199" s="5" t="str">
        <f t="shared" si="84"/>
        <v>N/A</v>
      </c>
      <c r="AR199" s="5">
        <f t="shared" si="85"/>
        <v>214.21</v>
      </c>
      <c r="AT199" s="5">
        <f t="shared" si="86"/>
        <v>4.2842000000000002</v>
      </c>
      <c r="AV199" s="5">
        <v>0</v>
      </c>
      <c r="AX199" s="5">
        <f t="shared" si="87"/>
        <v>218.49420000000001</v>
      </c>
      <c r="AZ199" s="28">
        <f t="shared" si="88"/>
        <v>2915149.6164000002</v>
      </c>
      <c r="BA199" s="28"/>
      <c r="BB199" s="29">
        <f t="shared" si="89"/>
        <v>3147537.3108594692</v>
      </c>
      <c r="BC199" s="28"/>
      <c r="BD199" s="30">
        <f t="shared" ref="BD199:BD217" si="91">AZ199-BB199</f>
        <v>-232387.69445946906</v>
      </c>
      <c r="BF199" s="31">
        <f t="shared" si="90"/>
        <v>4.2841999999999985</v>
      </c>
      <c r="BG199" s="58">
        <f t="shared" ref="BG199:BG218" si="92">BF199*G199</f>
        <v>57159.796399999977</v>
      </c>
      <c r="BJ199" s="53">
        <f t="shared" ref="BJ199:BJ218" si="93">(AH199-O199)*G199</f>
        <v>0</v>
      </c>
      <c r="BK199" s="56">
        <f t="shared" ref="BK199:BK218" si="94">(AR199-AN199)*G199</f>
        <v>0</v>
      </c>
      <c r="BL199" s="53">
        <f t="shared" ref="BL199:BL218" si="95">((AX199-AV199)-O199)*G199</f>
        <v>57159.796399999977</v>
      </c>
      <c r="BN199" s="62">
        <f t="shared" ref="BN199:BN218" si="96">((O199*1.02)-O199)*G199</f>
        <v>57159.796399999977</v>
      </c>
      <c r="BP199" s="13">
        <f t="shared" ref="BP199:BP218" si="97">(AR199-O199)*G199</f>
        <v>0</v>
      </c>
    </row>
    <row r="200" spans="1:68" x14ac:dyDescent="0.3">
      <c r="A200" s="6" t="s">
        <v>31</v>
      </c>
      <c r="C200" s="6" t="s">
        <v>200</v>
      </c>
      <c r="E200" s="8">
        <v>45</v>
      </c>
      <c r="G200" s="8">
        <v>9688</v>
      </c>
      <c r="I200" s="8">
        <v>14783</v>
      </c>
      <c r="K200" s="10">
        <v>84.584474885844799</v>
      </c>
      <c r="M200" s="5">
        <v>222.09032097532599</v>
      </c>
      <c r="O200" s="13">
        <v>214.07</v>
      </c>
      <c r="Q200" s="13">
        <f t="shared" si="75"/>
        <v>4.1974509803921478</v>
      </c>
      <c r="R200" s="5">
        <f t="shared" si="76"/>
        <v>4.2813999999999997</v>
      </c>
      <c r="S200" s="5"/>
      <c r="T200" s="5">
        <f t="shared" si="77"/>
        <v>209.87254901960785</v>
      </c>
      <c r="U200" s="5"/>
      <c r="V200" s="5" t="str">
        <f t="shared" si="78"/>
        <v>N</v>
      </c>
      <c r="W200" s="5"/>
      <c r="X200" s="42" t="str">
        <f t="shared" si="79"/>
        <v>N</v>
      </c>
      <c r="Y200" s="42"/>
      <c r="Z200" s="42" t="s">
        <v>237</v>
      </c>
      <c r="AA200" s="42"/>
      <c r="AB200" s="42" t="str">
        <f t="shared" si="80"/>
        <v>Y</v>
      </c>
      <c r="AC200" s="42"/>
      <c r="AD200" s="42">
        <f t="shared" si="81"/>
        <v>209.87254901960785</v>
      </c>
      <c r="AE200" s="42"/>
      <c r="AF200" s="5">
        <f t="shared" si="82"/>
        <v>209.7886</v>
      </c>
      <c r="AH200" s="5">
        <f t="shared" si="83"/>
        <v>214.07</v>
      </c>
      <c r="AN200" s="12">
        <f t="shared" si="74"/>
        <v>214.07</v>
      </c>
      <c r="AP200" s="5" t="str">
        <f t="shared" si="84"/>
        <v>N/A</v>
      </c>
      <c r="AR200" s="5">
        <f t="shared" si="85"/>
        <v>214.07</v>
      </c>
      <c r="AT200" s="5">
        <f t="shared" si="86"/>
        <v>4.2813999999999997</v>
      </c>
      <c r="AV200" s="5">
        <v>0</v>
      </c>
      <c r="AX200" s="5">
        <f t="shared" si="87"/>
        <v>218.35139999999998</v>
      </c>
      <c r="AZ200" s="28">
        <f t="shared" si="88"/>
        <v>2115388.3632</v>
      </c>
      <c r="BA200" s="28"/>
      <c r="BB200" s="29">
        <f t="shared" si="89"/>
        <v>2151611.0296089584</v>
      </c>
      <c r="BC200" s="28"/>
      <c r="BD200" s="30">
        <f t="shared" si="91"/>
        <v>-36222.666408958379</v>
      </c>
      <c r="BF200" s="31">
        <f t="shared" si="90"/>
        <v>4.2813999999999908</v>
      </c>
      <c r="BG200" s="58">
        <f t="shared" si="92"/>
        <v>41478.203199999909</v>
      </c>
      <c r="BJ200" s="53">
        <f t="shared" si="93"/>
        <v>0</v>
      </c>
      <c r="BK200" s="56">
        <f t="shared" si="94"/>
        <v>0</v>
      </c>
      <c r="BL200" s="53">
        <f t="shared" si="95"/>
        <v>41478.203199999909</v>
      </c>
      <c r="BN200" s="62">
        <f t="shared" si="96"/>
        <v>41478.203199999909</v>
      </c>
      <c r="BP200" s="13">
        <f t="shared" si="97"/>
        <v>0</v>
      </c>
    </row>
    <row r="201" spans="1:68" x14ac:dyDescent="0.3">
      <c r="A201" s="6" t="s">
        <v>29</v>
      </c>
      <c r="C201" s="6" t="s">
        <v>200</v>
      </c>
      <c r="E201" s="8">
        <v>76</v>
      </c>
      <c r="G201" s="8">
        <v>15546</v>
      </c>
      <c r="I201" s="8">
        <v>26558</v>
      </c>
      <c r="K201" s="10">
        <v>95.739005046863696</v>
      </c>
      <c r="M201" s="5">
        <v>330.28723731018499</v>
      </c>
      <c r="O201" s="13">
        <v>254.84</v>
      </c>
      <c r="Q201" s="13">
        <f t="shared" si="75"/>
        <v>4.9968627450980421</v>
      </c>
      <c r="R201" s="5">
        <f t="shared" si="76"/>
        <v>5.0968</v>
      </c>
      <c r="S201" s="5"/>
      <c r="T201" s="5">
        <f t="shared" si="77"/>
        <v>249.84313725490196</v>
      </c>
      <c r="U201" s="5"/>
      <c r="V201" s="5" t="str">
        <f t="shared" si="78"/>
        <v>N</v>
      </c>
      <c r="W201" s="5"/>
      <c r="X201" s="42" t="str">
        <f t="shared" si="79"/>
        <v>N</v>
      </c>
      <c r="Y201" s="42"/>
      <c r="Z201" s="42" t="s">
        <v>237</v>
      </c>
      <c r="AA201" s="42"/>
      <c r="AB201" s="42" t="str">
        <f t="shared" si="80"/>
        <v>Y</v>
      </c>
      <c r="AC201" s="42"/>
      <c r="AD201" s="42">
        <f t="shared" si="81"/>
        <v>249.84313725490196</v>
      </c>
      <c r="AE201" s="42"/>
      <c r="AF201" s="5">
        <f t="shared" si="82"/>
        <v>249.7432</v>
      </c>
      <c r="AH201" s="5">
        <f t="shared" si="83"/>
        <v>254.84</v>
      </c>
      <c r="AN201" s="12">
        <f t="shared" si="74"/>
        <v>254.84</v>
      </c>
      <c r="AP201" s="5" t="str">
        <f t="shared" si="84"/>
        <v>N/A</v>
      </c>
      <c r="AR201" s="5">
        <f t="shared" si="85"/>
        <v>254.84</v>
      </c>
      <c r="AT201" s="5">
        <f t="shared" si="86"/>
        <v>5.0968</v>
      </c>
      <c r="AV201" s="5">
        <v>0.85</v>
      </c>
      <c r="AX201" s="5">
        <f t="shared" si="87"/>
        <v>260.78680000000003</v>
      </c>
      <c r="AZ201" s="28">
        <f t="shared" si="88"/>
        <v>4054191.5928000002</v>
      </c>
      <c r="BA201" s="28"/>
      <c r="BB201" s="29">
        <f t="shared" si="89"/>
        <v>5134645.3912241356</v>
      </c>
      <c r="BC201" s="28"/>
      <c r="BD201" s="30">
        <f t="shared" si="91"/>
        <v>-1080453.7984241354</v>
      </c>
      <c r="BF201" s="31">
        <f t="shared" si="90"/>
        <v>5.9468000000000245</v>
      </c>
      <c r="BG201" s="58">
        <f t="shared" si="92"/>
        <v>92448.952800000377</v>
      </c>
      <c r="BJ201" s="53">
        <f t="shared" si="93"/>
        <v>0</v>
      </c>
      <c r="BK201" s="56">
        <f t="shared" si="94"/>
        <v>0</v>
      </c>
      <c r="BL201" s="53">
        <f t="shared" si="95"/>
        <v>79234.852800000022</v>
      </c>
      <c r="BN201" s="62">
        <f t="shared" si="96"/>
        <v>79234.852800000022</v>
      </c>
      <c r="BP201" s="13">
        <f t="shared" si="97"/>
        <v>0</v>
      </c>
    </row>
    <row r="202" spans="1:68" x14ac:dyDescent="0.3">
      <c r="A202" s="6" t="s">
        <v>27</v>
      </c>
      <c r="C202" s="6" t="s">
        <v>200</v>
      </c>
      <c r="E202" s="8">
        <v>160</v>
      </c>
      <c r="G202" s="8">
        <v>39729</v>
      </c>
      <c r="I202" s="8">
        <v>52560</v>
      </c>
      <c r="K202" s="10">
        <v>85.659246575342493</v>
      </c>
      <c r="M202" s="5">
        <v>261.789248850685</v>
      </c>
      <c r="O202" s="13">
        <v>250.41</v>
      </c>
      <c r="Q202" s="13">
        <f t="shared" si="75"/>
        <v>4.9099999999999966</v>
      </c>
      <c r="R202" s="5">
        <f t="shared" si="76"/>
        <v>5.0082000000000004</v>
      </c>
      <c r="S202" s="5"/>
      <c r="T202" s="5">
        <f t="shared" si="77"/>
        <v>245.5</v>
      </c>
      <c r="U202" s="5"/>
      <c r="V202" s="5" t="str">
        <f t="shared" si="78"/>
        <v>N</v>
      </c>
      <c r="W202" s="5"/>
      <c r="X202" s="42" t="str">
        <f t="shared" si="79"/>
        <v>N</v>
      </c>
      <c r="Y202" s="42"/>
      <c r="Z202" s="42" t="s">
        <v>237</v>
      </c>
      <c r="AA202" s="42"/>
      <c r="AB202" s="42" t="str">
        <f t="shared" si="80"/>
        <v>Y</v>
      </c>
      <c r="AC202" s="42"/>
      <c r="AD202" s="42">
        <f t="shared" si="81"/>
        <v>245.5</v>
      </c>
      <c r="AE202" s="42"/>
      <c r="AF202" s="5">
        <f t="shared" si="82"/>
        <v>245.40180000000001</v>
      </c>
      <c r="AH202" s="5">
        <f t="shared" si="83"/>
        <v>250.41</v>
      </c>
      <c r="AN202" s="12">
        <f t="shared" si="74"/>
        <v>250.41</v>
      </c>
      <c r="AP202" s="5" t="str">
        <f t="shared" si="84"/>
        <v>N/A</v>
      </c>
      <c r="AR202" s="5">
        <f t="shared" si="85"/>
        <v>250.41</v>
      </c>
      <c r="AT202" s="5">
        <f t="shared" si="86"/>
        <v>5.0082000000000004</v>
      </c>
      <c r="AV202" s="5">
        <v>0.22</v>
      </c>
      <c r="AX202" s="5">
        <f t="shared" si="87"/>
        <v>255.63819999999998</v>
      </c>
      <c r="AZ202" s="28">
        <f t="shared" si="88"/>
        <v>10156250.047799999</v>
      </c>
      <c r="BA202" s="28"/>
      <c r="BB202" s="29">
        <f t="shared" si="89"/>
        <v>10400625.067588864</v>
      </c>
      <c r="BC202" s="28"/>
      <c r="BD202" s="30">
        <f t="shared" si="91"/>
        <v>-244375.019788865</v>
      </c>
      <c r="BF202" s="31">
        <f t="shared" si="90"/>
        <v>5.2281999999999869</v>
      </c>
      <c r="BG202" s="58">
        <f t="shared" si="92"/>
        <v>207711.15779999949</v>
      </c>
      <c r="BJ202" s="53">
        <f t="shared" si="93"/>
        <v>0</v>
      </c>
      <c r="BK202" s="56">
        <f t="shared" si="94"/>
        <v>0</v>
      </c>
      <c r="BL202" s="53">
        <f t="shared" si="95"/>
        <v>198970.77779999952</v>
      </c>
      <c r="BN202" s="62">
        <f t="shared" si="96"/>
        <v>198970.77780000065</v>
      </c>
      <c r="BP202" s="13">
        <f t="shared" si="97"/>
        <v>0</v>
      </c>
    </row>
    <row r="203" spans="1:68" x14ac:dyDescent="0.3">
      <c r="A203" s="6" t="s">
        <v>26</v>
      </c>
      <c r="C203" s="6" t="s">
        <v>200</v>
      </c>
      <c r="E203" s="8">
        <v>120</v>
      </c>
      <c r="G203" s="8">
        <v>29545</v>
      </c>
      <c r="I203" s="8">
        <v>41141</v>
      </c>
      <c r="K203" s="10">
        <v>93.929223744292202</v>
      </c>
      <c r="M203" s="5">
        <v>276.52614310663603</v>
      </c>
      <c r="O203" s="13">
        <v>278.64</v>
      </c>
      <c r="Q203" s="13">
        <f t="shared" si="75"/>
        <v>5.4635294117646822</v>
      </c>
      <c r="R203" s="5">
        <f t="shared" si="76"/>
        <v>5.5728</v>
      </c>
      <c r="S203" s="5"/>
      <c r="T203" s="5">
        <f t="shared" si="77"/>
        <v>273.1764705882353</v>
      </c>
      <c r="U203" s="5"/>
      <c r="V203" s="5" t="str">
        <f t="shared" si="78"/>
        <v>Y</v>
      </c>
      <c r="W203" s="5"/>
      <c r="X203" s="42" t="str">
        <f t="shared" si="79"/>
        <v>N</v>
      </c>
      <c r="Y203" s="42"/>
      <c r="Z203" s="42" t="s">
        <v>237</v>
      </c>
      <c r="AA203" s="42"/>
      <c r="AB203" s="42" t="str">
        <f t="shared" si="80"/>
        <v>Y</v>
      </c>
      <c r="AC203" s="42"/>
      <c r="AD203" s="42">
        <f t="shared" si="81"/>
        <v>0</v>
      </c>
      <c r="AE203" s="42"/>
      <c r="AF203" s="5">
        <f t="shared" si="82"/>
        <v>273.06720000000001</v>
      </c>
      <c r="AH203" s="5">
        <f t="shared" si="83"/>
        <v>276.52614310663603</v>
      </c>
      <c r="AN203" s="12">
        <f t="shared" si="74"/>
        <v>276.52614310663603</v>
      </c>
      <c r="AP203" s="5">
        <f t="shared" si="84"/>
        <v>5.4635294117646822</v>
      </c>
      <c r="AR203" s="5">
        <f t="shared" si="85"/>
        <v>278.64</v>
      </c>
      <c r="AT203" s="5">
        <f t="shared" si="86"/>
        <v>5.5728</v>
      </c>
      <c r="AV203" s="5">
        <v>0</v>
      </c>
      <c r="AX203" s="5">
        <f t="shared" si="87"/>
        <v>284.21279999999996</v>
      </c>
      <c r="AZ203" s="28">
        <f t="shared" si="88"/>
        <v>8397067.175999999</v>
      </c>
      <c r="BA203" s="28"/>
      <c r="BB203" s="29">
        <f t="shared" si="89"/>
        <v>8169964.8980855616</v>
      </c>
      <c r="BC203" s="28"/>
      <c r="BD203" s="30">
        <f t="shared" si="91"/>
        <v>227102.27791443747</v>
      </c>
      <c r="BF203" s="31">
        <f t="shared" si="90"/>
        <v>5.5727999999999724</v>
      </c>
      <c r="BG203" s="58">
        <f t="shared" si="92"/>
        <v>164648.37599999917</v>
      </c>
      <c r="BJ203" s="53">
        <f t="shared" si="93"/>
        <v>-62453.901914438167</v>
      </c>
      <c r="BK203" s="56">
        <f t="shared" si="94"/>
        <v>62453.901914438167</v>
      </c>
      <c r="BL203" s="53">
        <f t="shared" si="95"/>
        <v>164648.37599999917</v>
      </c>
      <c r="BN203" s="62">
        <f t="shared" si="96"/>
        <v>164648.37600000086</v>
      </c>
      <c r="BP203" s="13">
        <f t="shared" si="97"/>
        <v>0</v>
      </c>
    </row>
    <row r="204" spans="1:68" x14ac:dyDescent="0.3">
      <c r="A204" s="6" t="s">
        <v>24</v>
      </c>
      <c r="C204" s="6" t="s">
        <v>200</v>
      </c>
      <c r="E204" s="8">
        <v>150</v>
      </c>
      <c r="G204" s="8">
        <v>43633</v>
      </c>
      <c r="I204" s="8">
        <v>57294</v>
      </c>
      <c r="K204" s="10">
        <v>78.589381087024805</v>
      </c>
      <c r="M204" s="5">
        <v>230.72950756905101</v>
      </c>
      <c r="O204" s="13">
        <v>275.39999999999998</v>
      </c>
      <c r="Q204" s="13">
        <f t="shared" si="75"/>
        <v>5.3999999999999773</v>
      </c>
      <c r="R204" s="5">
        <f t="shared" si="76"/>
        <v>5.508</v>
      </c>
      <c r="S204" s="5"/>
      <c r="T204" s="5">
        <f t="shared" si="77"/>
        <v>270</v>
      </c>
      <c r="U204" s="5"/>
      <c r="V204" s="5" t="str">
        <f t="shared" si="78"/>
        <v>Y</v>
      </c>
      <c r="W204" s="5"/>
      <c r="X204" s="42" t="str">
        <f t="shared" si="79"/>
        <v>N</v>
      </c>
      <c r="Y204" s="42"/>
      <c r="Z204" s="42" t="s">
        <v>237</v>
      </c>
      <c r="AA204" s="42"/>
      <c r="AB204" s="42" t="str">
        <f t="shared" si="80"/>
        <v>N</v>
      </c>
      <c r="AC204" s="42"/>
      <c r="AD204" s="42">
        <f t="shared" si="81"/>
        <v>0</v>
      </c>
      <c r="AE204" s="42"/>
      <c r="AF204" s="5">
        <f t="shared" si="82"/>
        <v>269.892</v>
      </c>
      <c r="AH204" s="5">
        <f t="shared" si="83"/>
        <v>269.892</v>
      </c>
      <c r="AN204" s="12">
        <f t="shared" si="74"/>
        <v>269.892</v>
      </c>
      <c r="AP204" s="5">
        <f t="shared" si="84"/>
        <v>5.3999999999999773</v>
      </c>
      <c r="AR204" s="5">
        <f t="shared" si="85"/>
        <v>275.29199999999997</v>
      </c>
      <c r="AT204" s="5">
        <f t="shared" si="86"/>
        <v>5.5058399999999992</v>
      </c>
      <c r="AV204" s="5">
        <v>0.05</v>
      </c>
      <c r="AX204" s="5">
        <f t="shared" si="87"/>
        <v>280.84783999999996</v>
      </c>
      <c r="AZ204" s="28">
        <f t="shared" si="88"/>
        <v>12254233.802719999</v>
      </c>
      <c r="BA204" s="28"/>
      <c r="BB204" s="29">
        <f t="shared" si="89"/>
        <v>10067420.603760403</v>
      </c>
      <c r="BC204" s="28"/>
      <c r="BD204" s="30">
        <f t="shared" si="91"/>
        <v>2186813.1989595965</v>
      </c>
      <c r="BF204" s="31">
        <f t="shared" si="90"/>
        <v>5.4478399999999851</v>
      </c>
      <c r="BG204" s="58">
        <f t="shared" si="92"/>
        <v>237705.60271999936</v>
      </c>
      <c r="BJ204" s="53">
        <f t="shared" si="93"/>
        <v>-240330.5639999992</v>
      </c>
      <c r="BK204" s="56">
        <f t="shared" si="94"/>
        <v>235618.19999999902</v>
      </c>
      <c r="BL204" s="53">
        <f t="shared" si="95"/>
        <v>235523.95271999887</v>
      </c>
      <c r="BN204" s="62">
        <f t="shared" si="96"/>
        <v>240330.5639999992</v>
      </c>
      <c r="BP204" s="13">
        <f t="shared" si="97"/>
        <v>-4712.3640000001787</v>
      </c>
    </row>
    <row r="205" spans="1:68" x14ac:dyDescent="0.3">
      <c r="A205" s="6" t="s">
        <v>23</v>
      </c>
      <c r="C205" s="6" t="s">
        <v>200</v>
      </c>
      <c r="E205" s="8">
        <v>100</v>
      </c>
      <c r="G205" s="8">
        <v>20494</v>
      </c>
      <c r="I205" s="8">
        <v>32850</v>
      </c>
      <c r="K205" s="10">
        <v>74.0356164383562</v>
      </c>
      <c r="M205" s="5">
        <v>205.51927623031801</v>
      </c>
      <c r="O205" s="13">
        <v>205.09</v>
      </c>
      <c r="Q205" s="13">
        <f t="shared" si="75"/>
        <v>4.0213725490196168</v>
      </c>
      <c r="R205" s="5">
        <f t="shared" si="76"/>
        <v>4.1017999999999999</v>
      </c>
      <c r="S205" s="5"/>
      <c r="T205" s="5">
        <f t="shared" si="77"/>
        <v>201.06862745098039</v>
      </c>
      <c r="U205" s="5"/>
      <c r="V205" s="5" t="str">
        <f t="shared" si="78"/>
        <v>N</v>
      </c>
      <c r="W205" s="5"/>
      <c r="X205" s="42" t="str">
        <f t="shared" si="79"/>
        <v>N</v>
      </c>
      <c r="Y205" s="42"/>
      <c r="Z205" s="42" t="s">
        <v>237</v>
      </c>
      <c r="AA205" s="42"/>
      <c r="AB205" s="42" t="str">
        <f t="shared" si="80"/>
        <v>Y</v>
      </c>
      <c r="AC205" s="42"/>
      <c r="AD205" s="42">
        <f t="shared" si="81"/>
        <v>201.06862745098039</v>
      </c>
      <c r="AE205" s="42"/>
      <c r="AF205" s="5">
        <f t="shared" si="82"/>
        <v>200.98820000000001</v>
      </c>
      <c r="AH205" s="5">
        <f t="shared" si="83"/>
        <v>205.09</v>
      </c>
      <c r="AN205" s="12">
        <f t="shared" si="74"/>
        <v>205.09</v>
      </c>
      <c r="AP205" s="5" t="str">
        <f t="shared" si="84"/>
        <v>N/A</v>
      </c>
      <c r="AR205" s="5">
        <f t="shared" si="85"/>
        <v>205.09</v>
      </c>
      <c r="AT205" s="5">
        <f t="shared" si="86"/>
        <v>4.1017999999999999</v>
      </c>
      <c r="AV205" s="5">
        <v>0.1</v>
      </c>
      <c r="AX205" s="5">
        <f t="shared" si="87"/>
        <v>209.29179999999999</v>
      </c>
      <c r="AZ205" s="28">
        <f t="shared" si="88"/>
        <v>4289226.1491999999</v>
      </c>
      <c r="BA205" s="28"/>
      <c r="BB205" s="29">
        <f t="shared" si="89"/>
        <v>4211912.0470641376</v>
      </c>
      <c r="BC205" s="28"/>
      <c r="BD205" s="30">
        <f t="shared" si="91"/>
        <v>77314.102135862224</v>
      </c>
      <c r="BF205" s="31">
        <f t="shared" si="90"/>
        <v>4.2017999999999915</v>
      </c>
      <c r="BG205" s="58">
        <f t="shared" si="92"/>
        <v>86111.689199999833</v>
      </c>
      <c r="BJ205" s="53">
        <f t="shared" si="93"/>
        <v>0</v>
      </c>
      <c r="BK205" s="56">
        <f t="shared" si="94"/>
        <v>0</v>
      </c>
      <c r="BL205" s="53">
        <f t="shared" si="95"/>
        <v>84062.289199999941</v>
      </c>
      <c r="BN205" s="62">
        <f t="shared" si="96"/>
        <v>84062.289199999941</v>
      </c>
      <c r="BP205" s="13">
        <f t="shared" si="97"/>
        <v>0</v>
      </c>
    </row>
    <row r="206" spans="1:68" x14ac:dyDescent="0.3">
      <c r="A206" s="6" t="s">
        <v>21</v>
      </c>
      <c r="C206" s="6" t="s">
        <v>200</v>
      </c>
      <c r="E206" s="8">
        <v>99</v>
      </c>
      <c r="G206" s="8">
        <v>31351</v>
      </c>
      <c r="I206" s="8">
        <v>38948</v>
      </c>
      <c r="K206" s="10">
        <v>82.992489890236897</v>
      </c>
      <c r="M206" s="5">
        <v>266.029088363227</v>
      </c>
      <c r="O206" s="13">
        <v>283.56</v>
      </c>
      <c r="Q206" s="13">
        <f t="shared" si="75"/>
        <v>5.5600000000000023</v>
      </c>
      <c r="R206" s="5">
        <f t="shared" si="76"/>
        <v>5.6711999999999998</v>
      </c>
      <c r="S206" s="5"/>
      <c r="T206" s="5">
        <f t="shared" si="77"/>
        <v>278</v>
      </c>
      <c r="U206" s="5"/>
      <c r="V206" s="5" t="str">
        <f t="shared" si="78"/>
        <v>Y</v>
      </c>
      <c r="W206" s="5"/>
      <c r="X206" s="42" t="str">
        <f t="shared" si="79"/>
        <v>N</v>
      </c>
      <c r="Y206" s="42"/>
      <c r="Z206" s="42" t="s">
        <v>237</v>
      </c>
      <c r="AA206" s="42"/>
      <c r="AB206" s="42" t="str">
        <f t="shared" si="80"/>
        <v>N</v>
      </c>
      <c r="AC206" s="42"/>
      <c r="AD206" s="42">
        <f t="shared" si="81"/>
        <v>0</v>
      </c>
      <c r="AE206" s="42"/>
      <c r="AF206" s="5">
        <f t="shared" si="82"/>
        <v>277.8888</v>
      </c>
      <c r="AH206" s="5">
        <f t="shared" si="83"/>
        <v>277.8888</v>
      </c>
      <c r="AN206" s="12">
        <f t="shared" si="74"/>
        <v>277.8888</v>
      </c>
      <c r="AP206" s="5">
        <f t="shared" si="84"/>
        <v>5.5600000000000023</v>
      </c>
      <c r="AR206" s="5">
        <f t="shared" si="85"/>
        <v>283.44880000000001</v>
      </c>
      <c r="AT206" s="5">
        <f t="shared" si="86"/>
        <v>5.6689759999999998</v>
      </c>
      <c r="AV206" s="5">
        <v>0.06</v>
      </c>
      <c r="AX206" s="5">
        <f t="shared" si="87"/>
        <v>289.17777599999999</v>
      </c>
      <c r="AZ206" s="28">
        <f t="shared" si="88"/>
        <v>9066012.4553759992</v>
      </c>
      <c r="BA206" s="28"/>
      <c r="BB206" s="29">
        <f t="shared" si="89"/>
        <v>8340277.9492755299</v>
      </c>
      <c r="BC206" s="28"/>
      <c r="BD206" s="30">
        <f t="shared" si="91"/>
        <v>725734.50610046927</v>
      </c>
      <c r="BF206" s="31">
        <f t="shared" si="90"/>
        <v>5.6177759999999921</v>
      </c>
      <c r="BG206" s="58">
        <f t="shared" si="92"/>
        <v>176122.89537599974</v>
      </c>
      <c r="BJ206" s="53">
        <f t="shared" si="93"/>
        <v>-177797.79119999998</v>
      </c>
      <c r="BK206" s="56">
        <f t="shared" si="94"/>
        <v>174311.56000000008</v>
      </c>
      <c r="BL206" s="53">
        <f t="shared" si="95"/>
        <v>174241.83537599968</v>
      </c>
      <c r="BN206" s="62">
        <f t="shared" si="96"/>
        <v>177797.79119999998</v>
      </c>
      <c r="BP206" s="13">
        <f t="shared" si="97"/>
        <v>-3486.2311999998947</v>
      </c>
    </row>
    <row r="207" spans="1:68" x14ac:dyDescent="0.3">
      <c r="A207" s="6" t="s">
        <v>19</v>
      </c>
      <c r="C207" s="6" t="s">
        <v>200</v>
      </c>
      <c r="E207" s="8">
        <v>162</v>
      </c>
      <c r="G207" s="8">
        <v>52793</v>
      </c>
      <c r="I207" s="8">
        <v>56138</v>
      </c>
      <c r="K207" s="10">
        <v>94.939962793844103</v>
      </c>
      <c r="M207" s="5">
        <v>253.11086118246499</v>
      </c>
      <c r="O207" s="13">
        <v>247.49</v>
      </c>
      <c r="Q207" s="13">
        <f t="shared" si="75"/>
        <v>4.8527450980392075</v>
      </c>
      <c r="R207" s="5">
        <f t="shared" si="76"/>
        <v>4.9498000000000006</v>
      </c>
      <c r="S207" s="5"/>
      <c r="T207" s="5">
        <f t="shared" si="77"/>
        <v>242.6372549019608</v>
      </c>
      <c r="U207" s="5"/>
      <c r="V207" s="5" t="str">
        <f t="shared" si="78"/>
        <v>N</v>
      </c>
      <c r="W207" s="5"/>
      <c r="X207" s="42" t="str">
        <f t="shared" si="79"/>
        <v>N</v>
      </c>
      <c r="Y207" s="42"/>
      <c r="Z207" s="42" t="s">
        <v>237</v>
      </c>
      <c r="AA207" s="42"/>
      <c r="AB207" s="42" t="str">
        <f t="shared" si="80"/>
        <v>Y</v>
      </c>
      <c r="AC207" s="42"/>
      <c r="AD207" s="42">
        <f t="shared" si="81"/>
        <v>242.6372549019608</v>
      </c>
      <c r="AE207" s="42"/>
      <c r="AF207" s="5">
        <f t="shared" si="82"/>
        <v>242.5402</v>
      </c>
      <c r="AH207" s="5">
        <f t="shared" si="83"/>
        <v>247.49</v>
      </c>
      <c r="AN207" s="12">
        <f t="shared" si="74"/>
        <v>247.49</v>
      </c>
      <c r="AP207" s="5" t="str">
        <f t="shared" si="84"/>
        <v>N/A</v>
      </c>
      <c r="AR207" s="5">
        <f t="shared" si="85"/>
        <v>247.49</v>
      </c>
      <c r="AT207" s="5">
        <f t="shared" si="86"/>
        <v>4.9498000000000006</v>
      </c>
      <c r="AV207" s="5">
        <v>0.25</v>
      </c>
      <c r="AX207" s="5">
        <f t="shared" si="87"/>
        <v>252.68980000000002</v>
      </c>
      <c r="AZ207" s="28">
        <f t="shared" si="88"/>
        <v>13340252.611400001</v>
      </c>
      <c r="BA207" s="28"/>
      <c r="BB207" s="29">
        <f t="shared" si="89"/>
        <v>13362481.694405874</v>
      </c>
      <c r="BC207" s="28"/>
      <c r="BD207" s="30">
        <f t="shared" si="91"/>
        <v>-22229.083005873486</v>
      </c>
      <c r="BF207" s="31">
        <f t="shared" si="90"/>
        <v>5.1998000000000104</v>
      </c>
      <c r="BG207" s="58">
        <f t="shared" si="92"/>
        <v>274513.04140000057</v>
      </c>
      <c r="BJ207" s="53">
        <f t="shared" si="93"/>
        <v>0</v>
      </c>
      <c r="BK207" s="56">
        <f t="shared" si="94"/>
        <v>0</v>
      </c>
      <c r="BL207" s="53">
        <f t="shared" si="95"/>
        <v>261314.79140000054</v>
      </c>
      <c r="BN207" s="62">
        <f t="shared" si="96"/>
        <v>261314.79140000054</v>
      </c>
      <c r="BP207" s="13">
        <f t="shared" si="97"/>
        <v>0</v>
      </c>
    </row>
    <row r="208" spans="1:68" x14ac:dyDescent="0.3">
      <c r="A208" s="6" t="s">
        <v>17</v>
      </c>
      <c r="C208" s="6" t="s">
        <v>200</v>
      </c>
      <c r="E208" s="8">
        <v>103</v>
      </c>
      <c r="G208" s="8">
        <v>16130</v>
      </c>
      <c r="I208" s="8">
        <v>36847</v>
      </c>
      <c r="K208" s="10">
        <v>98.010373719909595</v>
      </c>
      <c r="M208" s="5">
        <v>244.64234043955199</v>
      </c>
      <c r="O208" s="13">
        <v>244.21</v>
      </c>
      <c r="Q208" s="13">
        <f t="shared" si="75"/>
        <v>4.7884313725490131</v>
      </c>
      <c r="R208" s="5">
        <f t="shared" si="76"/>
        <v>4.8841999999999999</v>
      </c>
      <c r="S208" s="5"/>
      <c r="T208" s="5">
        <f t="shared" si="77"/>
        <v>239.42156862745099</v>
      </c>
      <c r="U208" s="5"/>
      <c r="V208" s="5" t="str">
        <f t="shared" si="78"/>
        <v>N</v>
      </c>
      <c r="W208" s="5"/>
      <c r="X208" s="42" t="str">
        <f t="shared" si="79"/>
        <v>N</v>
      </c>
      <c r="Y208" s="42"/>
      <c r="Z208" s="42" t="s">
        <v>237</v>
      </c>
      <c r="AA208" s="42"/>
      <c r="AB208" s="42" t="str">
        <f t="shared" si="80"/>
        <v>Y</v>
      </c>
      <c r="AC208" s="42"/>
      <c r="AD208" s="42">
        <f t="shared" si="81"/>
        <v>239.42156862745099</v>
      </c>
      <c r="AE208" s="42"/>
      <c r="AF208" s="5">
        <f t="shared" si="82"/>
        <v>239.32580000000002</v>
      </c>
      <c r="AH208" s="5">
        <f t="shared" si="83"/>
        <v>244.21</v>
      </c>
      <c r="AN208" s="12">
        <f t="shared" si="74"/>
        <v>244.21</v>
      </c>
      <c r="AP208" s="5" t="str">
        <f t="shared" si="84"/>
        <v>N/A</v>
      </c>
      <c r="AR208" s="5">
        <f t="shared" si="85"/>
        <v>244.21</v>
      </c>
      <c r="AT208" s="5">
        <f t="shared" si="86"/>
        <v>4.8841999999999999</v>
      </c>
      <c r="AV208" s="5">
        <v>1.05</v>
      </c>
      <c r="AX208" s="5">
        <f t="shared" si="87"/>
        <v>250.14420000000001</v>
      </c>
      <c r="AZ208" s="28">
        <f t="shared" si="88"/>
        <v>4034825.946</v>
      </c>
      <c r="BA208" s="28"/>
      <c r="BB208" s="29">
        <f t="shared" si="89"/>
        <v>3946080.9512899737</v>
      </c>
      <c r="BC208" s="28"/>
      <c r="BD208" s="30">
        <f t="shared" si="91"/>
        <v>88744.994710026309</v>
      </c>
      <c r="BF208" s="31">
        <f t="shared" si="90"/>
        <v>5.9342000000000041</v>
      </c>
      <c r="BG208" s="58">
        <f t="shared" si="92"/>
        <v>95718.646000000066</v>
      </c>
      <c r="BJ208" s="53">
        <f t="shared" si="93"/>
        <v>0</v>
      </c>
      <c r="BK208" s="56">
        <f t="shared" si="94"/>
        <v>0</v>
      </c>
      <c r="BL208" s="53">
        <f t="shared" si="95"/>
        <v>78782.145999999877</v>
      </c>
      <c r="BN208" s="62">
        <f t="shared" si="96"/>
        <v>78782.145999999877</v>
      </c>
      <c r="BP208" s="13">
        <f t="shared" si="97"/>
        <v>0</v>
      </c>
    </row>
    <row r="209" spans="1:68" x14ac:dyDescent="0.3">
      <c r="A209" s="6" t="s">
        <v>180</v>
      </c>
      <c r="C209" s="6" t="s">
        <v>200</v>
      </c>
      <c r="E209" s="8">
        <v>90</v>
      </c>
      <c r="G209" s="8">
        <v>9675</v>
      </c>
      <c r="I209" s="8">
        <v>12392</v>
      </c>
      <c r="K209" s="10">
        <v>90.584795321637401</v>
      </c>
      <c r="M209" s="5">
        <v>248.92366439245299</v>
      </c>
      <c r="O209" s="13">
        <v>233.53</v>
      </c>
      <c r="Q209" s="13">
        <f t="shared" si="75"/>
        <v>4.5790196078431507</v>
      </c>
      <c r="R209" s="5">
        <f t="shared" si="76"/>
        <v>4.6706000000000003</v>
      </c>
      <c r="S209" s="5"/>
      <c r="T209" s="5">
        <f t="shared" si="77"/>
        <v>228.95098039215685</v>
      </c>
      <c r="U209" s="5"/>
      <c r="V209" s="5" t="str">
        <f t="shared" si="78"/>
        <v>N</v>
      </c>
      <c r="W209" s="5"/>
      <c r="X209" s="42" t="str">
        <f t="shared" si="79"/>
        <v>N</v>
      </c>
      <c r="Y209" s="42"/>
      <c r="Z209" s="42" t="s">
        <v>238</v>
      </c>
      <c r="AA209" s="42"/>
      <c r="AB209" s="42" t="str">
        <f t="shared" si="80"/>
        <v>Y</v>
      </c>
      <c r="AC209" s="42"/>
      <c r="AD209" s="42">
        <f t="shared" si="81"/>
        <v>228.95098039215685</v>
      </c>
      <c r="AE209" s="42"/>
      <c r="AF209" s="5">
        <f t="shared" si="82"/>
        <v>228.85939999999999</v>
      </c>
      <c r="AH209" s="5">
        <f t="shared" si="83"/>
        <v>233.53</v>
      </c>
      <c r="AJ209" s="12">
        <f>M209</f>
        <v>248.92366439245299</v>
      </c>
      <c r="AL209" s="12">
        <f>IF(AH209&lt;AJ209,AH209,AJ209)</f>
        <v>233.53</v>
      </c>
      <c r="AN209" s="12">
        <f>AL209</f>
        <v>233.53</v>
      </c>
      <c r="AP209" s="5" t="str">
        <f t="shared" si="84"/>
        <v>N/A</v>
      </c>
      <c r="AR209" s="5">
        <f t="shared" si="85"/>
        <v>233.53</v>
      </c>
      <c r="AT209" s="5">
        <f t="shared" si="86"/>
        <v>4.6706000000000003</v>
      </c>
      <c r="AV209" s="5">
        <v>0.76</v>
      </c>
      <c r="AX209" s="5">
        <f t="shared" si="87"/>
        <v>238.9606</v>
      </c>
      <c r="AZ209" s="28">
        <f t="shared" si="88"/>
        <v>2311943.8050000002</v>
      </c>
      <c r="BA209" s="28"/>
      <c r="BB209" s="29">
        <f t="shared" si="89"/>
        <v>2408336.4529969827</v>
      </c>
      <c r="BC209" s="28"/>
      <c r="BD209" s="30">
        <f t="shared" si="91"/>
        <v>-96392.64799698256</v>
      </c>
      <c r="BF209" s="31">
        <f t="shared" si="90"/>
        <v>5.4305999999999983</v>
      </c>
      <c r="BG209" s="58">
        <f t="shared" si="92"/>
        <v>52541.054999999986</v>
      </c>
      <c r="BJ209" s="53">
        <f t="shared" si="93"/>
        <v>0</v>
      </c>
      <c r="BK209" s="56">
        <f t="shared" si="94"/>
        <v>0</v>
      </c>
      <c r="BL209" s="53">
        <f t="shared" si="95"/>
        <v>45188.055000000073</v>
      </c>
      <c r="BN209" s="62">
        <f t="shared" si="96"/>
        <v>45188.055000000073</v>
      </c>
      <c r="BP209" s="13">
        <f t="shared" si="97"/>
        <v>0</v>
      </c>
    </row>
    <row r="210" spans="1:68" x14ac:dyDescent="0.3">
      <c r="A210" s="6" t="s">
        <v>15</v>
      </c>
      <c r="C210" s="6" t="s">
        <v>200</v>
      </c>
      <c r="E210" s="8">
        <v>59</v>
      </c>
      <c r="G210" s="8">
        <v>3024</v>
      </c>
      <c r="I210" s="8">
        <v>19382</v>
      </c>
      <c r="K210" s="10">
        <v>76.206175992570195</v>
      </c>
      <c r="M210" s="5">
        <v>251.45830610229501</v>
      </c>
      <c r="O210" s="13">
        <v>232.04</v>
      </c>
      <c r="Q210" s="13">
        <f t="shared" si="75"/>
        <v>4.549803921568639</v>
      </c>
      <c r="R210" s="5">
        <f t="shared" si="76"/>
        <v>4.6407999999999996</v>
      </c>
      <c r="S210" s="5"/>
      <c r="T210" s="5">
        <f t="shared" si="77"/>
        <v>227.49019607843135</v>
      </c>
      <c r="U210" s="5"/>
      <c r="V210" s="5" t="str">
        <f t="shared" si="78"/>
        <v>N</v>
      </c>
      <c r="W210" s="5"/>
      <c r="X210" s="42" t="str">
        <f t="shared" si="79"/>
        <v>N</v>
      </c>
      <c r="Y210" s="42"/>
      <c r="Z210" s="42" t="s">
        <v>237</v>
      </c>
      <c r="AA210" s="42"/>
      <c r="AB210" s="42" t="str">
        <f t="shared" si="80"/>
        <v>Y</v>
      </c>
      <c r="AC210" s="42"/>
      <c r="AD210" s="42">
        <f t="shared" si="81"/>
        <v>227.49019607843135</v>
      </c>
      <c r="AE210" s="42"/>
      <c r="AF210" s="5">
        <f t="shared" si="82"/>
        <v>227.39919999999998</v>
      </c>
      <c r="AH210" s="5">
        <f t="shared" si="83"/>
        <v>232.04</v>
      </c>
      <c r="AN210" s="12">
        <f t="shared" ref="AN210:AN217" si="98">AH210</f>
        <v>232.04</v>
      </c>
      <c r="AP210" s="5" t="str">
        <f t="shared" si="84"/>
        <v>N/A</v>
      </c>
      <c r="AR210" s="5">
        <f t="shared" si="85"/>
        <v>232.04</v>
      </c>
      <c r="AT210" s="5">
        <f t="shared" si="86"/>
        <v>4.6407999999999996</v>
      </c>
      <c r="AV210" s="5">
        <v>5.71</v>
      </c>
      <c r="AX210" s="5">
        <f t="shared" si="87"/>
        <v>242.39080000000001</v>
      </c>
      <c r="AZ210" s="28">
        <f t="shared" si="88"/>
        <v>732989.77919999999</v>
      </c>
      <c r="BA210" s="28"/>
      <c r="BB210" s="29">
        <f t="shared" si="89"/>
        <v>760409.91765334015</v>
      </c>
      <c r="BC210" s="28"/>
      <c r="BD210" s="30">
        <f t="shared" si="91"/>
        <v>-27420.138453340158</v>
      </c>
      <c r="BF210" s="31">
        <f t="shared" si="90"/>
        <v>10.350800000000021</v>
      </c>
      <c r="BG210" s="58">
        <f t="shared" si="92"/>
        <v>31300.819200000064</v>
      </c>
      <c r="BJ210" s="53">
        <f t="shared" si="93"/>
        <v>0</v>
      </c>
      <c r="BK210" s="56">
        <f t="shared" si="94"/>
        <v>0</v>
      </c>
      <c r="BL210" s="53">
        <f t="shared" si="95"/>
        <v>14033.779200000039</v>
      </c>
      <c r="BN210" s="62">
        <f t="shared" si="96"/>
        <v>14033.779200000039</v>
      </c>
      <c r="BP210" s="13">
        <f t="shared" si="97"/>
        <v>0</v>
      </c>
    </row>
    <row r="211" spans="1:68" x14ac:dyDescent="0.3">
      <c r="A211" s="6" t="s">
        <v>175</v>
      </c>
      <c r="C211" s="6" t="s">
        <v>200</v>
      </c>
      <c r="E211" s="8">
        <v>150</v>
      </c>
      <c r="G211" s="8">
        <v>35327</v>
      </c>
      <c r="I211" s="8">
        <v>49275</v>
      </c>
      <c r="K211" s="10">
        <v>88.739726027397296</v>
      </c>
      <c r="M211" s="5">
        <v>270.81157497178901</v>
      </c>
      <c r="O211" s="13">
        <v>222.16</v>
      </c>
      <c r="Q211" s="13">
        <f t="shared" si="75"/>
        <v>4.3560784313725662</v>
      </c>
      <c r="R211" s="5">
        <f t="shared" si="76"/>
        <v>4.4432</v>
      </c>
      <c r="S211" s="5"/>
      <c r="T211" s="5">
        <f t="shared" si="77"/>
        <v>217.80392156862743</v>
      </c>
      <c r="U211" s="5"/>
      <c r="V211" s="5" t="str">
        <f t="shared" si="78"/>
        <v>N</v>
      </c>
      <c r="W211" s="5"/>
      <c r="X211" s="42" t="str">
        <f t="shared" si="79"/>
        <v>N</v>
      </c>
      <c r="Y211" s="42"/>
      <c r="Z211" s="42" t="s">
        <v>237</v>
      </c>
      <c r="AA211" s="42"/>
      <c r="AB211" s="42" t="str">
        <f t="shared" si="80"/>
        <v>Y</v>
      </c>
      <c r="AC211" s="42"/>
      <c r="AD211" s="42">
        <f t="shared" si="81"/>
        <v>217.80392156862743</v>
      </c>
      <c r="AE211" s="42"/>
      <c r="AF211" s="5">
        <f t="shared" si="82"/>
        <v>217.71680000000001</v>
      </c>
      <c r="AH211" s="5">
        <f t="shared" si="83"/>
        <v>222.16</v>
      </c>
      <c r="AN211" s="12">
        <f t="shared" si="98"/>
        <v>222.16</v>
      </c>
      <c r="AP211" s="5" t="str">
        <f t="shared" si="84"/>
        <v>N/A</v>
      </c>
      <c r="AR211" s="5">
        <f t="shared" si="85"/>
        <v>222.16</v>
      </c>
      <c r="AT211" s="5">
        <f t="shared" si="86"/>
        <v>4.4432</v>
      </c>
      <c r="AV211" s="5">
        <v>0.31</v>
      </c>
      <c r="AX211" s="5">
        <f t="shared" si="87"/>
        <v>226.91319999999999</v>
      </c>
      <c r="AZ211" s="28">
        <f t="shared" si="88"/>
        <v>8016162.6163999997</v>
      </c>
      <c r="BA211" s="28"/>
      <c r="BB211" s="29">
        <f t="shared" si="89"/>
        <v>9566960.50902839</v>
      </c>
      <c r="BC211" s="28"/>
      <c r="BD211" s="30">
        <f t="shared" si="91"/>
        <v>-1550797.8926283903</v>
      </c>
      <c r="BF211" s="31">
        <f t="shared" si="90"/>
        <v>4.7531999999999925</v>
      </c>
      <c r="BG211" s="58">
        <f t="shared" si="92"/>
        <v>167916.29639999973</v>
      </c>
      <c r="BJ211" s="53">
        <f t="shared" si="93"/>
        <v>0</v>
      </c>
      <c r="BK211" s="56">
        <f t="shared" si="94"/>
        <v>0</v>
      </c>
      <c r="BL211" s="53">
        <f t="shared" si="95"/>
        <v>156964.92639999965</v>
      </c>
      <c r="BN211" s="62">
        <f t="shared" si="96"/>
        <v>156964.92639999965</v>
      </c>
      <c r="BP211" s="13">
        <f t="shared" si="97"/>
        <v>0</v>
      </c>
    </row>
    <row r="212" spans="1:68" x14ac:dyDescent="0.3">
      <c r="A212" s="6" t="s">
        <v>12</v>
      </c>
      <c r="C212" s="6" t="s">
        <v>200</v>
      </c>
      <c r="E212" s="8">
        <v>148</v>
      </c>
      <c r="G212" s="8">
        <v>33912</v>
      </c>
      <c r="I212" s="8">
        <v>48807</v>
      </c>
      <c r="K212" s="10">
        <v>90.349870418363594</v>
      </c>
      <c r="M212" s="5">
        <v>296.85760060421001</v>
      </c>
      <c r="O212" s="13">
        <v>224.32</v>
      </c>
      <c r="Q212" s="13">
        <f t="shared" si="75"/>
        <v>4.3984313725490267</v>
      </c>
      <c r="R212" s="5">
        <f t="shared" si="76"/>
        <v>4.4863999999999997</v>
      </c>
      <c r="S212" s="5"/>
      <c r="T212" s="5">
        <f t="shared" si="77"/>
        <v>219.92156862745097</v>
      </c>
      <c r="U212" s="5"/>
      <c r="V212" s="5" t="str">
        <f t="shared" si="78"/>
        <v>N</v>
      </c>
      <c r="W212" s="5"/>
      <c r="X212" s="42" t="str">
        <f t="shared" si="79"/>
        <v>N</v>
      </c>
      <c r="Y212" s="42"/>
      <c r="Z212" s="42" t="s">
        <v>237</v>
      </c>
      <c r="AA212" s="42"/>
      <c r="AB212" s="42" t="str">
        <f t="shared" si="80"/>
        <v>Y</v>
      </c>
      <c r="AC212" s="42"/>
      <c r="AD212" s="42">
        <f t="shared" si="81"/>
        <v>219.92156862745097</v>
      </c>
      <c r="AE212" s="42"/>
      <c r="AF212" s="5">
        <f t="shared" si="82"/>
        <v>219.83359999999999</v>
      </c>
      <c r="AH212" s="5">
        <f t="shared" si="83"/>
        <v>224.32</v>
      </c>
      <c r="AN212" s="12">
        <f t="shared" si="98"/>
        <v>224.32</v>
      </c>
      <c r="AP212" s="5" t="str">
        <f t="shared" si="84"/>
        <v>N/A</v>
      </c>
      <c r="AR212" s="5">
        <f t="shared" si="85"/>
        <v>224.32</v>
      </c>
      <c r="AT212" s="5">
        <f t="shared" si="86"/>
        <v>4.4863999999999997</v>
      </c>
      <c r="AV212" s="5">
        <v>0.16</v>
      </c>
      <c r="AX212" s="5">
        <f t="shared" si="87"/>
        <v>228.96639999999999</v>
      </c>
      <c r="AZ212" s="28">
        <f t="shared" si="88"/>
        <v>7764708.5567999994</v>
      </c>
      <c r="BA212" s="28"/>
      <c r="BB212" s="29">
        <f t="shared" si="89"/>
        <v>10067034.95168997</v>
      </c>
      <c r="BC212" s="28"/>
      <c r="BD212" s="30">
        <f t="shared" si="91"/>
        <v>-2302326.3948899703</v>
      </c>
      <c r="BF212" s="31">
        <f t="shared" si="90"/>
        <v>4.6463999999999999</v>
      </c>
      <c r="BG212" s="58">
        <f t="shared" si="92"/>
        <v>157568.71679999999</v>
      </c>
      <c r="BJ212" s="53">
        <f t="shared" si="93"/>
        <v>0</v>
      </c>
      <c r="BK212" s="56">
        <f t="shared" si="94"/>
        <v>0</v>
      </c>
      <c r="BL212" s="53">
        <f t="shared" si="95"/>
        <v>152142.7968000001</v>
      </c>
      <c r="BN212" s="62">
        <f t="shared" si="96"/>
        <v>152142.7968000001</v>
      </c>
      <c r="BP212" s="13">
        <f t="shared" si="97"/>
        <v>0</v>
      </c>
    </row>
    <row r="213" spans="1:68" x14ac:dyDescent="0.3">
      <c r="A213" s="6" t="s">
        <v>188</v>
      </c>
      <c r="C213" s="6" t="s">
        <v>200</v>
      </c>
      <c r="E213" s="8">
        <v>108</v>
      </c>
      <c r="G213" s="8">
        <v>26038</v>
      </c>
      <c r="I213" s="8">
        <v>35478</v>
      </c>
      <c r="K213" s="10">
        <v>83.754439370877705</v>
      </c>
      <c r="M213" s="5">
        <v>204.020193283694</v>
      </c>
      <c r="O213" s="13">
        <v>201.97</v>
      </c>
      <c r="Q213" s="13">
        <f t="shared" si="75"/>
        <v>3.9601960784313803</v>
      </c>
      <c r="R213" s="5">
        <f t="shared" si="76"/>
        <v>4.0393999999999997</v>
      </c>
      <c r="S213" s="5"/>
      <c r="T213" s="5">
        <f t="shared" si="77"/>
        <v>198.00980392156862</v>
      </c>
      <c r="U213" s="5"/>
      <c r="V213" s="5" t="str">
        <f t="shared" si="78"/>
        <v>N</v>
      </c>
      <c r="W213" s="5"/>
      <c r="X213" s="42" t="str">
        <f t="shared" si="79"/>
        <v>N</v>
      </c>
      <c r="Y213" s="42"/>
      <c r="Z213" s="42" t="s">
        <v>237</v>
      </c>
      <c r="AA213" s="42"/>
      <c r="AB213" s="42" t="str">
        <f t="shared" si="80"/>
        <v>Y</v>
      </c>
      <c r="AC213" s="42"/>
      <c r="AD213" s="42">
        <f t="shared" si="81"/>
        <v>198.00980392156862</v>
      </c>
      <c r="AE213" s="42"/>
      <c r="AF213" s="5">
        <f t="shared" si="82"/>
        <v>197.9306</v>
      </c>
      <c r="AH213" s="5">
        <f t="shared" si="83"/>
        <v>201.97</v>
      </c>
      <c r="AN213" s="12">
        <f t="shared" si="98"/>
        <v>201.97</v>
      </c>
      <c r="AP213" s="5" t="str">
        <f t="shared" si="84"/>
        <v>N/A</v>
      </c>
      <c r="AR213" s="5">
        <f t="shared" si="85"/>
        <v>201.97</v>
      </c>
      <c r="AT213" s="5">
        <f t="shared" si="86"/>
        <v>4.0393999999999997</v>
      </c>
      <c r="AV213" s="5">
        <v>0.05</v>
      </c>
      <c r="AX213" s="5">
        <f t="shared" si="87"/>
        <v>206.05940000000001</v>
      </c>
      <c r="AZ213" s="28">
        <f t="shared" si="88"/>
        <v>5365374.6572000002</v>
      </c>
      <c r="BA213" s="28"/>
      <c r="BB213" s="29">
        <f t="shared" si="89"/>
        <v>5312277.7927208245</v>
      </c>
      <c r="BC213" s="28"/>
      <c r="BD213" s="30">
        <f t="shared" si="91"/>
        <v>53096.864479175769</v>
      </c>
      <c r="BF213" s="31">
        <f t="shared" si="90"/>
        <v>4.0894000000000119</v>
      </c>
      <c r="BG213" s="58">
        <f t="shared" si="92"/>
        <v>106479.79720000031</v>
      </c>
      <c r="BJ213" s="53">
        <f t="shared" si="93"/>
        <v>0</v>
      </c>
      <c r="BK213" s="56">
        <f t="shared" si="94"/>
        <v>0</v>
      </c>
      <c r="BL213" s="53">
        <f t="shared" si="95"/>
        <v>105177.89720000002</v>
      </c>
      <c r="BN213" s="62">
        <f t="shared" si="96"/>
        <v>105177.89720000002</v>
      </c>
      <c r="BP213" s="13">
        <f t="shared" si="97"/>
        <v>0</v>
      </c>
    </row>
    <row r="214" spans="1:68" x14ac:dyDescent="0.3">
      <c r="A214" s="6" t="s">
        <v>11</v>
      </c>
      <c r="C214" s="6" t="s">
        <v>200</v>
      </c>
      <c r="E214" s="8">
        <v>87</v>
      </c>
      <c r="G214" s="8">
        <v>14948</v>
      </c>
      <c r="I214" s="8">
        <v>28580</v>
      </c>
      <c r="K214" s="10">
        <v>60.806172256337597</v>
      </c>
      <c r="M214" s="5">
        <v>167.55950574892901</v>
      </c>
      <c r="O214" s="13">
        <v>221</v>
      </c>
      <c r="Q214" s="13">
        <f t="shared" si="75"/>
        <v>4.3333333333333428</v>
      </c>
      <c r="R214" s="5">
        <f t="shared" si="76"/>
        <v>4.42</v>
      </c>
      <c r="S214" s="5"/>
      <c r="T214" s="5">
        <f t="shared" si="77"/>
        <v>216.66666666666666</v>
      </c>
      <c r="U214" s="5"/>
      <c r="V214" s="5" t="str">
        <f t="shared" si="78"/>
        <v>Y</v>
      </c>
      <c r="W214" s="5"/>
      <c r="X214" s="42" t="str">
        <f t="shared" si="79"/>
        <v>Y</v>
      </c>
      <c r="Y214" s="42"/>
      <c r="Z214" s="42" t="s">
        <v>237</v>
      </c>
      <c r="AA214" s="42"/>
      <c r="AB214" s="42" t="str">
        <f t="shared" si="80"/>
        <v>N</v>
      </c>
      <c r="AC214" s="42"/>
      <c r="AD214" s="42">
        <f t="shared" si="81"/>
        <v>0</v>
      </c>
      <c r="AE214" s="42"/>
      <c r="AF214" s="5">
        <f t="shared" si="82"/>
        <v>216.58</v>
      </c>
      <c r="AH214" s="5">
        <f t="shared" si="83"/>
        <v>167.55950574892901</v>
      </c>
      <c r="AN214" s="12">
        <f t="shared" si="98"/>
        <v>167.55950574892901</v>
      </c>
      <c r="AP214" s="5">
        <f t="shared" si="84"/>
        <v>4.3333333333333428</v>
      </c>
      <c r="AR214" s="5">
        <f t="shared" si="85"/>
        <v>171.89283908226236</v>
      </c>
      <c r="AT214" s="5">
        <f t="shared" si="86"/>
        <v>3.4378567816452472</v>
      </c>
      <c r="AV214" s="5">
        <v>0</v>
      </c>
      <c r="AX214" s="5">
        <f t="shared" si="87"/>
        <v>175.33069586390761</v>
      </c>
      <c r="AZ214" s="28">
        <f t="shared" si="88"/>
        <v>2620843.241773691</v>
      </c>
      <c r="BA214" s="28"/>
      <c r="BB214" s="29">
        <f t="shared" si="89"/>
        <v>2504679.491934991</v>
      </c>
      <c r="BC214" s="28"/>
      <c r="BD214" s="30">
        <f t="shared" si="91"/>
        <v>116163.74983870005</v>
      </c>
      <c r="BF214" s="31">
        <f t="shared" si="90"/>
        <v>-45.669304136092393</v>
      </c>
      <c r="BG214" s="58">
        <f t="shared" si="92"/>
        <v>-682664.75822630909</v>
      </c>
      <c r="BJ214" s="53">
        <f t="shared" si="93"/>
        <v>-798828.50806500914</v>
      </c>
      <c r="BK214" s="56">
        <f t="shared" si="94"/>
        <v>64774.66666666681</v>
      </c>
      <c r="BL214" s="53">
        <f t="shared" si="95"/>
        <v>-682664.75822630909</v>
      </c>
      <c r="BN214" s="62">
        <f t="shared" si="96"/>
        <v>66070.160000000236</v>
      </c>
      <c r="BP214" s="13">
        <f t="shared" si="97"/>
        <v>-734053.84139834228</v>
      </c>
    </row>
    <row r="215" spans="1:68" x14ac:dyDescent="0.3">
      <c r="A215" s="6" t="s">
        <v>10</v>
      </c>
      <c r="C215" s="6" t="s">
        <v>200</v>
      </c>
      <c r="E215" s="8">
        <v>129</v>
      </c>
      <c r="G215" s="8">
        <v>30789</v>
      </c>
      <c r="I215" s="8">
        <v>42377</v>
      </c>
      <c r="K215" s="10">
        <v>86.294998407136006</v>
      </c>
      <c r="M215" s="5">
        <v>233.03682970925701</v>
      </c>
      <c r="O215" s="13">
        <v>236.3</v>
      </c>
      <c r="Q215" s="13">
        <f t="shared" si="75"/>
        <v>4.6333333333333258</v>
      </c>
      <c r="R215" s="5">
        <f t="shared" si="76"/>
        <v>4.726</v>
      </c>
      <c r="S215" s="5"/>
      <c r="T215" s="5">
        <f t="shared" si="77"/>
        <v>231.66666666666669</v>
      </c>
      <c r="U215" s="5"/>
      <c r="V215" s="5" t="str">
        <f t="shared" si="78"/>
        <v>Y</v>
      </c>
      <c r="W215" s="5"/>
      <c r="X215" s="42" t="str">
        <f t="shared" si="79"/>
        <v>N</v>
      </c>
      <c r="Y215" s="42"/>
      <c r="Z215" s="42" t="s">
        <v>237</v>
      </c>
      <c r="AA215" s="42"/>
      <c r="AB215" s="42" t="str">
        <f t="shared" si="80"/>
        <v>Y</v>
      </c>
      <c r="AC215" s="42"/>
      <c r="AD215" s="42">
        <f t="shared" si="81"/>
        <v>0</v>
      </c>
      <c r="AE215" s="42"/>
      <c r="AF215" s="5">
        <f t="shared" si="82"/>
        <v>231.57400000000001</v>
      </c>
      <c r="AH215" s="5">
        <f t="shared" si="83"/>
        <v>233.03682970925701</v>
      </c>
      <c r="AN215" s="12">
        <f t="shared" si="98"/>
        <v>233.03682970925701</v>
      </c>
      <c r="AP215" s="5">
        <f t="shared" si="84"/>
        <v>4.6333333333333258</v>
      </c>
      <c r="AR215" s="5">
        <f t="shared" si="85"/>
        <v>236.3</v>
      </c>
      <c r="AT215" s="5">
        <f t="shared" si="86"/>
        <v>4.726</v>
      </c>
      <c r="AV215" s="5">
        <v>0.03</v>
      </c>
      <c r="AX215" s="5">
        <f t="shared" si="87"/>
        <v>241.05600000000001</v>
      </c>
      <c r="AZ215" s="28">
        <f t="shared" si="88"/>
        <v>7421873.1840000004</v>
      </c>
      <c r="BA215" s="28"/>
      <c r="BB215" s="29">
        <f t="shared" si="89"/>
        <v>7174970.9499183139</v>
      </c>
      <c r="BC215" s="28"/>
      <c r="BD215" s="30">
        <f t="shared" si="91"/>
        <v>246902.23408168647</v>
      </c>
      <c r="BF215" s="31">
        <f t="shared" si="90"/>
        <v>4.7560000000000002</v>
      </c>
      <c r="BG215" s="58">
        <f t="shared" si="92"/>
        <v>146432.484</v>
      </c>
      <c r="BJ215" s="53">
        <f t="shared" si="93"/>
        <v>-100469.75008168639</v>
      </c>
      <c r="BK215" s="56">
        <f t="shared" si="94"/>
        <v>100469.75008168639</v>
      </c>
      <c r="BL215" s="53">
        <f t="shared" si="95"/>
        <v>145508.81399999998</v>
      </c>
      <c r="BN215" s="62">
        <f t="shared" si="96"/>
        <v>145508.81399999998</v>
      </c>
      <c r="BP215" s="13">
        <f t="shared" si="97"/>
        <v>0</v>
      </c>
    </row>
    <row r="216" spans="1:68" x14ac:dyDescent="0.3">
      <c r="A216" s="6" t="s">
        <v>9</v>
      </c>
      <c r="C216" s="6" t="s">
        <v>200</v>
      </c>
      <c r="E216" s="8">
        <v>130</v>
      </c>
      <c r="G216" s="8">
        <v>29920</v>
      </c>
      <c r="I216" s="8">
        <v>45135</v>
      </c>
      <c r="K216" s="10">
        <v>95.121180189673296</v>
      </c>
      <c r="M216" s="5">
        <v>290.21462536384001</v>
      </c>
      <c r="O216" s="13">
        <v>242.21</v>
      </c>
      <c r="Q216" s="13">
        <f t="shared" si="75"/>
        <v>4.7492156862745105</v>
      </c>
      <c r="R216" s="5">
        <f t="shared" si="76"/>
        <v>4.8441999999999998</v>
      </c>
      <c r="S216" s="5"/>
      <c r="T216" s="5">
        <f t="shared" si="77"/>
        <v>237.4607843137255</v>
      </c>
      <c r="U216" s="5"/>
      <c r="V216" s="5" t="str">
        <f t="shared" si="78"/>
        <v>N</v>
      </c>
      <c r="W216" s="5"/>
      <c r="X216" s="42" t="str">
        <f t="shared" si="79"/>
        <v>N</v>
      </c>
      <c r="Y216" s="42"/>
      <c r="Z216" s="42" t="s">
        <v>237</v>
      </c>
      <c r="AA216" s="42"/>
      <c r="AB216" s="42" t="str">
        <f t="shared" si="80"/>
        <v>Y</v>
      </c>
      <c r="AC216" s="42"/>
      <c r="AD216" s="42">
        <f t="shared" si="81"/>
        <v>237.4607843137255</v>
      </c>
      <c r="AE216" s="42"/>
      <c r="AF216" s="5">
        <f t="shared" si="82"/>
        <v>237.36580000000001</v>
      </c>
      <c r="AH216" s="5">
        <f t="shared" si="83"/>
        <v>242.21</v>
      </c>
      <c r="AN216" s="12">
        <f t="shared" si="98"/>
        <v>242.21</v>
      </c>
      <c r="AP216" s="5" t="str">
        <f t="shared" si="84"/>
        <v>N/A</v>
      </c>
      <c r="AR216" s="5">
        <f t="shared" si="85"/>
        <v>242.21</v>
      </c>
      <c r="AT216" s="5">
        <f t="shared" si="86"/>
        <v>4.8441999999999998</v>
      </c>
      <c r="AV216" s="5">
        <v>0.74</v>
      </c>
      <c r="AX216" s="5">
        <f t="shared" si="87"/>
        <v>247.79420000000002</v>
      </c>
      <c r="AZ216" s="28">
        <f t="shared" si="88"/>
        <v>7414002.4640000006</v>
      </c>
      <c r="BA216" s="28"/>
      <c r="BB216" s="29">
        <f t="shared" si="89"/>
        <v>8683221.5908860937</v>
      </c>
      <c r="BC216" s="28"/>
      <c r="BD216" s="30">
        <f t="shared" si="91"/>
        <v>-1269219.1268860931</v>
      </c>
      <c r="BF216" s="31">
        <f t="shared" si="90"/>
        <v>5.5842000000000098</v>
      </c>
      <c r="BG216" s="58">
        <f t="shared" si="92"/>
        <v>167079.26400000029</v>
      </c>
      <c r="BJ216" s="53">
        <f t="shared" si="93"/>
        <v>0</v>
      </c>
      <c r="BK216" s="56">
        <f t="shared" si="94"/>
        <v>0</v>
      </c>
      <c r="BL216" s="53">
        <f t="shared" si="95"/>
        <v>144938.46400000004</v>
      </c>
      <c r="BN216" s="62">
        <f t="shared" si="96"/>
        <v>144938.46400000004</v>
      </c>
      <c r="BP216" s="13">
        <f t="shared" si="97"/>
        <v>0</v>
      </c>
    </row>
    <row r="217" spans="1:68" x14ac:dyDescent="0.3">
      <c r="A217" s="6" t="s">
        <v>173</v>
      </c>
      <c r="C217" s="6" t="s">
        <v>200</v>
      </c>
      <c r="E217" s="8">
        <v>130</v>
      </c>
      <c r="G217" s="8">
        <v>28024</v>
      </c>
      <c r="I217" s="8">
        <v>43219</v>
      </c>
      <c r="K217" s="10">
        <v>91.083245521601697</v>
      </c>
      <c r="M217" s="5">
        <v>221.19033789635699</v>
      </c>
      <c r="O217" s="13">
        <v>210.25</v>
      </c>
      <c r="Q217" s="13">
        <f t="shared" si="75"/>
        <v>4.1225490196078454</v>
      </c>
      <c r="R217" s="5">
        <f t="shared" si="76"/>
        <v>4.2050000000000001</v>
      </c>
      <c r="S217" s="5"/>
      <c r="T217" s="5">
        <f t="shared" si="77"/>
        <v>206.12745098039215</v>
      </c>
      <c r="U217" s="5"/>
      <c r="V217" s="5" t="str">
        <f t="shared" si="78"/>
        <v>N</v>
      </c>
      <c r="W217" s="5"/>
      <c r="X217" s="42" t="str">
        <f t="shared" si="79"/>
        <v>N</v>
      </c>
      <c r="Y217" s="42"/>
      <c r="Z217" s="42" t="s">
        <v>237</v>
      </c>
      <c r="AA217" s="42"/>
      <c r="AB217" s="42" t="str">
        <f t="shared" si="80"/>
        <v>Y</v>
      </c>
      <c r="AC217" s="42"/>
      <c r="AD217" s="42">
        <f t="shared" si="81"/>
        <v>206.12745098039215</v>
      </c>
      <c r="AE217" s="42"/>
      <c r="AF217" s="5">
        <f t="shared" si="82"/>
        <v>206.04499999999999</v>
      </c>
      <c r="AH217" s="5">
        <f t="shared" si="83"/>
        <v>210.25</v>
      </c>
      <c r="AN217" s="12">
        <f t="shared" si="98"/>
        <v>210.25</v>
      </c>
      <c r="AP217" s="5" t="str">
        <f t="shared" si="84"/>
        <v>N/A</v>
      </c>
      <c r="AR217" s="5">
        <f t="shared" si="85"/>
        <v>210.25</v>
      </c>
      <c r="AT217" s="5">
        <f t="shared" si="86"/>
        <v>4.2050000000000001</v>
      </c>
      <c r="AV217" s="5">
        <v>7.0000000000000007E-2</v>
      </c>
      <c r="AX217" s="5">
        <f t="shared" si="87"/>
        <v>214.52500000000001</v>
      </c>
      <c r="AZ217" s="28">
        <f t="shared" si="88"/>
        <v>6011848.6000000006</v>
      </c>
      <c r="BA217" s="28"/>
      <c r="BB217" s="29">
        <f t="shared" si="89"/>
        <v>6198638.0292075081</v>
      </c>
      <c r="BC217" s="28"/>
      <c r="BD217" s="30">
        <f t="shared" si="91"/>
        <v>-186789.42920750752</v>
      </c>
      <c r="BF217" s="31">
        <f t="shared" si="90"/>
        <v>4.2750000000000057</v>
      </c>
      <c r="BG217" s="58">
        <f t="shared" si="92"/>
        <v>119802.60000000017</v>
      </c>
      <c r="BJ217" s="53">
        <f t="shared" si="93"/>
        <v>0</v>
      </c>
      <c r="BK217" s="56">
        <f t="shared" si="94"/>
        <v>0</v>
      </c>
      <c r="BL217" s="53">
        <f t="shared" si="95"/>
        <v>117840.92000000035</v>
      </c>
      <c r="BN217" s="62">
        <f t="shared" si="96"/>
        <v>117840.92000000035</v>
      </c>
      <c r="BP217" s="13">
        <f t="shared" si="97"/>
        <v>0</v>
      </c>
    </row>
    <row r="218" spans="1:68" ht="15.6" x14ac:dyDescent="0.45">
      <c r="AZ218" s="39">
        <f>AX218*G218</f>
        <v>0</v>
      </c>
      <c r="BA218" s="28"/>
      <c r="BB218" s="39">
        <f t="shared" si="89"/>
        <v>0</v>
      </c>
      <c r="BC218" s="28"/>
      <c r="BD218" s="40">
        <f t="shared" ref="BD218" si="99">BB218-AZ218</f>
        <v>0</v>
      </c>
      <c r="BF218" s="31">
        <f t="shared" si="90"/>
        <v>0</v>
      </c>
      <c r="BG218" s="59">
        <f t="shared" si="92"/>
        <v>0</v>
      </c>
      <c r="BJ218" s="52">
        <f t="shared" si="93"/>
        <v>0</v>
      </c>
      <c r="BK218" s="56">
        <f t="shared" si="94"/>
        <v>0</v>
      </c>
      <c r="BL218" s="52">
        <f t="shared" si="95"/>
        <v>0</v>
      </c>
      <c r="BN218" s="63">
        <f t="shared" si="96"/>
        <v>0</v>
      </c>
      <c r="BP218" s="66">
        <f t="shared" si="97"/>
        <v>0</v>
      </c>
    </row>
    <row r="219" spans="1:68" x14ac:dyDescent="0.3">
      <c r="BG219" s="60"/>
      <c r="BN219" s="64"/>
    </row>
    <row r="220" spans="1:68" x14ac:dyDescent="0.3">
      <c r="AZ220" s="29">
        <f>SUM(AZ6:AZ218)</f>
        <v>1399898075.504849</v>
      </c>
      <c r="BA220" s="28"/>
      <c r="BB220" s="30">
        <f>SUM(BB6:BB218)</f>
        <v>1441011506.9787574</v>
      </c>
      <c r="BC220" s="32"/>
      <c r="BD220" s="30">
        <f>SUM(BD6:BD218)</f>
        <v>-41113431.473908409</v>
      </c>
      <c r="BG220" s="58">
        <f>SUM(BG6:BG219)</f>
        <v>20514823.61484893</v>
      </c>
      <c r="BJ220" s="54">
        <f>SUM(BJ6:BJ219)</f>
        <v>-15178091.338866333</v>
      </c>
      <c r="BK220" s="54">
        <f>SUM(BK6:BK219)</f>
        <v>7050982.0877939966</v>
      </c>
      <c r="BL220" s="54">
        <f>SUM(BL6:BL219)</f>
        <v>19057016.974848919</v>
      </c>
      <c r="BN220" s="65">
        <f>SUM(BN6:BN219)</f>
        <v>27587665.037800029</v>
      </c>
      <c r="BP220" s="65">
        <f>SUM(BP6:BP219)</f>
        <v>-8363380.4538736008</v>
      </c>
    </row>
    <row r="221" spans="1:68" x14ac:dyDescent="0.3">
      <c r="A221" s="6" t="s">
        <v>222</v>
      </c>
      <c r="BD221" s="32"/>
      <c r="BE221" s="7"/>
      <c r="BF221" s="7"/>
      <c r="BG221" s="7"/>
      <c r="BH221" s="7"/>
    </row>
    <row r="222" spans="1:68" x14ac:dyDescent="0.3">
      <c r="A222" s="41" t="s">
        <v>226</v>
      </c>
      <c r="BD222" s="32"/>
      <c r="BE222" s="7"/>
      <c r="BF222" s="7"/>
      <c r="BG222" s="7"/>
      <c r="BH222" s="7"/>
    </row>
    <row r="223" spans="1:68" x14ac:dyDescent="0.3">
      <c r="A223" s="6" t="s">
        <v>225</v>
      </c>
      <c r="BD223" s="7"/>
      <c r="BE223" s="7"/>
      <c r="BF223" s="7"/>
      <c r="BG223" s="7"/>
      <c r="BH223" s="7"/>
    </row>
  </sheetData>
  <autoFilter ref="A5:BF217">
    <sortState ref="A6:BF217">
      <sortCondition ref="A5:A217"/>
    </sortState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223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6" sqref="A6"/>
    </sheetView>
  </sheetViews>
  <sheetFormatPr defaultColWidth="9.109375" defaultRowHeight="13.8" x14ac:dyDescent="0.3"/>
  <cols>
    <col min="1" max="1" width="38.44140625" style="6" customWidth="1"/>
    <col min="2" max="2" width="1.6640625" style="6" customWidth="1"/>
    <col min="3" max="3" width="12.33203125" style="6" customWidth="1"/>
    <col min="4" max="4" width="1.6640625" style="7" customWidth="1"/>
    <col min="5" max="5" width="12.109375" style="6" customWidth="1"/>
    <col min="6" max="6" width="1.6640625" style="7" customWidth="1"/>
    <col min="7" max="7" width="7.6640625" style="8" customWidth="1"/>
    <col min="8" max="8" width="1.6640625" style="9" customWidth="1"/>
    <col min="9" max="9" width="8.44140625" style="8" customWidth="1"/>
    <col min="10" max="10" width="1.6640625" style="9" customWidth="1"/>
    <col min="11" max="11" width="9.6640625" style="8" customWidth="1"/>
    <col min="12" max="12" width="1.6640625" style="9" customWidth="1"/>
    <col min="13" max="13" width="9.88671875" style="47" customWidth="1"/>
    <col min="14" max="14" width="1.6640625" style="11" customWidth="1"/>
    <col min="15" max="15" width="10.44140625" style="5" customWidth="1"/>
    <col min="16" max="16" width="1.6640625" style="12" customWidth="1"/>
    <col min="17" max="17" width="10.44140625" style="13" customWidth="1"/>
    <col min="18" max="18" width="1.6640625" style="13" customWidth="1"/>
    <col min="19" max="19" width="11.21875" style="13" customWidth="1"/>
    <col min="20" max="20" width="10.88671875" style="13" customWidth="1"/>
    <col min="21" max="21" width="1.6640625" style="13" customWidth="1"/>
    <col min="22" max="22" width="10.33203125" style="13" customWidth="1"/>
    <col min="23" max="23" width="1.6640625" style="13" customWidth="1"/>
    <col min="24" max="24" width="10.44140625" style="51" customWidth="1"/>
    <col min="25" max="25" width="1.6640625" style="13" customWidth="1"/>
    <col min="26" max="26" width="7.21875" style="13" customWidth="1"/>
    <col min="27" max="27" width="1.6640625" style="13" customWidth="1"/>
    <col min="28" max="28" width="7.109375" style="78" customWidth="1"/>
    <col min="29" max="29" width="1.6640625" style="13" customWidth="1"/>
    <col min="30" max="30" width="11" style="13" customWidth="1"/>
    <col min="31" max="31" width="1.6640625" style="13" customWidth="1"/>
    <col min="32" max="32" width="12.6640625" style="13" customWidth="1"/>
    <col min="33" max="33" width="1.6640625" style="13" customWidth="1"/>
    <col min="34" max="34" width="10.5546875" style="13" customWidth="1"/>
    <col min="35" max="35" width="1.6640625" style="12" customWidth="1"/>
    <col min="36" max="36" width="13.6640625" style="12" customWidth="1"/>
    <col min="37" max="37" width="1.6640625" style="12" customWidth="1"/>
    <col min="38" max="38" width="13.109375" style="12" customWidth="1"/>
    <col min="39" max="39" width="1.6640625" style="12" customWidth="1"/>
    <col min="40" max="40" width="11.77734375" style="42" customWidth="1"/>
    <col min="41" max="41" width="1.6640625" style="12" customWidth="1"/>
    <col min="42" max="42" width="10.77734375" style="5" customWidth="1"/>
    <col min="43" max="43" width="1.6640625" style="12" customWidth="1"/>
    <col min="44" max="44" width="9" style="5" customWidth="1"/>
    <col min="45" max="45" width="1.6640625" style="12" customWidth="1"/>
    <col min="46" max="46" width="9.109375" style="5" customWidth="1"/>
    <col min="47" max="47" width="1.6640625" style="12" customWidth="1"/>
    <col min="48" max="48" width="9.6640625" style="5" customWidth="1"/>
    <col min="49" max="49" width="1.6640625" style="12" customWidth="1"/>
    <col min="50" max="50" width="14.21875" style="5" customWidth="1"/>
    <col min="51" max="51" width="1.6640625" style="12" customWidth="1"/>
    <col min="52" max="52" width="14.21875" style="6" customWidth="1"/>
    <col min="53" max="53" width="1.6640625" style="7" customWidth="1"/>
    <col min="54" max="54" width="13.88671875" style="6" customWidth="1"/>
    <col min="55" max="55" width="1.6640625" style="6" customWidth="1"/>
    <col min="56" max="56" width="11.33203125" style="6" customWidth="1"/>
    <col min="57" max="57" width="14" style="6" customWidth="1"/>
    <col min="58" max="16384" width="9.109375" style="6"/>
  </cols>
  <sheetData>
    <row r="1" spans="1:58" x14ac:dyDescent="0.3">
      <c r="A1" s="6" t="s">
        <v>202</v>
      </c>
    </row>
    <row r="2" spans="1:58" x14ac:dyDescent="0.3">
      <c r="A2" s="6" t="s">
        <v>215</v>
      </c>
      <c r="K2" s="10"/>
    </row>
    <row r="3" spans="1:58" x14ac:dyDescent="0.3">
      <c r="A3" s="6" t="s">
        <v>366</v>
      </c>
    </row>
    <row r="4" spans="1:58" s="45" customFormat="1" x14ac:dyDescent="0.3">
      <c r="D4" s="46"/>
      <c r="F4" s="46"/>
      <c r="G4" s="47"/>
      <c r="H4" s="48"/>
      <c r="I4" s="47"/>
      <c r="J4" s="48"/>
      <c r="K4" s="47" t="s">
        <v>239</v>
      </c>
      <c r="L4" s="48"/>
      <c r="M4" s="47" t="s">
        <v>240</v>
      </c>
      <c r="N4" s="49"/>
      <c r="O4" s="42" t="s">
        <v>241</v>
      </c>
      <c r="P4" s="50"/>
      <c r="Q4" s="51" t="s">
        <v>242</v>
      </c>
      <c r="R4" s="51"/>
      <c r="S4" s="51" t="s">
        <v>243</v>
      </c>
      <c r="T4" s="93" t="s">
        <v>368</v>
      </c>
      <c r="U4" s="51"/>
      <c r="V4" s="51" t="s">
        <v>248</v>
      </c>
      <c r="W4" s="51"/>
      <c r="X4" s="51" t="s">
        <v>245</v>
      </c>
      <c r="Y4" s="51"/>
      <c r="Z4" s="51" t="s">
        <v>246</v>
      </c>
      <c r="AA4" s="51"/>
      <c r="AB4" s="79" t="s">
        <v>247</v>
      </c>
      <c r="AC4" s="51"/>
      <c r="AD4" s="51" t="s">
        <v>249</v>
      </c>
      <c r="AE4" s="51"/>
      <c r="AF4" s="51" t="s">
        <v>369</v>
      </c>
      <c r="AG4" s="51"/>
      <c r="AH4" s="51" t="s">
        <v>251</v>
      </c>
      <c r="AI4" s="50"/>
      <c r="AJ4" s="50"/>
      <c r="AK4" s="50"/>
      <c r="AL4" s="50"/>
      <c r="AM4" s="50"/>
      <c r="AN4" s="42"/>
      <c r="AO4" s="50"/>
      <c r="AP4" s="42"/>
      <c r="AQ4" s="50"/>
      <c r="AR4" s="42"/>
      <c r="AS4" s="50"/>
      <c r="AT4" s="42"/>
      <c r="AU4" s="50"/>
      <c r="AV4" s="42"/>
      <c r="AW4" s="50"/>
      <c r="AX4" s="42"/>
      <c r="AY4" s="50"/>
      <c r="BA4" s="46"/>
    </row>
    <row r="5" spans="1:58" s="67" customFormat="1" ht="82.8" customHeight="1" x14ac:dyDescent="0.3">
      <c r="A5" s="80" t="s">
        <v>203</v>
      </c>
      <c r="B5" s="80"/>
      <c r="C5" s="80" t="s">
        <v>198</v>
      </c>
      <c r="D5" s="81"/>
      <c r="E5" s="80" t="s">
        <v>258</v>
      </c>
      <c r="F5" s="81"/>
      <c r="G5" s="20" t="s">
        <v>199</v>
      </c>
      <c r="H5" s="21"/>
      <c r="I5" s="20" t="s">
        <v>204</v>
      </c>
      <c r="J5" s="21"/>
      <c r="K5" s="20" t="s">
        <v>205</v>
      </c>
      <c r="L5" s="21"/>
      <c r="M5" s="20" t="s">
        <v>206</v>
      </c>
      <c r="N5" s="23"/>
      <c r="O5" s="24" t="s">
        <v>370</v>
      </c>
      <c r="P5" s="25"/>
      <c r="Q5" s="26" t="s">
        <v>207</v>
      </c>
      <c r="R5" s="27"/>
      <c r="S5" s="94" t="s">
        <v>371</v>
      </c>
      <c r="T5" s="26" t="s">
        <v>218</v>
      </c>
      <c r="U5" s="27"/>
      <c r="V5" s="26" t="s">
        <v>278</v>
      </c>
      <c r="W5" s="27"/>
      <c r="X5" s="26" t="s">
        <v>231</v>
      </c>
      <c r="Y5" s="27"/>
      <c r="Z5" s="26" t="s">
        <v>232</v>
      </c>
      <c r="AA5" s="27"/>
      <c r="AB5" s="82" t="s">
        <v>372</v>
      </c>
      <c r="AC5" s="27"/>
      <c r="AD5" s="26" t="s">
        <v>373</v>
      </c>
      <c r="AE5" s="27"/>
      <c r="AF5" s="26" t="s">
        <v>374</v>
      </c>
      <c r="AG5" s="27"/>
      <c r="AH5" s="26" t="s">
        <v>219</v>
      </c>
      <c r="AI5" s="25"/>
      <c r="AJ5" s="24" t="s">
        <v>221</v>
      </c>
      <c r="AK5" s="25"/>
      <c r="AL5" s="24" t="s">
        <v>386</v>
      </c>
      <c r="AM5" s="25"/>
      <c r="AN5" s="24" t="s">
        <v>375</v>
      </c>
      <c r="AO5" s="25"/>
      <c r="AP5" s="24" t="s">
        <v>376</v>
      </c>
      <c r="AQ5" s="25"/>
      <c r="AR5" s="43" t="s">
        <v>367</v>
      </c>
      <c r="AS5" s="25"/>
      <c r="AT5" s="24" t="s">
        <v>213</v>
      </c>
      <c r="AU5" s="25"/>
      <c r="AV5" s="43" t="s">
        <v>377</v>
      </c>
      <c r="AW5" s="25"/>
      <c r="AX5" s="24" t="s">
        <v>378</v>
      </c>
      <c r="AY5" s="25"/>
      <c r="AZ5" s="26" t="s">
        <v>379</v>
      </c>
      <c r="BA5" s="27"/>
      <c r="BB5" s="26" t="s">
        <v>257</v>
      </c>
      <c r="BD5" s="26" t="s">
        <v>256</v>
      </c>
      <c r="BE5" s="26" t="s">
        <v>380</v>
      </c>
      <c r="BF5" s="45"/>
    </row>
    <row r="6" spans="1:58" x14ac:dyDescent="0.3">
      <c r="A6" s="7" t="s">
        <v>161</v>
      </c>
      <c r="B6" s="7"/>
      <c r="C6" s="7" t="s">
        <v>200</v>
      </c>
      <c r="E6" s="7" t="s">
        <v>293</v>
      </c>
      <c r="G6" s="9">
        <v>60</v>
      </c>
      <c r="I6" s="9">
        <v>10669</v>
      </c>
      <c r="K6" s="9">
        <v>20048</v>
      </c>
      <c r="M6" s="95">
        <v>0.92</v>
      </c>
      <c r="O6" s="12">
        <v>268.26457526858297</v>
      </c>
      <c r="Q6" s="68">
        <v>224.72</v>
      </c>
      <c r="R6" s="68"/>
      <c r="S6" s="68">
        <f t="shared" ref="S6:S69" si="0">Q6-(Q6/1.02)</f>
        <v>4.4062745098039215</v>
      </c>
      <c r="T6" s="12">
        <f t="shared" ref="T6:T69" si="1">Q6*0.02</f>
        <v>4.4943999999999997</v>
      </c>
      <c r="U6" s="12"/>
      <c r="V6" s="12">
        <f t="shared" ref="V6:V69" si="2">Q6/1.02</f>
        <v>220.31372549019608</v>
      </c>
      <c r="W6" s="12"/>
      <c r="X6" s="50" t="str">
        <f t="shared" ref="X6:X69" si="3">IF(O6&lt;Q6,"Y","N")</f>
        <v>N</v>
      </c>
      <c r="Y6" s="12"/>
      <c r="Z6" s="72" t="str">
        <f t="shared" ref="Z6:Z69" si="4">IF(M6&lt;0.7,"Y","N")</f>
        <v>N</v>
      </c>
      <c r="AA6" s="50"/>
      <c r="AB6" s="92" t="s">
        <v>237</v>
      </c>
      <c r="AC6" s="50"/>
      <c r="AD6" s="50" t="str">
        <f t="shared" ref="AD6:AD69" si="5">IF(Q6-O6&lt;T6,"Y","N")</f>
        <v>Y</v>
      </c>
      <c r="AE6" s="50"/>
      <c r="AF6" s="50">
        <f t="shared" ref="AF6:AF69" si="6">IF(X6="N",V6,0)</f>
        <v>220.31372549019608</v>
      </c>
      <c r="AG6" s="50"/>
      <c r="AH6" s="12">
        <f t="shared" ref="AH6:AH69" si="7">Q6-T6</f>
        <v>220.22559999999999</v>
      </c>
      <c r="AJ6" s="12">
        <f t="shared" ref="AJ6:AJ69" si="8">IF(O6&gt;Q6,Q6,IF(M6&lt;0.7,O6,IF(O6&gt;AH6,O6,AH6)))</f>
        <v>224.72</v>
      </c>
      <c r="AL6" s="12">
        <f>IF(AB6="N",AJ6,#REF!)</f>
        <v>224.72</v>
      </c>
      <c r="AN6" s="50" t="str">
        <f t="shared" ref="AN6:AN69" si="9">IF(AJ6=Q6,"N/A",Q6-(Q6/1.02))</f>
        <v>N/A</v>
      </c>
      <c r="AP6" s="12">
        <f t="shared" ref="AP6:AP69" si="10">IF(SUM(AL6:AN6)&gt;Q6,Q6,SUM(AL6:AN6))</f>
        <v>224.72</v>
      </c>
      <c r="AR6" s="12">
        <f t="shared" ref="AR6:AR69" si="11">AP6*0.02</f>
        <v>4.4943999999999997</v>
      </c>
      <c r="AT6" s="12">
        <v>0.18</v>
      </c>
      <c r="AV6" s="12">
        <f t="shared" ref="AV6:AV69" si="12">SUM(AP6:AT6)</f>
        <v>229.39440000000002</v>
      </c>
      <c r="AX6" s="28">
        <f t="shared" ref="AX6:AX69" si="13">I6*AV6</f>
        <v>2447408.8536</v>
      </c>
      <c r="AY6" s="28"/>
      <c r="AZ6" s="28">
        <f t="shared" ref="AZ6:AZ69" si="14">O6*I6</f>
        <v>2862114.7535405117</v>
      </c>
      <c r="BA6" s="28"/>
      <c r="BB6" s="32">
        <f t="shared" ref="BB6:BB69" si="15">AX6-AZ6</f>
        <v>-414705.89994051168</v>
      </c>
      <c r="BC6" s="7"/>
      <c r="BD6" s="69">
        <f t="shared" ref="BD6:BD69" si="16">AV6-Q6</f>
        <v>4.6744000000000199</v>
      </c>
      <c r="BE6" s="32">
        <f t="shared" ref="BE6:BE69" si="17">BD6*I6</f>
        <v>49871.173600000213</v>
      </c>
    </row>
    <row r="7" spans="1:58" x14ac:dyDescent="0.3">
      <c r="A7" s="70" t="s">
        <v>159</v>
      </c>
      <c r="B7" s="70"/>
      <c r="C7" s="70" t="s">
        <v>200</v>
      </c>
      <c r="D7" s="70"/>
      <c r="E7" s="70" t="s">
        <v>268</v>
      </c>
      <c r="F7" s="70"/>
      <c r="G7" s="71">
        <v>205</v>
      </c>
      <c r="H7" s="71"/>
      <c r="I7" s="71">
        <v>61962</v>
      </c>
      <c r="J7" s="71"/>
      <c r="K7" s="71">
        <v>71177</v>
      </c>
      <c r="L7" s="71"/>
      <c r="M7" s="95">
        <v>0.95</v>
      </c>
      <c r="N7" s="84"/>
      <c r="O7" s="73">
        <v>243.37067518701201</v>
      </c>
      <c r="P7" s="73"/>
      <c r="Q7" s="74">
        <v>227.84</v>
      </c>
      <c r="R7" s="74"/>
      <c r="S7" s="74">
        <f t="shared" si="0"/>
        <v>4.467450980392158</v>
      </c>
      <c r="T7" s="73">
        <f t="shared" si="1"/>
        <v>4.5568</v>
      </c>
      <c r="U7" s="73"/>
      <c r="V7" s="73">
        <f t="shared" si="2"/>
        <v>223.37254901960785</v>
      </c>
      <c r="W7" s="73"/>
      <c r="X7" s="72" t="str">
        <f t="shared" si="3"/>
        <v>N</v>
      </c>
      <c r="Y7" s="73"/>
      <c r="Z7" s="72" t="str">
        <f t="shared" si="4"/>
        <v>N</v>
      </c>
      <c r="AA7" s="72"/>
      <c r="AB7" s="85" t="s">
        <v>237</v>
      </c>
      <c r="AC7" s="72"/>
      <c r="AD7" s="72" t="str">
        <f t="shared" si="5"/>
        <v>Y</v>
      </c>
      <c r="AE7" s="72"/>
      <c r="AF7" s="72">
        <f t="shared" si="6"/>
        <v>223.37254901960785</v>
      </c>
      <c r="AG7" s="72"/>
      <c r="AH7" s="73">
        <f t="shared" si="7"/>
        <v>223.28319999999999</v>
      </c>
      <c r="AI7" s="73"/>
      <c r="AJ7" s="73">
        <f t="shared" si="8"/>
        <v>227.84</v>
      </c>
      <c r="AK7" s="73"/>
      <c r="AL7" s="73">
        <f>IF(AB7="N",AJ7,#REF!)</f>
        <v>227.84</v>
      </c>
      <c r="AM7" s="73"/>
      <c r="AN7" s="72" t="str">
        <f t="shared" si="9"/>
        <v>N/A</v>
      </c>
      <c r="AO7" s="73"/>
      <c r="AP7" s="73">
        <f t="shared" si="10"/>
        <v>227.84</v>
      </c>
      <c r="AQ7" s="73"/>
      <c r="AR7" s="73">
        <f t="shared" si="11"/>
        <v>4.5568</v>
      </c>
      <c r="AS7" s="73"/>
      <c r="AT7" s="73">
        <v>0.14000000000000001</v>
      </c>
      <c r="AU7" s="73"/>
      <c r="AV7" s="73">
        <f t="shared" si="12"/>
        <v>232.5368</v>
      </c>
      <c r="AW7" s="73"/>
      <c r="AX7" s="75">
        <f t="shared" si="13"/>
        <v>14408445.2016</v>
      </c>
      <c r="AY7" s="75"/>
      <c r="AZ7" s="75">
        <f t="shared" si="14"/>
        <v>15079733.775937639</v>
      </c>
      <c r="BA7" s="75"/>
      <c r="BB7" s="76">
        <f t="shared" si="15"/>
        <v>-671288.57433763891</v>
      </c>
      <c r="BC7" s="70"/>
      <c r="BD7" s="77">
        <f t="shared" si="16"/>
        <v>4.6967999999999961</v>
      </c>
      <c r="BE7" s="76">
        <f t="shared" si="17"/>
        <v>291023.12159999978</v>
      </c>
    </row>
    <row r="8" spans="1:58" x14ac:dyDescent="0.3">
      <c r="A8" s="70" t="s">
        <v>166</v>
      </c>
      <c r="B8" s="70"/>
      <c r="C8" s="70" t="s">
        <v>200</v>
      </c>
      <c r="D8" s="70"/>
      <c r="E8" s="70" t="s">
        <v>347</v>
      </c>
      <c r="F8" s="70"/>
      <c r="G8" s="71">
        <v>226</v>
      </c>
      <c r="H8" s="71"/>
      <c r="I8" s="71">
        <v>63787</v>
      </c>
      <c r="J8" s="71"/>
      <c r="K8" s="71">
        <v>75173</v>
      </c>
      <c r="L8" s="71"/>
      <c r="M8" s="95">
        <v>0.91</v>
      </c>
      <c r="N8" s="84"/>
      <c r="O8" s="73">
        <v>278.71321719439601</v>
      </c>
      <c r="P8" s="73"/>
      <c r="Q8" s="74">
        <v>275.57</v>
      </c>
      <c r="R8" s="74"/>
      <c r="S8" s="74">
        <f t="shared" si="0"/>
        <v>5.4033333333333644</v>
      </c>
      <c r="T8" s="73">
        <f t="shared" si="1"/>
        <v>5.5114000000000001</v>
      </c>
      <c r="U8" s="73"/>
      <c r="V8" s="73">
        <f t="shared" si="2"/>
        <v>270.16666666666663</v>
      </c>
      <c r="W8" s="73"/>
      <c r="X8" s="72" t="str">
        <f t="shared" si="3"/>
        <v>N</v>
      </c>
      <c r="Y8" s="73"/>
      <c r="Z8" s="72" t="str">
        <f t="shared" si="4"/>
        <v>N</v>
      </c>
      <c r="AA8" s="72"/>
      <c r="AB8" s="85" t="s">
        <v>237</v>
      </c>
      <c r="AC8" s="72"/>
      <c r="AD8" s="72" t="str">
        <f t="shared" si="5"/>
        <v>Y</v>
      </c>
      <c r="AE8" s="72"/>
      <c r="AF8" s="72">
        <f t="shared" si="6"/>
        <v>270.16666666666663</v>
      </c>
      <c r="AG8" s="72"/>
      <c r="AH8" s="73">
        <f t="shared" si="7"/>
        <v>270.05860000000001</v>
      </c>
      <c r="AI8" s="73"/>
      <c r="AJ8" s="73">
        <f t="shared" si="8"/>
        <v>275.57</v>
      </c>
      <c r="AK8" s="73"/>
      <c r="AL8" s="73">
        <f>IF(AB8="N",AJ8,#REF!)</f>
        <v>275.57</v>
      </c>
      <c r="AM8" s="73"/>
      <c r="AN8" s="72" t="str">
        <f t="shared" si="9"/>
        <v>N/A</v>
      </c>
      <c r="AO8" s="73"/>
      <c r="AP8" s="73">
        <f t="shared" si="10"/>
        <v>275.57</v>
      </c>
      <c r="AQ8" s="73"/>
      <c r="AR8" s="73">
        <f t="shared" si="11"/>
        <v>5.5114000000000001</v>
      </c>
      <c r="AS8" s="73"/>
      <c r="AT8" s="73">
        <v>0.36</v>
      </c>
      <c r="AU8" s="73"/>
      <c r="AV8" s="73">
        <f t="shared" si="12"/>
        <v>281.44139999999999</v>
      </c>
      <c r="AW8" s="73"/>
      <c r="AX8" s="75">
        <f t="shared" si="13"/>
        <v>17952302.581799999</v>
      </c>
      <c r="AY8" s="75"/>
      <c r="AZ8" s="75">
        <f t="shared" si="14"/>
        <v>17778279.98517894</v>
      </c>
      <c r="BA8" s="75"/>
      <c r="BB8" s="76">
        <f t="shared" si="15"/>
        <v>174022.59662105888</v>
      </c>
      <c r="BC8" s="70"/>
      <c r="BD8" s="77">
        <f t="shared" si="16"/>
        <v>5.8713999999999942</v>
      </c>
      <c r="BE8" s="76">
        <f t="shared" si="17"/>
        <v>374518.99179999961</v>
      </c>
    </row>
    <row r="9" spans="1:58" x14ac:dyDescent="0.3">
      <c r="A9" s="70" t="s">
        <v>155</v>
      </c>
      <c r="B9" s="70"/>
      <c r="C9" s="70" t="s">
        <v>200</v>
      </c>
      <c r="D9" s="70"/>
      <c r="E9" s="70" t="s">
        <v>329</v>
      </c>
      <c r="F9" s="70"/>
      <c r="G9" s="71">
        <v>130</v>
      </c>
      <c r="H9" s="71"/>
      <c r="I9" s="71">
        <v>21005</v>
      </c>
      <c r="J9" s="71"/>
      <c r="K9" s="71">
        <v>42705</v>
      </c>
      <c r="L9" s="71"/>
      <c r="M9" s="95">
        <v>0.78</v>
      </c>
      <c r="N9" s="84"/>
      <c r="O9" s="73">
        <v>235.16006735298501</v>
      </c>
      <c r="P9" s="73"/>
      <c r="Q9" s="74">
        <v>239.7</v>
      </c>
      <c r="R9" s="74"/>
      <c r="S9" s="74">
        <f t="shared" si="0"/>
        <v>4.7000000000000171</v>
      </c>
      <c r="T9" s="73">
        <f t="shared" si="1"/>
        <v>4.7939999999999996</v>
      </c>
      <c r="U9" s="73"/>
      <c r="V9" s="73">
        <f t="shared" si="2"/>
        <v>234.99999999999997</v>
      </c>
      <c r="W9" s="73"/>
      <c r="X9" s="72" t="str">
        <f t="shared" si="3"/>
        <v>Y</v>
      </c>
      <c r="Y9" s="73"/>
      <c r="Z9" s="72" t="str">
        <f t="shared" si="4"/>
        <v>N</v>
      </c>
      <c r="AA9" s="72"/>
      <c r="AB9" s="85" t="s">
        <v>237</v>
      </c>
      <c r="AC9" s="72"/>
      <c r="AD9" s="72" t="str">
        <f t="shared" si="5"/>
        <v>Y</v>
      </c>
      <c r="AE9" s="72"/>
      <c r="AF9" s="72">
        <f t="shared" si="6"/>
        <v>0</v>
      </c>
      <c r="AG9" s="72"/>
      <c r="AH9" s="73">
        <f t="shared" si="7"/>
        <v>234.90599999999998</v>
      </c>
      <c r="AI9" s="73"/>
      <c r="AJ9" s="73">
        <f t="shared" si="8"/>
        <v>235.16006735298501</v>
      </c>
      <c r="AK9" s="73"/>
      <c r="AL9" s="73">
        <f>IF(AB9="N",AJ9,#REF!)</f>
        <v>235.16006735298501</v>
      </c>
      <c r="AM9" s="73"/>
      <c r="AN9" s="72">
        <f t="shared" si="9"/>
        <v>4.7000000000000171</v>
      </c>
      <c r="AO9" s="73"/>
      <c r="AP9" s="73">
        <f t="shared" si="10"/>
        <v>239.7</v>
      </c>
      <c r="AQ9" s="73"/>
      <c r="AR9" s="73">
        <f t="shared" si="11"/>
        <v>4.7939999999999996</v>
      </c>
      <c r="AS9" s="73"/>
      <c r="AT9" s="73">
        <v>0.04</v>
      </c>
      <c r="AU9" s="73"/>
      <c r="AV9" s="73">
        <f t="shared" si="12"/>
        <v>244.53399999999999</v>
      </c>
      <c r="AW9" s="73"/>
      <c r="AX9" s="75">
        <f t="shared" si="13"/>
        <v>5136436.67</v>
      </c>
      <c r="AY9" s="75"/>
      <c r="AZ9" s="75">
        <f t="shared" si="14"/>
        <v>4939537.2147494499</v>
      </c>
      <c r="BA9" s="75"/>
      <c r="BB9" s="76">
        <f t="shared" si="15"/>
        <v>196899.45525055006</v>
      </c>
      <c r="BC9" s="70"/>
      <c r="BD9" s="77">
        <f t="shared" si="16"/>
        <v>4.8340000000000032</v>
      </c>
      <c r="BE9" s="76">
        <f t="shared" si="17"/>
        <v>101538.17000000007</v>
      </c>
    </row>
    <row r="10" spans="1:58" x14ac:dyDescent="0.3">
      <c r="A10" s="70" t="s">
        <v>154</v>
      </c>
      <c r="B10" s="70"/>
      <c r="C10" s="70" t="s">
        <v>200</v>
      </c>
      <c r="D10" s="70"/>
      <c r="E10" s="70" t="s">
        <v>305</v>
      </c>
      <c r="F10" s="70"/>
      <c r="G10" s="71">
        <v>60</v>
      </c>
      <c r="H10" s="71"/>
      <c r="I10" s="71">
        <v>10098</v>
      </c>
      <c r="J10" s="71"/>
      <c r="K10" s="71">
        <v>19710</v>
      </c>
      <c r="L10" s="71"/>
      <c r="M10" s="95">
        <v>0.72</v>
      </c>
      <c r="N10" s="84"/>
      <c r="O10" s="73">
        <v>216.348548131634</v>
      </c>
      <c r="P10" s="73"/>
      <c r="Q10" s="74">
        <v>214.36</v>
      </c>
      <c r="R10" s="74"/>
      <c r="S10" s="74">
        <f t="shared" si="0"/>
        <v>4.203137254901975</v>
      </c>
      <c r="T10" s="73">
        <f t="shared" si="1"/>
        <v>4.2872000000000003</v>
      </c>
      <c r="U10" s="73"/>
      <c r="V10" s="73">
        <f t="shared" si="2"/>
        <v>210.15686274509804</v>
      </c>
      <c r="W10" s="73"/>
      <c r="X10" s="72" t="str">
        <f t="shared" si="3"/>
        <v>N</v>
      </c>
      <c r="Y10" s="73"/>
      <c r="Z10" s="72" t="str">
        <f t="shared" si="4"/>
        <v>N</v>
      </c>
      <c r="AA10" s="72"/>
      <c r="AB10" s="85" t="s">
        <v>237</v>
      </c>
      <c r="AC10" s="72"/>
      <c r="AD10" s="72" t="str">
        <f t="shared" si="5"/>
        <v>Y</v>
      </c>
      <c r="AE10" s="72"/>
      <c r="AF10" s="72">
        <f t="shared" si="6"/>
        <v>210.15686274509804</v>
      </c>
      <c r="AG10" s="72"/>
      <c r="AH10" s="73">
        <f t="shared" si="7"/>
        <v>210.0728</v>
      </c>
      <c r="AI10" s="73"/>
      <c r="AJ10" s="73">
        <f t="shared" si="8"/>
        <v>214.36</v>
      </c>
      <c r="AK10" s="73"/>
      <c r="AL10" s="73">
        <f>IF(AB10="N",AJ10,#REF!)</f>
        <v>214.36</v>
      </c>
      <c r="AM10" s="73"/>
      <c r="AN10" s="72" t="str">
        <f t="shared" si="9"/>
        <v>N/A</v>
      </c>
      <c r="AO10" s="73"/>
      <c r="AP10" s="73">
        <f t="shared" si="10"/>
        <v>214.36</v>
      </c>
      <c r="AQ10" s="73"/>
      <c r="AR10" s="73">
        <f t="shared" si="11"/>
        <v>4.2872000000000003</v>
      </c>
      <c r="AS10" s="73"/>
      <c r="AT10" s="73">
        <v>0.15</v>
      </c>
      <c r="AU10" s="73"/>
      <c r="AV10" s="73">
        <f t="shared" si="12"/>
        <v>218.79720000000003</v>
      </c>
      <c r="AW10" s="73"/>
      <c r="AX10" s="75">
        <f t="shared" si="13"/>
        <v>2209414.1256000004</v>
      </c>
      <c r="AY10" s="75"/>
      <c r="AZ10" s="75">
        <f t="shared" si="14"/>
        <v>2184687.6390332403</v>
      </c>
      <c r="BA10" s="75"/>
      <c r="BB10" s="76">
        <f t="shared" si="15"/>
        <v>24726.486566760112</v>
      </c>
      <c r="BC10" s="70"/>
      <c r="BD10" s="77">
        <f t="shared" si="16"/>
        <v>4.4372000000000185</v>
      </c>
      <c r="BE10" s="76">
        <f t="shared" si="17"/>
        <v>44806.84560000019</v>
      </c>
    </row>
    <row r="11" spans="1:58" x14ac:dyDescent="0.3">
      <c r="A11" s="70" t="s">
        <v>152</v>
      </c>
      <c r="B11" s="70"/>
      <c r="C11" s="70" t="s">
        <v>200</v>
      </c>
      <c r="D11" s="70"/>
      <c r="E11" s="70" t="s">
        <v>309</v>
      </c>
      <c r="F11" s="70"/>
      <c r="G11" s="71">
        <v>60</v>
      </c>
      <c r="H11" s="71"/>
      <c r="I11" s="71">
        <v>14138</v>
      </c>
      <c r="J11" s="71"/>
      <c r="K11" s="71">
        <v>19829</v>
      </c>
      <c r="L11" s="71"/>
      <c r="M11" s="95">
        <v>0.91</v>
      </c>
      <c r="N11" s="84"/>
      <c r="O11" s="73">
        <v>232.325498865149</v>
      </c>
      <c r="P11" s="73"/>
      <c r="Q11" s="74">
        <v>222.14</v>
      </c>
      <c r="R11" s="74"/>
      <c r="S11" s="74">
        <f t="shared" si="0"/>
        <v>4.3556862745098215</v>
      </c>
      <c r="T11" s="73">
        <f t="shared" si="1"/>
        <v>4.4428000000000001</v>
      </c>
      <c r="U11" s="73"/>
      <c r="V11" s="73">
        <f t="shared" si="2"/>
        <v>217.78431372549016</v>
      </c>
      <c r="W11" s="73"/>
      <c r="X11" s="72" t="str">
        <f t="shared" si="3"/>
        <v>N</v>
      </c>
      <c r="Y11" s="73"/>
      <c r="Z11" s="72" t="str">
        <f t="shared" si="4"/>
        <v>N</v>
      </c>
      <c r="AA11" s="72"/>
      <c r="AB11" s="85" t="s">
        <v>237</v>
      </c>
      <c r="AC11" s="72"/>
      <c r="AD11" s="72" t="str">
        <f t="shared" si="5"/>
        <v>Y</v>
      </c>
      <c r="AE11" s="72"/>
      <c r="AF11" s="72">
        <f t="shared" si="6"/>
        <v>217.78431372549016</v>
      </c>
      <c r="AG11" s="72"/>
      <c r="AH11" s="73">
        <f t="shared" si="7"/>
        <v>217.69719999999998</v>
      </c>
      <c r="AI11" s="73"/>
      <c r="AJ11" s="73">
        <f t="shared" si="8"/>
        <v>222.14</v>
      </c>
      <c r="AK11" s="73"/>
      <c r="AL11" s="73">
        <f>IF(AB11="N",AJ11,#REF!)</f>
        <v>222.14</v>
      </c>
      <c r="AM11" s="73"/>
      <c r="AN11" s="72" t="str">
        <f t="shared" si="9"/>
        <v>N/A</v>
      </c>
      <c r="AO11" s="73"/>
      <c r="AP11" s="73">
        <f t="shared" si="10"/>
        <v>222.14</v>
      </c>
      <c r="AQ11" s="73"/>
      <c r="AR11" s="73">
        <f t="shared" si="11"/>
        <v>4.4428000000000001</v>
      </c>
      <c r="AS11" s="73"/>
      <c r="AT11" s="73">
        <v>0.12</v>
      </c>
      <c r="AU11" s="73"/>
      <c r="AV11" s="73">
        <f t="shared" si="12"/>
        <v>226.7028</v>
      </c>
      <c r="AW11" s="73"/>
      <c r="AX11" s="75">
        <f t="shared" si="13"/>
        <v>3205124.1864</v>
      </c>
      <c r="AY11" s="75"/>
      <c r="AZ11" s="75">
        <f t="shared" si="14"/>
        <v>3284617.9029554767</v>
      </c>
      <c r="BA11" s="75"/>
      <c r="BB11" s="76">
        <f t="shared" si="15"/>
        <v>-79493.716555476654</v>
      </c>
      <c r="BC11" s="70"/>
      <c r="BD11" s="77">
        <f t="shared" si="16"/>
        <v>4.56280000000001</v>
      </c>
      <c r="BE11" s="76">
        <f t="shared" si="17"/>
        <v>64508.866400000137</v>
      </c>
    </row>
    <row r="12" spans="1:58" x14ac:dyDescent="0.3">
      <c r="A12" s="70" t="s">
        <v>150</v>
      </c>
      <c r="B12" s="70"/>
      <c r="C12" s="70" t="s">
        <v>200</v>
      </c>
      <c r="D12" s="70"/>
      <c r="E12" s="70" t="s">
        <v>262</v>
      </c>
      <c r="F12" s="70"/>
      <c r="G12" s="71">
        <v>85</v>
      </c>
      <c r="H12" s="71"/>
      <c r="I12" s="71">
        <v>15934</v>
      </c>
      <c r="J12" s="71"/>
      <c r="K12" s="71">
        <v>27923</v>
      </c>
      <c r="L12" s="71"/>
      <c r="M12" s="95">
        <v>0.79</v>
      </c>
      <c r="N12" s="84"/>
      <c r="O12" s="73">
        <v>218.31600625537899</v>
      </c>
      <c r="P12" s="73"/>
      <c r="Q12" s="74">
        <v>209.49</v>
      </c>
      <c r="R12" s="74"/>
      <c r="S12" s="74">
        <f t="shared" si="0"/>
        <v>4.1076470588235452</v>
      </c>
      <c r="T12" s="73">
        <f t="shared" si="1"/>
        <v>4.1898</v>
      </c>
      <c r="U12" s="73"/>
      <c r="V12" s="73">
        <f t="shared" si="2"/>
        <v>205.38235294117646</v>
      </c>
      <c r="W12" s="73"/>
      <c r="X12" s="72" t="str">
        <f t="shared" si="3"/>
        <v>N</v>
      </c>
      <c r="Y12" s="73"/>
      <c r="Z12" s="72" t="str">
        <f t="shared" si="4"/>
        <v>N</v>
      </c>
      <c r="AA12" s="72"/>
      <c r="AB12" s="85" t="s">
        <v>237</v>
      </c>
      <c r="AC12" s="72"/>
      <c r="AD12" s="72" t="str">
        <f t="shared" si="5"/>
        <v>Y</v>
      </c>
      <c r="AE12" s="72"/>
      <c r="AF12" s="72">
        <f t="shared" si="6"/>
        <v>205.38235294117646</v>
      </c>
      <c r="AG12" s="72"/>
      <c r="AH12" s="73">
        <f t="shared" si="7"/>
        <v>205.30020000000002</v>
      </c>
      <c r="AI12" s="73"/>
      <c r="AJ12" s="73">
        <f t="shared" si="8"/>
        <v>209.49</v>
      </c>
      <c r="AK12" s="73"/>
      <c r="AL12" s="73">
        <f>IF(AB12="N",AJ12,#REF!)</f>
        <v>209.49</v>
      </c>
      <c r="AM12" s="73"/>
      <c r="AN12" s="72" t="str">
        <f t="shared" si="9"/>
        <v>N/A</v>
      </c>
      <c r="AO12" s="73"/>
      <c r="AP12" s="73">
        <f t="shared" si="10"/>
        <v>209.49</v>
      </c>
      <c r="AQ12" s="73"/>
      <c r="AR12" s="73">
        <f t="shared" si="11"/>
        <v>4.1898</v>
      </c>
      <c r="AS12" s="73"/>
      <c r="AT12" s="73">
        <v>0.03</v>
      </c>
      <c r="AU12" s="73"/>
      <c r="AV12" s="73">
        <f t="shared" si="12"/>
        <v>213.7098</v>
      </c>
      <c r="AW12" s="73"/>
      <c r="AX12" s="75">
        <f t="shared" si="13"/>
        <v>3405251.9531999999</v>
      </c>
      <c r="AY12" s="75"/>
      <c r="AZ12" s="75">
        <f t="shared" si="14"/>
        <v>3478647.2436732091</v>
      </c>
      <c r="BA12" s="75"/>
      <c r="BB12" s="76">
        <f t="shared" si="15"/>
        <v>-73395.290473209228</v>
      </c>
      <c r="BC12" s="70"/>
      <c r="BD12" s="77">
        <f t="shared" si="16"/>
        <v>4.2197999999999922</v>
      </c>
      <c r="BE12" s="76">
        <f t="shared" si="17"/>
        <v>67238.293199999869</v>
      </c>
    </row>
    <row r="13" spans="1:58" x14ac:dyDescent="0.3">
      <c r="A13" s="70" t="s">
        <v>148</v>
      </c>
      <c r="B13" s="70"/>
      <c r="C13" s="70" t="s">
        <v>200</v>
      </c>
      <c r="D13" s="70"/>
      <c r="E13" s="70" t="s">
        <v>306</v>
      </c>
      <c r="F13" s="70"/>
      <c r="G13" s="71">
        <v>160</v>
      </c>
      <c r="H13" s="71"/>
      <c r="I13" s="71">
        <v>27783</v>
      </c>
      <c r="J13" s="71"/>
      <c r="K13" s="71">
        <v>52560</v>
      </c>
      <c r="L13" s="71"/>
      <c r="M13" s="95">
        <v>0.71</v>
      </c>
      <c r="N13" s="84"/>
      <c r="O13" s="73">
        <v>197.98229931409</v>
      </c>
      <c r="P13" s="73"/>
      <c r="Q13" s="74">
        <v>216.24</v>
      </c>
      <c r="R13" s="74"/>
      <c r="S13" s="74">
        <f t="shared" si="0"/>
        <v>4.2400000000000091</v>
      </c>
      <c r="T13" s="73">
        <f t="shared" si="1"/>
        <v>4.3248000000000006</v>
      </c>
      <c r="U13" s="73"/>
      <c r="V13" s="73">
        <f t="shared" si="2"/>
        <v>212</v>
      </c>
      <c r="W13" s="73"/>
      <c r="X13" s="72" t="str">
        <f t="shared" si="3"/>
        <v>Y</v>
      </c>
      <c r="Y13" s="73"/>
      <c r="Z13" s="72" t="str">
        <f t="shared" si="4"/>
        <v>N</v>
      </c>
      <c r="AA13" s="72"/>
      <c r="AB13" s="85" t="s">
        <v>237</v>
      </c>
      <c r="AC13" s="72"/>
      <c r="AD13" s="72" t="str">
        <f t="shared" si="5"/>
        <v>N</v>
      </c>
      <c r="AE13" s="72"/>
      <c r="AF13" s="72">
        <f t="shared" si="6"/>
        <v>0</v>
      </c>
      <c r="AG13" s="72"/>
      <c r="AH13" s="73">
        <f t="shared" si="7"/>
        <v>211.9152</v>
      </c>
      <c r="AI13" s="73"/>
      <c r="AJ13" s="73">
        <f t="shared" si="8"/>
        <v>211.9152</v>
      </c>
      <c r="AK13" s="73"/>
      <c r="AL13" s="73">
        <f>IF(AB13="N",AJ13,#REF!)</f>
        <v>211.9152</v>
      </c>
      <c r="AM13" s="73"/>
      <c r="AN13" s="72">
        <f t="shared" si="9"/>
        <v>4.2400000000000091</v>
      </c>
      <c r="AO13" s="73"/>
      <c r="AP13" s="73">
        <f t="shared" si="10"/>
        <v>216.15520000000001</v>
      </c>
      <c r="AQ13" s="73"/>
      <c r="AR13" s="73">
        <f t="shared" si="11"/>
        <v>4.3231039999999998</v>
      </c>
      <c r="AS13" s="73"/>
      <c r="AT13" s="73">
        <v>0.21</v>
      </c>
      <c r="AU13" s="73"/>
      <c r="AV13" s="73">
        <f t="shared" si="12"/>
        <v>220.68830400000002</v>
      </c>
      <c r="AW13" s="73"/>
      <c r="AX13" s="75">
        <f t="shared" si="13"/>
        <v>6131383.1500320006</v>
      </c>
      <c r="AY13" s="75"/>
      <c r="AZ13" s="75">
        <f t="shared" si="14"/>
        <v>5500542.2218433628</v>
      </c>
      <c r="BA13" s="75"/>
      <c r="BB13" s="76">
        <f t="shared" si="15"/>
        <v>630840.92818863783</v>
      </c>
      <c r="BC13" s="70"/>
      <c r="BD13" s="77">
        <f t="shared" si="16"/>
        <v>4.4483040000000074</v>
      </c>
      <c r="BE13" s="76">
        <f t="shared" si="17"/>
        <v>123587.23003200021</v>
      </c>
    </row>
    <row r="14" spans="1:58" x14ac:dyDescent="0.3">
      <c r="A14" s="70" t="s">
        <v>146</v>
      </c>
      <c r="B14" s="70"/>
      <c r="C14" s="70" t="s">
        <v>200</v>
      </c>
      <c r="D14" s="70"/>
      <c r="E14" s="70" t="s">
        <v>297</v>
      </c>
      <c r="F14" s="70"/>
      <c r="G14" s="71">
        <v>90</v>
      </c>
      <c r="H14" s="71"/>
      <c r="I14" s="71">
        <v>18517</v>
      </c>
      <c r="J14" s="71"/>
      <c r="K14" s="71">
        <v>29565</v>
      </c>
      <c r="L14" s="71"/>
      <c r="M14" s="95">
        <v>0.78</v>
      </c>
      <c r="N14" s="84"/>
      <c r="O14" s="73">
        <v>214.27025972976</v>
      </c>
      <c r="P14" s="73"/>
      <c r="Q14" s="74">
        <v>208.41</v>
      </c>
      <c r="R14" s="74"/>
      <c r="S14" s="74">
        <f t="shared" si="0"/>
        <v>4.0864705882353007</v>
      </c>
      <c r="T14" s="73">
        <f t="shared" si="1"/>
        <v>4.1681999999999997</v>
      </c>
      <c r="U14" s="73"/>
      <c r="V14" s="73">
        <f t="shared" si="2"/>
        <v>204.3235294117647</v>
      </c>
      <c r="W14" s="73"/>
      <c r="X14" s="72" t="str">
        <f t="shared" si="3"/>
        <v>N</v>
      </c>
      <c r="Y14" s="73"/>
      <c r="Z14" s="72" t="str">
        <f t="shared" si="4"/>
        <v>N</v>
      </c>
      <c r="AA14" s="72"/>
      <c r="AB14" s="85" t="s">
        <v>237</v>
      </c>
      <c r="AC14" s="72"/>
      <c r="AD14" s="72" t="str">
        <f t="shared" si="5"/>
        <v>Y</v>
      </c>
      <c r="AE14" s="72"/>
      <c r="AF14" s="72">
        <f t="shared" si="6"/>
        <v>204.3235294117647</v>
      </c>
      <c r="AG14" s="72"/>
      <c r="AH14" s="73">
        <f t="shared" si="7"/>
        <v>204.24179999999998</v>
      </c>
      <c r="AI14" s="73"/>
      <c r="AJ14" s="73">
        <f t="shared" si="8"/>
        <v>208.41</v>
      </c>
      <c r="AK14" s="73"/>
      <c r="AL14" s="73">
        <f>IF(AB14="N",AJ14,#REF!)</f>
        <v>208.41</v>
      </c>
      <c r="AM14" s="73"/>
      <c r="AN14" s="72" t="str">
        <f t="shared" si="9"/>
        <v>N/A</v>
      </c>
      <c r="AO14" s="73"/>
      <c r="AP14" s="73">
        <f t="shared" si="10"/>
        <v>208.41</v>
      </c>
      <c r="AQ14" s="73"/>
      <c r="AR14" s="73">
        <f t="shared" si="11"/>
        <v>4.1681999999999997</v>
      </c>
      <c r="AS14" s="73"/>
      <c r="AT14" s="73">
        <v>0.13</v>
      </c>
      <c r="AU14" s="73"/>
      <c r="AV14" s="73">
        <f t="shared" si="12"/>
        <v>212.70820000000001</v>
      </c>
      <c r="AW14" s="73"/>
      <c r="AX14" s="75">
        <f t="shared" si="13"/>
        <v>3938717.7394000003</v>
      </c>
      <c r="AY14" s="75"/>
      <c r="AZ14" s="75">
        <f t="shared" si="14"/>
        <v>3967642.3994159661</v>
      </c>
      <c r="BA14" s="75"/>
      <c r="BB14" s="76">
        <f t="shared" si="15"/>
        <v>-28924.660015965812</v>
      </c>
      <c r="BC14" s="70"/>
      <c r="BD14" s="77">
        <f t="shared" si="16"/>
        <v>4.2982000000000085</v>
      </c>
      <c r="BE14" s="76">
        <f t="shared" si="17"/>
        <v>79589.76940000015</v>
      </c>
    </row>
    <row r="15" spans="1:58" x14ac:dyDescent="0.3">
      <c r="A15" s="70" t="s">
        <v>144</v>
      </c>
      <c r="B15" s="70"/>
      <c r="C15" s="70" t="s">
        <v>200</v>
      </c>
      <c r="D15" s="70"/>
      <c r="E15" s="70" t="s">
        <v>334</v>
      </c>
      <c r="F15" s="70"/>
      <c r="G15" s="71">
        <v>120</v>
      </c>
      <c r="H15" s="71"/>
      <c r="I15" s="71">
        <v>32859</v>
      </c>
      <c r="J15" s="71"/>
      <c r="K15" s="71">
        <v>40836</v>
      </c>
      <c r="L15" s="71"/>
      <c r="M15" s="95">
        <v>0.93</v>
      </c>
      <c r="N15" s="84"/>
      <c r="O15" s="73">
        <v>249.19326610575999</v>
      </c>
      <c r="P15" s="73"/>
      <c r="Q15" s="74">
        <v>247.04</v>
      </c>
      <c r="R15" s="74"/>
      <c r="S15" s="74">
        <f t="shared" si="0"/>
        <v>4.8439215686274508</v>
      </c>
      <c r="T15" s="73">
        <f t="shared" si="1"/>
        <v>4.9408000000000003</v>
      </c>
      <c r="U15" s="73"/>
      <c r="V15" s="73">
        <f t="shared" si="2"/>
        <v>242.19607843137254</v>
      </c>
      <c r="W15" s="73"/>
      <c r="X15" s="72" t="str">
        <f t="shared" si="3"/>
        <v>N</v>
      </c>
      <c r="Y15" s="73"/>
      <c r="Z15" s="72" t="str">
        <f t="shared" si="4"/>
        <v>N</v>
      </c>
      <c r="AA15" s="72"/>
      <c r="AB15" s="85" t="s">
        <v>237</v>
      </c>
      <c r="AC15" s="72"/>
      <c r="AD15" s="72" t="str">
        <f t="shared" si="5"/>
        <v>Y</v>
      </c>
      <c r="AE15" s="72"/>
      <c r="AF15" s="72">
        <f t="shared" si="6"/>
        <v>242.19607843137254</v>
      </c>
      <c r="AG15" s="72"/>
      <c r="AH15" s="73">
        <f t="shared" si="7"/>
        <v>242.0992</v>
      </c>
      <c r="AI15" s="73"/>
      <c r="AJ15" s="73">
        <f t="shared" si="8"/>
        <v>247.04</v>
      </c>
      <c r="AK15" s="73"/>
      <c r="AL15" s="73">
        <f>IF(AB15="N",AJ15,#REF!)</f>
        <v>247.04</v>
      </c>
      <c r="AM15" s="73"/>
      <c r="AN15" s="72" t="str">
        <f t="shared" si="9"/>
        <v>N/A</v>
      </c>
      <c r="AO15" s="73"/>
      <c r="AP15" s="73">
        <f t="shared" si="10"/>
        <v>247.04</v>
      </c>
      <c r="AQ15" s="73"/>
      <c r="AR15" s="73">
        <f t="shared" si="11"/>
        <v>4.9408000000000003</v>
      </c>
      <c r="AS15" s="73"/>
      <c r="AT15" s="73">
        <v>0.02</v>
      </c>
      <c r="AU15" s="73"/>
      <c r="AV15" s="73">
        <f t="shared" si="12"/>
        <v>252.0008</v>
      </c>
      <c r="AW15" s="73"/>
      <c r="AX15" s="75">
        <f t="shared" si="13"/>
        <v>8280494.2872000001</v>
      </c>
      <c r="AY15" s="75"/>
      <c r="AZ15" s="75">
        <f t="shared" si="14"/>
        <v>8188241.5309691671</v>
      </c>
      <c r="BA15" s="75"/>
      <c r="BB15" s="76">
        <f t="shared" si="15"/>
        <v>92252.756230833009</v>
      </c>
      <c r="BC15" s="70"/>
      <c r="BD15" s="77">
        <f t="shared" si="16"/>
        <v>4.9608000000000061</v>
      </c>
      <c r="BE15" s="76">
        <f t="shared" si="17"/>
        <v>163006.92720000021</v>
      </c>
    </row>
    <row r="16" spans="1:58" x14ac:dyDescent="0.3">
      <c r="A16" s="70" t="s">
        <v>142</v>
      </c>
      <c r="B16" s="70"/>
      <c r="C16" s="70" t="s">
        <v>200</v>
      </c>
      <c r="D16" s="70"/>
      <c r="E16" s="70" t="s">
        <v>300</v>
      </c>
      <c r="F16" s="70"/>
      <c r="G16" s="71">
        <v>70</v>
      </c>
      <c r="H16" s="71"/>
      <c r="I16" s="71">
        <v>15676</v>
      </c>
      <c r="J16" s="71"/>
      <c r="K16" s="71">
        <v>23089</v>
      </c>
      <c r="L16" s="71"/>
      <c r="M16" s="95">
        <v>0.9</v>
      </c>
      <c r="N16" s="84"/>
      <c r="O16" s="73">
        <v>222.74620353871899</v>
      </c>
      <c r="P16" s="73"/>
      <c r="Q16" s="74">
        <v>210.19</v>
      </c>
      <c r="R16" s="74"/>
      <c r="S16" s="74">
        <f t="shared" si="0"/>
        <v>4.1213725490196111</v>
      </c>
      <c r="T16" s="73">
        <f t="shared" si="1"/>
        <v>4.2038000000000002</v>
      </c>
      <c r="U16" s="73"/>
      <c r="V16" s="73">
        <f t="shared" si="2"/>
        <v>206.06862745098039</v>
      </c>
      <c r="W16" s="73"/>
      <c r="X16" s="72" t="str">
        <f t="shared" si="3"/>
        <v>N</v>
      </c>
      <c r="Y16" s="73"/>
      <c r="Z16" s="72" t="str">
        <f t="shared" si="4"/>
        <v>N</v>
      </c>
      <c r="AA16" s="72"/>
      <c r="AB16" s="85" t="s">
        <v>237</v>
      </c>
      <c r="AC16" s="72"/>
      <c r="AD16" s="72" t="str">
        <f t="shared" si="5"/>
        <v>Y</v>
      </c>
      <c r="AE16" s="72"/>
      <c r="AF16" s="72">
        <f t="shared" si="6"/>
        <v>206.06862745098039</v>
      </c>
      <c r="AG16" s="72"/>
      <c r="AH16" s="73">
        <f t="shared" si="7"/>
        <v>205.9862</v>
      </c>
      <c r="AI16" s="73"/>
      <c r="AJ16" s="73">
        <f t="shared" si="8"/>
        <v>210.19</v>
      </c>
      <c r="AK16" s="73"/>
      <c r="AL16" s="73">
        <f>IF(AB16="N",AJ16,#REF!)</f>
        <v>210.19</v>
      </c>
      <c r="AM16" s="73"/>
      <c r="AN16" s="72" t="str">
        <f t="shared" si="9"/>
        <v>N/A</v>
      </c>
      <c r="AO16" s="73"/>
      <c r="AP16" s="73">
        <f t="shared" si="10"/>
        <v>210.19</v>
      </c>
      <c r="AQ16" s="73"/>
      <c r="AR16" s="73">
        <f t="shared" si="11"/>
        <v>4.2038000000000002</v>
      </c>
      <c r="AS16" s="73"/>
      <c r="AT16" s="73">
        <v>0.14000000000000001</v>
      </c>
      <c r="AU16" s="73"/>
      <c r="AV16" s="73">
        <f t="shared" si="12"/>
        <v>214.53379999999999</v>
      </c>
      <c r="AW16" s="73"/>
      <c r="AX16" s="75">
        <f t="shared" si="13"/>
        <v>3363031.8487999998</v>
      </c>
      <c r="AY16" s="75"/>
      <c r="AZ16" s="75">
        <f t="shared" si="14"/>
        <v>3491769.4866729588</v>
      </c>
      <c r="BA16" s="75"/>
      <c r="BB16" s="76">
        <f t="shared" si="15"/>
        <v>-128737.63787295902</v>
      </c>
      <c r="BC16" s="70"/>
      <c r="BD16" s="77">
        <f t="shared" si="16"/>
        <v>4.3437999999999874</v>
      </c>
      <c r="BE16" s="76">
        <f t="shared" si="17"/>
        <v>68093.408799999801</v>
      </c>
    </row>
    <row r="17" spans="1:58" s="56" customFormat="1" x14ac:dyDescent="0.3">
      <c r="A17" s="70" t="s">
        <v>140</v>
      </c>
      <c r="B17" s="70"/>
      <c r="C17" s="70" t="s">
        <v>200</v>
      </c>
      <c r="D17" s="70"/>
      <c r="E17" s="70" t="s">
        <v>307</v>
      </c>
      <c r="F17" s="70"/>
      <c r="G17" s="71">
        <v>60</v>
      </c>
      <c r="H17" s="71"/>
      <c r="I17" s="71">
        <v>13721</v>
      </c>
      <c r="J17" s="71"/>
      <c r="K17" s="71">
        <v>19710</v>
      </c>
      <c r="L17" s="71"/>
      <c r="M17" s="95">
        <v>0.77</v>
      </c>
      <c r="N17" s="84"/>
      <c r="O17" s="73">
        <v>202.72563615270701</v>
      </c>
      <c r="P17" s="73"/>
      <c r="Q17" s="74">
        <v>205.64</v>
      </c>
      <c r="R17" s="74"/>
      <c r="S17" s="74">
        <f t="shared" si="0"/>
        <v>4.0321568627450972</v>
      </c>
      <c r="T17" s="73">
        <f t="shared" si="1"/>
        <v>4.1128</v>
      </c>
      <c r="U17" s="73"/>
      <c r="V17" s="73">
        <f t="shared" si="2"/>
        <v>201.60784313725489</v>
      </c>
      <c r="W17" s="73"/>
      <c r="X17" s="72" t="str">
        <f t="shared" si="3"/>
        <v>Y</v>
      </c>
      <c r="Y17" s="73"/>
      <c r="Z17" s="72" t="str">
        <f t="shared" si="4"/>
        <v>N</v>
      </c>
      <c r="AA17" s="72"/>
      <c r="AB17" s="85" t="s">
        <v>237</v>
      </c>
      <c r="AC17" s="72"/>
      <c r="AD17" s="72" t="str">
        <f t="shared" si="5"/>
        <v>Y</v>
      </c>
      <c r="AE17" s="72"/>
      <c r="AF17" s="72">
        <f t="shared" si="6"/>
        <v>0</v>
      </c>
      <c r="AG17" s="72"/>
      <c r="AH17" s="73">
        <f t="shared" si="7"/>
        <v>201.52719999999999</v>
      </c>
      <c r="AI17" s="73"/>
      <c r="AJ17" s="73">
        <f t="shared" si="8"/>
        <v>202.72563615270701</v>
      </c>
      <c r="AK17" s="73"/>
      <c r="AL17" s="73">
        <f>IF(AB17="N",AJ17,#REF!)</f>
        <v>202.72563615270701</v>
      </c>
      <c r="AM17" s="73"/>
      <c r="AN17" s="72">
        <f t="shared" si="9"/>
        <v>4.0321568627450972</v>
      </c>
      <c r="AO17" s="73"/>
      <c r="AP17" s="73">
        <f t="shared" si="10"/>
        <v>205.64</v>
      </c>
      <c r="AQ17" s="73"/>
      <c r="AR17" s="73">
        <f t="shared" si="11"/>
        <v>4.1128</v>
      </c>
      <c r="AS17" s="73"/>
      <c r="AT17" s="73">
        <v>0.38</v>
      </c>
      <c r="AU17" s="73"/>
      <c r="AV17" s="73">
        <f t="shared" si="12"/>
        <v>210.13279999999997</v>
      </c>
      <c r="AW17" s="73"/>
      <c r="AX17" s="75">
        <f t="shared" si="13"/>
        <v>2883232.1487999996</v>
      </c>
      <c r="AY17" s="75"/>
      <c r="AZ17" s="75">
        <f t="shared" si="14"/>
        <v>2781598.4536512927</v>
      </c>
      <c r="BA17" s="75"/>
      <c r="BB17" s="76">
        <f t="shared" si="15"/>
        <v>101633.6951487069</v>
      </c>
      <c r="BC17" s="70"/>
      <c r="BD17" s="77">
        <f t="shared" si="16"/>
        <v>4.4927999999999884</v>
      </c>
      <c r="BE17" s="76">
        <f t="shared" si="17"/>
        <v>61645.70879999984</v>
      </c>
      <c r="BF17" s="6"/>
    </row>
    <row r="18" spans="1:58" s="56" customFormat="1" x14ac:dyDescent="0.3">
      <c r="A18" s="70" t="s">
        <v>138</v>
      </c>
      <c r="B18" s="70"/>
      <c r="C18" s="70" t="s">
        <v>200</v>
      </c>
      <c r="D18" s="70"/>
      <c r="E18" s="70" t="s">
        <v>261</v>
      </c>
      <c r="F18" s="70"/>
      <c r="G18" s="71">
        <v>120</v>
      </c>
      <c r="H18" s="71"/>
      <c r="I18" s="71">
        <v>20596</v>
      </c>
      <c r="J18" s="71"/>
      <c r="K18" s="71">
        <v>39420</v>
      </c>
      <c r="L18" s="71"/>
      <c r="M18" s="95">
        <v>0.65</v>
      </c>
      <c r="N18" s="84"/>
      <c r="O18" s="73">
        <v>224.59756991778599</v>
      </c>
      <c r="P18" s="73"/>
      <c r="Q18" s="74">
        <v>216.89</v>
      </c>
      <c r="R18" s="74"/>
      <c r="S18" s="74">
        <f t="shared" si="0"/>
        <v>4.2527450980392132</v>
      </c>
      <c r="T18" s="73">
        <f t="shared" si="1"/>
        <v>4.3377999999999997</v>
      </c>
      <c r="U18" s="73"/>
      <c r="V18" s="73">
        <f t="shared" si="2"/>
        <v>212.63725490196077</v>
      </c>
      <c r="W18" s="73"/>
      <c r="X18" s="72" t="str">
        <f t="shared" si="3"/>
        <v>N</v>
      </c>
      <c r="Y18" s="73"/>
      <c r="Z18" s="72" t="str">
        <f t="shared" si="4"/>
        <v>Y</v>
      </c>
      <c r="AA18" s="72"/>
      <c r="AB18" s="85" t="s">
        <v>237</v>
      </c>
      <c r="AC18" s="72"/>
      <c r="AD18" s="72" t="str">
        <f t="shared" si="5"/>
        <v>Y</v>
      </c>
      <c r="AE18" s="72"/>
      <c r="AF18" s="72">
        <f t="shared" si="6"/>
        <v>212.63725490196077</v>
      </c>
      <c r="AG18" s="72"/>
      <c r="AH18" s="73">
        <f t="shared" si="7"/>
        <v>212.5522</v>
      </c>
      <c r="AI18" s="73"/>
      <c r="AJ18" s="73">
        <f t="shared" si="8"/>
        <v>216.89</v>
      </c>
      <c r="AK18" s="73"/>
      <c r="AL18" s="73">
        <f>IF(AB18="N",AJ18,#REF!)</f>
        <v>216.89</v>
      </c>
      <c r="AM18" s="73"/>
      <c r="AN18" s="72" t="str">
        <f t="shared" si="9"/>
        <v>N/A</v>
      </c>
      <c r="AO18" s="73"/>
      <c r="AP18" s="73">
        <f t="shared" si="10"/>
        <v>216.89</v>
      </c>
      <c r="AQ18" s="73"/>
      <c r="AR18" s="73">
        <f t="shared" si="11"/>
        <v>4.3377999999999997</v>
      </c>
      <c r="AS18" s="73"/>
      <c r="AT18" s="73">
        <v>0</v>
      </c>
      <c r="AU18" s="73"/>
      <c r="AV18" s="73">
        <f t="shared" si="12"/>
        <v>221.22779999999997</v>
      </c>
      <c r="AW18" s="73"/>
      <c r="AX18" s="75">
        <f t="shared" si="13"/>
        <v>4556407.7687999997</v>
      </c>
      <c r="AY18" s="75"/>
      <c r="AZ18" s="75">
        <f t="shared" si="14"/>
        <v>4625811.5500267204</v>
      </c>
      <c r="BA18" s="75"/>
      <c r="BB18" s="76">
        <f t="shared" si="15"/>
        <v>-69403.781226720661</v>
      </c>
      <c r="BC18" s="70"/>
      <c r="BD18" s="77">
        <f t="shared" si="16"/>
        <v>4.3377999999999872</v>
      </c>
      <c r="BE18" s="76">
        <f t="shared" si="17"/>
        <v>89341.328799999741</v>
      </c>
      <c r="BF18" s="6"/>
    </row>
    <row r="19" spans="1:58" s="56" customFormat="1" x14ac:dyDescent="0.3">
      <c r="A19" s="70" t="s">
        <v>209</v>
      </c>
      <c r="B19" s="70"/>
      <c r="C19" s="70" t="s">
        <v>200</v>
      </c>
      <c r="D19" s="70"/>
      <c r="E19" s="70" t="s">
        <v>320</v>
      </c>
      <c r="F19" s="70"/>
      <c r="G19" s="71">
        <v>120</v>
      </c>
      <c r="H19" s="71"/>
      <c r="I19" s="71">
        <v>24707</v>
      </c>
      <c r="J19" s="71"/>
      <c r="K19" s="71">
        <v>39420</v>
      </c>
      <c r="L19" s="71"/>
      <c r="M19" s="95">
        <v>0.76</v>
      </c>
      <c r="N19" s="84"/>
      <c r="O19" s="73">
        <v>204.78674232555099</v>
      </c>
      <c r="P19" s="73"/>
      <c r="Q19" s="74">
        <v>205.09</v>
      </c>
      <c r="R19" s="74"/>
      <c r="S19" s="74">
        <f t="shared" si="0"/>
        <v>4.0213725490196168</v>
      </c>
      <c r="T19" s="73">
        <f t="shared" si="1"/>
        <v>4.1017999999999999</v>
      </c>
      <c r="U19" s="73"/>
      <c r="V19" s="73">
        <f t="shared" si="2"/>
        <v>201.06862745098039</v>
      </c>
      <c r="W19" s="73"/>
      <c r="X19" s="72" t="str">
        <f t="shared" si="3"/>
        <v>Y</v>
      </c>
      <c r="Y19" s="73"/>
      <c r="Z19" s="72" t="str">
        <f t="shared" si="4"/>
        <v>N</v>
      </c>
      <c r="AA19" s="72"/>
      <c r="AB19" s="85" t="s">
        <v>237</v>
      </c>
      <c r="AC19" s="72"/>
      <c r="AD19" s="72" t="str">
        <f t="shared" si="5"/>
        <v>Y</v>
      </c>
      <c r="AE19" s="72"/>
      <c r="AF19" s="72">
        <f t="shared" si="6"/>
        <v>0</v>
      </c>
      <c r="AG19" s="72"/>
      <c r="AH19" s="73">
        <f t="shared" si="7"/>
        <v>200.98820000000001</v>
      </c>
      <c r="AI19" s="73"/>
      <c r="AJ19" s="73">
        <f t="shared" si="8"/>
        <v>204.78674232555099</v>
      </c>
      <c r="AK19" s="73"/>
      <c r="AL19" s="73">
        <f>IF(AB19="N",AJ19,#REF!)</f>
        <v>204.78674232555099</v>
      </c>
      <c r="AM19" s="73"/>
      <c r="AN19" s="72">
        <f t="shared" si="9"/>
        <v>4.0213725490196168</v>
      </c>
      <c r="AO19" s="73"/>
      <c r="AP19" s="73">
        <f t="shared" si="10"/>
        <v>205.09</v>
      </c>
      <c r="AQ19" s="73"/>
      <c r="AR19" s="73">
        <f t="shared" si="11"/>
        <v>4.1017999999999999</v>
      </c>
      <c r="AS19" s="73"/>
      <c r="AT19" s="73">
        <v>0.62</v>
      </c>
      <c r="AU19" s="73"/>
      <c r="AV19" s="73">
        <f t="shared" si="12"/>
        <v>209.81180000000001</v>
      </c>
      <c r="AW19" s="73"/>
      <c r="AX19" s="75">
        <f t="shared" si="13"/>
        <v>5183820.1425999999</v>
      </c>
      <c r="AY19" s="75"/>
      <c r="AZ19" s="75">
        <f t="shared" si="14"/>
        <v>5059666.0426373882</v>
      </c>
      <c r="BA19" s="75"/>
      <c r="BB19" s="76">
        <f t="shared" si="15"/>
        <v>124154.09996261168</v>
      </c>
      <c r="BC19" s="70"/>
      <c r="BD19" s="77">
        <f t="shared" si="16"/>
        <v>4.7218000000000018</v>
      </c>
      <c r="BE19" s="76">
        <f t="shared" si="17"/>
        <v>116661.51260000005</v>
      </c>
      <c r="BF19" s="6"/>
    </row>
    <row r="20" spans="1:58" s="56" customFormat="1" x14ac:dyDescent="0.3">
      <c r="A20" s="70" t="s">
        <v>136</v>
      </c>
      <c r="B20" s="70"/>
      <c r="C20" s="70" t="s">
        <v>200</v>
      </c>
      <c r="D20" s="70"/>
      <c r="E20" s="70" t="s">
        <v>260</v>
      </c>
      <c r="F20" s="70"/>
      <c r="G20" s="71">
        <v>107</v>
      </c>
      <c r="H20" s="71"/>
      <c r="I20" s="71">
        <v>25360</v>
      </c>
      <c r="J20" s="71"/>
      <c r="K20" s="71">
        <v>35110</v>
      </c>
      <c r="L20" s="71"/>
      <c r="M20" s="95">
        <v>0.84</v>
      </c>
      <c r="N20" s="84"/>
      <c r="O20" s="73">
        <v>216.54220531873401</v>
      </c>
      <c r="P20" s="73"/>
      <c r="Q20" s="74">
        <v>227.97</v>
      </c>
      <c r="R20" s="74"/>
      <c r="S20" s="74">
        <f t="shared" si="0"/>
        <v>4.4699999999999989</v>
      </c>
      <c r="T20" s="73">
        <f t="shared" si="1"/>
        <v>4.5594000000000001</v>
      </c>
      <c r="U20" s="73"/>
      <c r="V20" s="73">
        <f t="shared" si="2"/>
        <v>223.5</v>
      </c>
      <c r="W20" s="73"/>
      <c r="X20" s="72" t="str">
        <f t="shared" si="3"/>
        <v>Y</v>
      </c>
      <c r="Y20" s="73"/>
      <c r="Z20" s="72" t="str">
        <f t="shared" si="4"/>
        <v>N</v>
      </c>
      <c r="AA20" s="72"/>
      <c r="AB20" s="85" t="s">
        <v>237</v>
      </c>
      <c r="AC20" s="72"/>
      <c r="AD20" s="72" t="str">
        <f t="shared" si="5"/>
        <v>N</v>
      </c>
      <c r="AE20" s="72"/>
      <c r="AF20" s="72">
        <f t="shared" si="6"/>
        <v>0</v>
      </c>
      <c r="AG20" s="72"/>
      <c r="AH20" s="73">
        <f t="shared" si="7"/>
        <v>223.41059999999999</v>
      </c>
      <c r="AI20" s="73"/>
      <c r="AJ20" s="73">
        <f t="shared" si="8"/>
        <v>223.41059999999999</v>
      </c>
      <c r="AK20" s="73"/>
      <c r="AL20" s="73">
        <f>IF(AB20="N",AJ20,#REF!)</f>
        <v>223.41059999999999</v>
      </c>
      <c r="AM20" s="73"/>
      <c r="AN20" s="72">
        <f t="shared" si="9"/>
        <v>4.4699999999999989</v>
      </c>
      <c r="AO20" s="73"/>
      <c r="AP20" s="73">
        <f t="shared" si="10"/>
        <v>227.88059999999999</v>
      </c>
      <c r="AQ20" s="73"/>
      <c r="AR20" s="73">
        <f t="shared" si="11"/>
        <v>4.5576119999999998</v>
      </c>
      <c r="AS20" s="73"/>
      <c r="AT20" s="73">
        <v>0.12</v>
      </c>
      <c r="AU20" s="73"/>
      <c r="AV20" s="73">
        <f t="shared" si="12"/>
        <v>232.558212</v>
      </c>
      <c r="AW20" s="73"/>
      <c r="AX20" s="75">
        <f t="shared" si="13"/>
        <v>5897676.2563199997</v>
      </c>
      <c r="AY20" s="75"/>
      <c r="AZ20" s="75">
        <f t="shared" si="14"/>
        <v>5491510.3268830944</v>
      </c>
      <c r="BA20" s="75"/>
      <c r="BB20" s="76">
        <f t="shared" si="15"/>
        <v>406165.92943690531</v>
      </c>
      <c r="BC20" s="70"/>
      <c r="BD20" s="77">
        <f t="shared" si="16"/>
        <v>4.5882119999999986</v>
      </c>
      <c r="BE20" s="76">
        <f t="shared" si="17"/>
        <v>116357.05631999996</v>
      </c>
      <c r="BF20" s="6"/>
    </row>
    <row r="21" spans="1:58" s="56" customFormat="1" x14ac:dyDescent="0.3">
      <c r="A21" s="70" t="s">
        <v>134</v>
      </c>
      <c r="B21" s="70"/>
      <c r="C21" s="70" t="s">
        <v>200</v>
      </c>
      <c r="D21" s="70"/>
      <c r="E21" s="70" t="s">
        <v>321</v>
      </c>
      <c r="F21" s="70"/>
      <c r="G21" s="71">
        <v>89</v>
      </c>
      <c r="H21" s="71"/>
      <c r="I21" s="71">
        <v>23227</v>
      </c>
      <c r="J21" s="71"/>
      <c r="K21" s="71">
        <v>29237</v>
      </c>
      <c r="L21" s="71"/>
      <c r="M21" s="95">
        <v>0.88</v>
      </c>
      <c r="N21" s="84"/>
      <c r="O21" s="73">
        <v>230.76525399968401</v>
      </c>
      <c r="P21" s="73"/>
      <c r="Q21" s="74">
        <v>220.25</v>
      </c>
      <c r="R21" s="74"/>
      <c r="S21" s="74">
        <f t="shared" si="0"/>
        <v>4.3186274509803866</v>
      </c>
      <c r="T21" s="73">
        <f t="shared" si="1"/>
        <v>4.4050000000000002</v>
      </c>
      <c r="U21" s="73"/>
      <c r="V21" s="73">
        <f t="shared" si="2"/>
        <v>215.93137254901961</v>
      </c>
      <c r="W21" s="73"/>
      <c r="X21" s="72" t="str">
        <f t="shared" si="3"/>
        <v>N</v>
      </c>
      <c r="Y21" s="73"/>
      <c r="Z21" s="72" t="str">
        <f t="shared" si="4"/>
        <v>N</v>
      </c>
      <c r="AA21" s="72"/>
      <c r="AB21" s="85" t="s">
        <v>237</v>
      </c>
      <c r="AC21" s="72"/>
      <c r="AD21" s="72" t="str">
        <f t="shared" si="5"/>
        <v>Y</v>
      </c>
      <c r="AE21" s="72"/>
      <c r="AF21" s="72">
        <f t="shared" si="6"/>
        <v>215.93137254901961</v>
      </c>
      <c r="AG21" s="72"/>
      <c r="AH21" s="73">
        <f t="shared" si="7"/>
        <v>215.845</v>
      </c>
      <c r="AI21" s="73"/>
      <c r="AJ21" s="73">
        <f t="shared" si="8"/>
        <v>220.25</v>
      </c>
      <c r="AK21" s="73"/>
      <c r="AL21" s="73">
        <f>IF(AB21="N",AJ21,#REF!)</f>
        <v>220.25</v>
      </c>
      <c r="AM21" s="73"/>
      <c r="AN21" s="72" t="str">
        <f t="shared" si="9"/>
        <v>N/A</v>
      </c>
      <c r="AO21" s="73"/>
      <c r="AP21" s="73">
        <f t="shared" si="10"/>
        <v>220.25</v>
      </c>
      <c r="AQ21" s="73"/>
      <c r="AR21" s="73">
        <f t="shared" si="11"/>
        <v>4.4050000000000002</v>
      </c>
      <c r="AS21" s="73"/>
      <c r="AT21" s="73">
        <v>0.32</v>
      </c>
      <c r="AU21" s="73"/>
      <c r="AV21" s="73">
        <f t="shared" si="12"/>
        <v>224.97499999999999</v>
      </c>
      <c r="AW21" s="73"/>
      <c r="AX21" s="75">
        <f t="shared" si="13"/>
        <v>5225494.3250000002</v>
      </c>
      <c r="AY21" s="75"/>
      <c r="AZ21" s="75">
        <f t="shared" si="14"/>
        <v>5359984.5546506606</v>
      </c>
      <c r="BA21" s="75"/>
      <c r="BB21" s="76">
        <f t="shared" si="15"/>
        <v>-134490.22965066042</v>
      </c>
      <c r="BC21" s="70"/>
      <c r="BD21" s="77">
        <f t="shared" si="16"/>
        <v>4.7249999999999943</v>
      </c>
      <c r="BE21" s="76">
        <f t="shared" si="17"/>
        <v>109747.57499999987</v>
      </c>
      <c r="BF21" s="6"/>
    </row>
    <row r="22" spans="1:58" s="56" customFormat="1" x14ac:dyDescent="0.3">
      <c r="A22" s="70" t="s">
        <v>132</v>
      </c>
      <c r="B22" s="70"/>
      <c r="C22" s="70" t="s">
        <v>200</v>
      </c>
      <c r="D22" s="70"/>
      <c r="E22" s="70" t="s">
        <v>296</v>
      </c>
      <c r="F22" s="70"/>
      <c r="G22" s="71">
        <v>110</v>
      </c>
      <c r="H22" s="71"/>
      <c r="I22" s="71">
        <v>25949</v>
      </c>
      <c r="J22" s="71"/>
      <c r="K22" s="71">
        <v>37500</v>
      </c>
      <c r="L22" s="71"/>
      <c r="M22" s="95">
        <v>0.93</v>
      </c>
      <c r="N22" s="84"/>
      <c r="O22" s="73">
        <v>237.574504760548</v>
      </c>
      <c r="P22" s="73"/>
      <c r="Q22" s="74">
        <v>215.65</v>
      </c>
      <c r="R22" s="74"/>
      <c r="S22" s="74">
        <f t="shared" si="0"/>
        <v>4.2284313725490108</v>
      </c>
      <c r="T22" s="73">
        <f t="shared" si="1"/>
        <v>4.3130000000000006</v>
      </c>
      <c r="U22" s="73"/>
      <c r="V22" s="73">
        <f t="shared" si="2"/>
        <v>211.42156862745099</v>
      </c>
      <c r="W22" s="73"/>
      <c r="X22" s="72" t="str">
        <f t="shared" si="3"/>
        <v>N</v>
      </c>
      <c r="Y22" s="73"/>
      <c r="Z22" s="72" t="str">
        <f t="shared" si="4"/>
        <v>N</v>
      </c>
      <c r="AA22" s="72"/>
      <c r="AB22" s="85" t="s">
        <v>237</v>
      </c>
      <c r="AC22" s="72"/>
      <c r="AD22" s="72" t="str">
        <f t="shared" si="5"/>
        <v>Y</v>
      </c>
      <c r="AE22" s="72"/>
      <c r="AF22" s="72">
        <f t="shared" si="6"/>
        <v>211.42156862745099</v>
      </c>
      <c r="AG22" s="72"/>
      <c r="AH22" s="73">
        <f t="shared" si="7"/>
        <v>211.33700000000002</v>
      </c>
      <c r="AI22" s="73"/>
      <c r="AJ22" s="73">
        <f t="shared" si="8"/>
        <v>215.65</v>
      </c>
      <c r="AK22" s="73"/>
      <c r="AL22" s="73">
        <f>IF(AB22="N",AJ22,#REF!)</f>
        <v>215.65</v>
      </c>
      <c r="AM22" s="73"/>
      <c r="AN22" s="72" t="str">
        <f t="shared" si="9"/>
        <v>N/A</v>
      </c>
      <c r="AO22" s="73"/>
      <c r="AP22" s="73">
        <f t="shared" si="10"/>
        <v>215.65</v>
      </c>
      <c r="AQ22" s="73"/>
      <c r="AR22" s="73">
        <f t="shared" si="11"/>
        <v>4.3130000000000006</v>
      </c>
      <c r="AS22" s="73"/>
      <c r="AT22" s="73">
        <v>7.0000000000000007E-2</v>
      </c>
      <c r="AU22" s="73"/>
      <c r="AV22" s="73">
        <f t="shared" si="12"/>
        <v>220.03299999999999</v>
      </c>
      <c r="AW22" s="73"/>
      <c r="AX22" s="75">
        <f t="shared" si="13"/>
        <v>5709636.3169999998</v>
      </c>
      <c r="AY22" s="75"/>
      <c r="AZ22" s="75">
        <f t="shared" si="14"/>
        <v>6164820.8240314601</v>
      </c>
      <c r="BA22" s="75"/>
      <c r="BB22" s="76">
        <f t="shared" si="15"/>
        <v>-455184.50703146029</v>
      </c>
      <c r="BC22" s="70"/>
      <c r="BD22" s="77">
        <f t="shared" si="16"/>
        <v>4.3829999999999814</v>
      </c>
      <c r="BE22" s="76">
        <f t="shared" si="17"/>
        <v>113734.46699999951</v>
      </c>
      <c r="BF22" s="6"/>
    </row>
    <row r="23" spans="1:58" s="56" customFormat="1" x14ac:dyDescent="0.3">
      <c r="A23" s="70" t="s">
        <v>130</v>
      </c>
      <c r="B23" s="70"/>
      <c r="C23" s="70" t="s">
        <v>200</v>
      </c>
      <c r="D23" s="70"/>
      <c r="E23" s="70" t="s">
        <v>259</v>
      </c>
      <c r="F23" s="70"/>
      <c r="G23" s="71">
        <v>360</v>
      </c>
      <c r="H23" s="71"/>
      <c r="I23" s="71">
        <v>83544</v>
      </c>
      <c r="J23" s="71"/>
      <c r="K23" s="71">
        <v>118260</v>
      </c>
      <c r="L23" s="71"/>
      <c r="M23" s="95">
        <v>0.68</v>
      </c>
      <c r="N23" s="84"/>
      <c r="O23" s="73">
        <v>204.222252266525</v>
      </c>
      <c r="P23" s="73"/>
      <c r="Q23" s="74">
        <v>227.51</v>
      </c>
      <c r="R23" s="74"/>
      <c r="S23" s="74">
        <f t="shared" si="0"/>
        <v>4.4609803921568698</v>
      </c>
      <c r="T23" s="73">
        <f t="shared" si="1"/>
        <v>4.5502000000000002</v>
      </c>
      <c r="U23" s="73"/>
      <c r="V23" s="73">
        <f t="shared" si="2"/>
        <v>223.04901960784312</v>
      </c>
      <c r="W23" s="73"/>
      <c r="X23" s="72" t="str">
        <f t="shared" si="3"/>
        <v>Y</v>
      </c>
      <c r="Y23" s="73"/>
      <c r="Z23" s="72" t="str">
        <f t="shared" si="4"/>
        <v>Y</v>
      </c>
      <c r="AA23" s="72"/>
      <c r="AB23" s="85" t="s">
        <v>237</v>
      </c>
      <c r="AC23" s="72"/>
      <c r="AD23" s="72" t="str">
        <f t="shared" si="5"/>
        <v>N</v>
      </c>
      <c r="AE23" s="72"/>
      <c r="AF23" s="72">
        <f t="shared" si="6"/>
        <v>0</v>
      </c>
      <c r="AG23" s="72"/>
      <c r="AH23" s="73">
        <f t="shared" si="7"/>
        <v>222.9598</v>
      </c>
      <c r="AI23" s="73"/>
      <c r="AJ23" s="73">
        <f t="shared" si="8"/>
        <v>204.222252266525</v>
      </c>
      <c r="AK23" s="73"/>
      <c r="AL23" s="73">
        <f>IF(AB23="N",AJ23,#REF!)</f>
        <v>204.222252266525</v>
      </c>
      <c r="AM23" s="73"/>
      <c r="AN23" s="72">
        <f t="shared" si="9"/>
        <v>4.4609803921568698</v>
      </c>
      <c r="AO23" s="73"/>
      <c r="AP23" s="73">
        <f t="shared" si="10"/>
        <v>208.68323265868187</v>
      </c>
      <c r="AQ23" s="73"/>
      <c r="AR23" s="73">
        <f t="shared" si="11"/>
        <v>4.1736646531736374</v>
      </c>
      <c r="AS23" s="73"/>
      <c r="AT23" s="73">
        <v>0</v>
      </c>
      <c r="AU23" s="73"/>
      <c r="AV23" s="73">
        <f t="shared" si="12"/>
        <v>212.8568973118555</v>
      </c>
      <c r="AW23" s="73"/>
      <c r="AX23" s="75">
        <f t="shared" si="13"/>
        <v>17782916.629021656</v>
      </c>
      <c r="AY23" s="75"/>
      <c r="AZ23" s="75">
        <f t="shared" si="14"/>
        <v>17061543.843354564</v>
      </c>
      <c r="BA23" s="75"/>
      <c r="BB23" s="76">
        <f t="shared" si="15"/>
        <v>721372.78566709161</v>
      </c>
      <c r="BC23" s="70"/>
      <c r="BD23" s="77">
        <f t="shared" si="16"/>
        <v>-14.653102688144486</v>
      </c>
      <c r="BE23" s="76">
        <f t="shared" si="17"/>
        <v>-1224178.810978343</v>
      </c>
      <c r="BF23" s="6"/>
    </row>
    <row r="24" spans="1:58" s="56" customFormat="1" x14ac:dyDescent="0.3">
      <c r="A24" s="70" t="s">
        <v>128</v>
      </c>
      <c r="B24" s="70"/>
      <c r="C24" s="70" t="s">
        <v>200</v>
      </c>
      <c r="D24" s="70"/>
      <c r="E24" s="70" t="s">
        <v>292</v>
      </c>
      <c r="F24" s="70"/>
      <c r="G24" s="71">
        <v>80</v>
      </c>
      <c r="H24" s="71"/>
      <c r="I24" s="71">
        <v>20716</v>
      </c>
      <c r="J24" s="71"/>
      <c r="K24" s="71">
        <v>28051</v>
      </c>
      <c r="L24" s="71"/>
      <c r="M24" s="95">
        <v>0.96</v>
      </c>
      <c r="N24" s="84"/>
      <c r="O24" s="73">
        <v>274.13106127898902</v>
      </c>
      <c r="P24" s="73"/>
      <c r="Q24" s="74">
        <v>252.35</v>
      </c>
      <c r="R24" s="74"/>
      <c r="S24" s="74">
        <f t="shared" si="0"/>
        <v>4.9480392156862649</v>
      </c>
      <c r="T24" s="73">
        <f t="shared" si="1"/>
        <v>5.0469999999999997</v>
      </c>
      <c r="U24" s="73"/>
      <c r="V24" s="73">
        <f t="shared" si="2"/>
        <v>247.40196078431373</v>
      </c>
      <c r="W24" s="73"/>
      <c r="X24" s="72" t="str">
        <f t="shared" si="3"/>
        <v>N</v>
      </c>
      <c r="Y24" s="73"/>
      <c r="Z24" s="72" t="str">
        <f t="shared" si="4"/>
        <v>N</v>
      </c>
      <c r="AA24" s="72"/>
      <c r="AB24" s="85" t="s">
        <v>237</v>
      </c>
      <c r="AC24" s="72"/>
      <c r="AD24" s="72" t="str">
        <f t="shared" si="5"/>
        <v>Y</v>
      </c>
      <c r="AE24" s="72"/>
      <c r="AF24" s="72">
        <f t="shared" si="6"/>
        <v>247.40196078431373</v>
      </c>
      <c r="AG24" s="72"/>
      <c r="AH24" s="73">
        <f t="shared" si="7"/>
        <v>247.303</v>
      </c>
      <c r="AI24" s="73"/>
      <c r="AJ24" s="73">
        <f t="shared" si="8"/>
        <v>252.35</v>
      </c>
      <c r="AK24" s="73"/>
      <c r="AL24" s="73">
        <f>IF(AB24="N",AJ24,#REF!)</f>
        <v>252.35</v>
      </c>
      <c r="AM24" s="73"/>
      <c r="AN24" s="72" t="str">
        <f t="shared" si="9"/>
        <v>N/A</v>
      </c>
      <c r="AO24" s="73"/>
      <c r="AP24" s="73">
        <f t="shared" si="10"/>
        <v>252.35</v>
      </c>
      <c r="AQ24" s="73"/>
      <c r="AR24" s="73">
        <f t="shared" si="11"/>
        <v>5.0469999999999997</v>
      </c>
      <c r="AS24" s="73"/>
      <c r="AT24" s="73">
        <v>0.19</v>
      </c>
      <c r="AU24" s="73"/>
      <c r="AV24" s="73">
        <f t="shared" si="12"/>
        <v>257.58699999999999</v>
      </c>
      <c r="AW24" s="73"/>
      <c r="AX24" s="75">
        <f t="shared" si="13"/>
        <v>5336172.2919999994</v>
      </c>
      <c r="AY24" s="75"/>
      <c r="AZ24" s="75">
        <f t="shared" si="14"/>
        <v>5678899.0654555364</v>
      </c>
      <c r="BA24" s="75"/>
      <c r="BB24" s="76">
        <f t="shared" si="15"/>
        <v>-342726.77345553692</v>
      </c>
      <c r="BC24" s="70"/>
      <c r="BD24" s="77">
        <f t="shared" si="16"/>
        <v>5.2369999999999948</v>
      </c>
      <c r="BE24" s="76">
        <f t="shared" si="17"/>
        <v>108489.69199999989</v>
      </c>
      <c r="BF24" s="6"/>
    </row>
    <row r="25" spans="1:58" s="56" customFormat="1" x14ac:dyDescent="0.3">
      <c r="A25" s="70" t="s">
        <v>128</v>
      </c>
      <c r="B25" s="70"/>
      <c r="C25" s="70" t="s">
        <v>210</v>
      </c>
      <c r="D25" s="70"/>
      <c r="E25" s="70" t="s">
        <v>292</v>
      </c>
      <c r="F25" s="70"/>
      <c r="G25" s="71">
        <v>10</v>
      </c>
      <c r="H25" s="71"/>
      <c r="I25" s="71">
        <v>13</v>
      </c>
      <c r="J25" s="71"/>
      <c r="K25" s="71">
        <v>3285</v>
      </c>
      <c r="L25" s="71"/>
      <c r="M25" s="95">
        <v>0.81</v>
      </c>
      <c r="N25" s="84"/>
      <c r="O25" s="73">
        <v>243.23101202362801</v>
      </c>
      <c r="P25" s="73"/>
      <c r="Q25" s="74">
        <v>199.72</v>
      </c>
      <c r="R25" s="74"/>
      <c r="S25" s="74">
        <f t="shared" si="0"/>
        <v>3.9160784313725401</v>
      </c>
      <c r="T25" s="73">
        <f t="shared" si="1"/>
        <v>3.9944000000000002</v>
      </c>
      <c r="U25" s="73"/>
      <c r="V25" s="73">
        <f t="shared" si="2"/>
        <v>195.80392156862746</v>
      </c>
      <c r="W25" s="73"/>
      <c r="X25" s="72" t="str">
        <f t="shared" si="3"/>
        <v>N</v>
      </c>
      <c r="Y25" s="73"/>
      <c r="Z25" s="72" t="str">
        <f t="shared" si="4"/>
        <v>N</v>
      </c>
      <c r="AA25" s="72"/>
      <c r="AB25" s="85" t="s">
        <v>237</v>
      </c>
      <c r="AC25" s="72"/>
      <c r="AD25" s="72" t="str">
        <f t="shared" si="5"/>
        <v>Y</v>
      </c>
      <c r="AE25" s="72"/>
      <c r="AF25" s="72">
        <f t="shared" si="6"/>
        <v>195.80392156862746</v>
      </c>
      <c r="AG25" s="72"/>
      <c r="AH25" s="73">
        <f t="shared" si="7"/>
        <v>195.72559999999999</v>
      </c>
      <c r="AI25" s="73"/>
      <c r="AJ25" s="73">
        <f t="shared" si="8"/>
        <v>199.72</v>
      </c>
      <c r="AK25" s="73"/>
      <c r="AL25" s="73">
        <f>IF(AB25="N",AJ25,#REF!)</f>
        <v>199.72</v>
      </c>
      <c r="AM25" s="73"/>
      <c r="AN25" s="72" t="str">
        <f t="shared" si="9"/>
        <v>N/A</v>
      </c>
      <c r="AO25" s="73"/>
      <c r="AP25" s="73">
        <f t="shared" si="10"/>
        <v>199.72</v>
      </c>
      <c r="AQ25" s="73"/>
      <c r="AR25" s="73">
        <f t="shared" si="11"/>
        <v>3.9944000000000002</v>
      </c>
      <c r="AS25" s="73"/>
      <c r="AT25" s="73">
        <v>0.2</v>
      </c>
      <c r="AU25" s="73"/>
      <c r="AV25" s="73">
        <f t="shared" si="12"/>
        <v>203.9144</v>
      </c>
      <c r="AW25" s="73"/>
      <c r="AX25" s="75">
        <f t="shared" si="13"/>
        <v>2650.8872000000001</v>
      </c>
      <c r="AY25" s="75"/>
      <c r="AZ25" s="75">
        <f t="shared" si="14"/>
        <v>3162.0031563071643</v>
      </c>
      <c r="BA25" s="75"/>
      <c r="BB25" s="76">
        <f t="shared" si="15"/>
        <v>-511.1159563071642</v>
      </c>
      <c r="BC25" s="70"/>
      <c r="BD25" s="77">
        <f t="shared" si="16"/>
        <v>4.1944000000000017</v>
      </c>
      <c r="BE25" s="76">
        <f t="shared" si="17"/>
        <v>54.527200000000022</v>
      </c>
      <c r="BF25" s="6"/>
    </row>
    <row r="26" spans="1:58" s="56" customFormat="1" x14ac:dyDescent="0.3">
      <c r="A26" s="70" t="s">
        <v>126</v>
      </c>
      <c r="B26" s="70"/>
      <c r="C26" s="70" t="s">
        <v>200</v>
      </c>
      <c r="D26" s="70"/>
      <c r="E26" s="70" t="s">
        <v>268</v>
      </c>
      <c r="F26" s="70"/>
      <c r="G26" s="71">
        <v>90</v>
      </c>
      <c r="H26" s="71"/>
      <c r="I26" s="71">
        <v>21529</v>
      </c>
      <c r="J26" s="71"/>
      <c r="K26" s="71">
        <v>29565</v>
      </c>
      <c r="L26" s="71"/>
      <c r="M26" s="95">
        <v>0.9</v>
      </c>
      <c r="N26" s="84"/>
      <c r="O26" s="73">
        <v>264.65008715377002</v>
      </c>
      <c r="P26" s="73"/>
      <c r="Q26" s="74">
        <v>238.08</v>
      </c>
      <c r="R26" s="74"/>
      <c r="S26" s="74">
        <f t="shared" si="0"/>
        <v>4.6682352941176646</v>
      </c>
      <c r="T26" s="73">
        <f t="shared" si="1"/>
        <v>4.7616000000000005</v>
      </c>
      <c r="U26" s="73"/>
      <c r="V26" s="73">
        <f t="shared" si="2"/>
        <v>233.41176470588235</v>
      </c>
      <c r="W26" s="73"/>
      <c r="X26" s="72" t="str">
        <f t="shared" si="3"/>
        <v>N</v>
      </c>
      <c r="Y26" s="73"/>
      <c r="Z26" s="72" t="str">
        <f t="shared" si="4"/>
        <v>N</v>
      </c>
      <c r="AA26" s="72"/>
      <c r="AB26" s="85" t="s">
        <v>237</v>
      </c>
      <c r="AC26" s="72"/>
      <c r="AD26" s="72" t="str">
        <f t="shared" si="5"/>
        <v>Y</v>
      </c>
      <c r="AE26" s="72"/>
      <c r="AF26" s="72">
        <f t="shared" si="6"/>
        <v>233.41176470588235</v>
      </c>
      <c r="AG26" s="72"/>
      <c r="AH26" s="73">
        <f t="shared" si="7"/>
        <v>233.31840000000003</v>
      </c>
      <c r="AI26" s="73"/>
      <c r="AJ26" s="73">
        <f t="shared" si="8"/>
        <v>238.08</v>
      </c>
      <c r="AK26" s="73"/>
      <c r="AL26" s="73">
        <f>IF(AB26="N",AJ26,#REF!)</f>
        <v>238.08</v>
      </c>
      <c r="AM26" s="73"/>
      <c r="AN26" s="72" t="str">
        <f t="shared" si="9"/>
        <v>N/A</v>
      </c>
      <c r="AO26" s="73"/>
      <c r="AP26" s="73">
        <f t="shared" si="10"/>
        <v>238.08</v>
      </c>
      <c r="AQ26" s="73"/>
      <c r="AR26" s="73">
        <f t="shared" si="11"/>
        <v>4.7616000000000005</v>
      </c>
      <c r="AS26" s="73"/>
      <c r="AT26" s="73">
        <v>0.28000000000000003</v>
      </c>
      <c r="AU26" s="73"/>
      <c r="AV26" s="73">
        <f t="shared" si="12"/>
        <v>243.1216</v>
      </c>
      <c r="AW26" s="73"/>
      <c r="AX26" s="75">
        <f t="shared" si="13"/>
        <v>5234164.9264000002</v>
      </c>
      <c r="AY26" s="75"/>
      <c r="AZ26" s="75">
        <f t="shared" si="14"/>
        <v>5697651.7263335148</v>
      </c>
      <c r="BA26" s="75"/>
      <c r="BB26" s="76">
        <f t="shared" si="15"/>
        <v>-463486.79993351456</v>
      </c>
      <c r="BC26" s="70"/>
      <c r="BD26" s="77">
        <f t="shared" si="16"/>
        <v>5.0415999999999883</v>
      </c>
      <c r="BE26" s="76">
        <f t="shared" si="17"/>
        <v>108540.60639999974</v>
      </c>
      <c r="BF26" s="6"/>
    </row>
    <row r="27" spans="1:58" s="56" customFormat="1" x14ac:dyDescent="0.3">
      <c r="A27" s="70" t="s">
        <v>124</v>
      </c>
      <c r="B27" s="70"/>
      <c r="C27" s="70" t="s">
        <v>200</v>
      </c>
      <c r="D27" s="70"/>
      <c r="E27" s="70" t="s">
        <v>262</v>
      </c>
      <c r="F27" s="70"/>
      <c r="G27" s="71">
        <v>175</v>
      </c>
      <c r="H27" s="71"/>
      <c r="I27" s="71">
        <v>34641</v>
      </c>
      <c r="J27" s="71"/>
      <c r="K27" s="71">
        <v>57488</v>
      </c>
      <c r="L27" s="71"/>
      <c r="M27" s="95">
        <v>0.66</v>
      </c>
      <c r="N27" s="84"/>
      <c r="O27" s="73">
        <v>240.34</v>
      </c>
      <c r="P27" s="73"/>
      <c r="Q27" s="74">
        <v>228.89</v>
      </c>
      <c r="R27" s="74"/>
      <c r="S27" s="74">
        <f t="shared" si="0"/>
        <v>4.4880392156862854</v>
      </c>
      <c r="T27" s="73">
        <f t="shared" si="1"/>
        <v>4.5777999999999999</v>
      </c>
      <c r="U27" s="73"/>
      <c r="V27" s="73">
        <f t="shared" si="2"/>
        <v>224.4019607843137</v>
      </c>
      <c r="W27" s="73"/>
      <c r="X27" s="72" t="str">
        <f t="shared" si="3"/>
        <v>N</v>
      </c>
      <c r="Y27" s="73"/>
      <c r="Z27" s="72" t="str">
        <f t="shared" si="4"/>
        <v>Y</v>
      </c>
      <c r="AA27" s="72"/>
      <c r="AB27" s="85" t="s">
        <v>237</v>
      </c>
      <c r="AC27" s="72"/>
      <c r="AD27" s="72" t="str">
        <f t="shared" si="5"/>
        <v>Y</v>
      </c>
      <c r="AE27" s="72"/>
      <c r="AF27" s="72">
        <f t="shared" si="6"/>
        <v>224.4019607843137</v>
      </c>
      <c r="AG27" s="72"/>
      <c r="AH27" s="73">
        <f t="shared" si="7"/>
        <v>224.31219999999999</v>
      </c>
      <c r="AI27" s="73"/>
      <c r="AJ27" s="73">
        <f t="shared" si="8"/>
        <v>228.89</v>
      </c>
      <c r="AK27" s="73"/>
      <c r="AL27" s="73">
        <f>IF(AB27="N",AJ27,#REF!)</f>
        <v>228.89</v>
      </c>
      <c r="AM27" s="73"/>
      <c r="AN27" s="72" t="str">
        <f t="shared" si="9"/>
        <v>N/A</v>
      </c>
      <c r="AO27" s="73"/>
      <c r="AP27" s="73">
        <f t="shared" si="10"/>
        <v>228.89</v>
      </c>
      <c r="AQ27" s="73"/>
      <c r="AR27" s="73">
        <f t="shared" si="11"/>
        <v>4.5777999999999999</v>
      </c>
      <c r="AS27" s="73"/>
      <c r="AT27" s="73">
        <v>0.18</v>
      </c>
      <c r="AU27" s="73"/>
      <c r="AV27" s="73">
        <f t="shared" si="12"/>
        <v>233.64779999999999</v>
      </c>
      <c r="AW27" s="73"/>
      <c r="AX27" s="75">
        <f t="shared" si="13"/>
        <v>8093793.4397999998</v>
      </c>
      <c r="AY27" s="75"/>
      <c r="AZ27" s="75">
        <f t="shared" si="14"/>
        <v>8325617.9400000004</v>
      </c>
      <c r="BA27" s="75"/>
      <c r="BB27" s="76">
        <f t="shared" si="15"/>
        <v>-231824.50020000059</v>
      </c>
      <c r="BC27" s="70"/>
      <c r="BD27" s="77">
        <f t="shared" si="16"/>
        <v>4.7578000000000031</v>
      </c>
      <c r="BE27" s="76">
        <f t="shared" si="17"/>
        <v>164814.94980000012</v>
      </c>
      <c r="BF27" s="6"/>
    </row>
    <row r="28" spans="1:58" s="56" customFormat="1" x14ac:dyDescent="0.3">
      <c r="A28" s="70" t="s">
        <v>122</v>
      </c>
      <c r="B28" s="70"/>
      <c r="C28" s="70" t="s">
        <v>200</v>
      </c>
      <c r="D28" s="70"/>
      <c r="E28" s="70" t="s">
        <v>308</v>
      </c>
      <c r="F28" s="70"/>
      <c r="G28" s="71">
        <v>282</v>
      </c>
      <c r="H28" s="71"/>
      <c r="I28" s="71">
        <v>65787</v>
      </c>
      <c r="J28" s="71"/>
      <c r="K28" s="71">
        <v>92637</v>
      </c>
      <c r="L28" s="71"/>
      <c r="M28" s="95">
        <v>0.83</v>
      </c>
      <c r="N28" s="84"/>
      <c r="O28" s="73">
        <v>258.75932434368298</v>
      </c>
      <c r="P28" s="73"/>
      <c r="Q28" s="74">
        <v>246.95</v>
      </c>
      <c r="R28" s="74"/>
      <c r="S28" s="74">
        <f t="shared" si="0"/>
        <v>4.8421568627450995</v>
      </c>
      <c r="T28" s="73">
        <f t="shared" si="1"/>
        <v>4.9390000000000001</v>
      </c>
      <c r="U28" s="73"/>
      <c r="V28" s="73">
        <f t="shared" si="2"/>
        <v>242.10784313725489</v>
      </c>
      <c r="W28" s="73"/>
      <c r="X28" s="72" t="str">
        <f t="shared" si="3"/>
        <v>N</v>
      </c>
      <c r="Y28" s="73"/>
      <c r="Z28" s="72" t="str">
        <f t="shared" si="4"/>
        <v>N</v>
      </c>
      <c r="AA28" s="72"/>
      <c r="AB28" s="85" t="s">
        <v>237</v>
      </c>
      <c r="AC28" s="72"/>
      <c r="AD28" s="72" t="str">
        <f t="shared" si="5"/>
        <v>Y</v>
      </c>
      <c r="AE28" s="72"/>
      <c r="AF28" s="72">
        <f t="shared" si="6"/>
        <v>242.10784313725489</v>
      </c>
      <c r="AG28" s="72"/>
      <c r="AH28" s="73">
        <f t="shared" si="7"/>
        <v>242.011</v>
      </c>
      <c r="AI28" s="73"/>
      <c r="AJ28" s="73">
        <f t="shared" si="8"/>
        <v>246.95</v>
      </c>
      <c r="AK28" s="73"/>
      <c r="AL28" s="73">
        <f>IF(AB28="N",AJ28,#REF!)</f>
        <v>246.95</v>
      </c>
      <c r="AM28" s="73"/>
      <c r="AN28" s="72" t="str">
        <f t="shared" si="9"/>
        <v>N/A</v>
      </c>
      <c r="AO28" s="73"/>
      <c r="AP28" s="73">
        <f t="shared" si="10"/>
        <v>246.95</v>
      </c>
      <c r="AQ28" s="73"/>
      <c r="AR28" s="73">
        <f t="shared" si="11"/>
        <v>4.9390000000000001</v>
      </c>
      <c r="AS28" s="73"/>
      <c r="AT28" s="73">
        <v>0.09</v>
      </c>
      <c r="AU28" s="73"/>
      <c r="AV28" s="73">
        <f t="shared" si="12"/>
        <v>251.97899999999998</v>
      </c>
      <c r="AW28" s="73"/>
      <c r="AX28" s="75">
        <f t="shared" si="13"/>
        <v>16576942.472999999</v>
      </c>
      <c r="AY28" s="75"/>
      <c r="AZ28" s="75">
        <f t="shared" si="14"/>
        <v>17022999.670597874</v>
      </c>
      <c r="BA28" s="75"/>
      <c r="BB28" s="76">
        <f t="shared" si="15"/>
        <v>-446057.19759787433</v>
      </c>
      <c r="BC28" s="70"/>
      <c r="BD28" s="77">
        <f t="shared" si="16"/>
        <v>5.0289999999999964</v>
      </c>
      <c r="BE28" s="76">
        <f t="shared" si="17"/>
        <v>330842.82299999974</v>
      </c>
      <c r="BF28" s="6"/>
    </row>
    <row r="29" spans="1:58" s="56" customFormat="1" x14ac:dyDescent="0.3">
      <c r="A29" s="70" t="s">
        <v>121</v>
      </c>
      <c r="B29" s="70"/>
      <c r="C29" s="70" t="s">
        <v>200</v>
      </c>
      <c r="D29" s="70"/>
      <c r="E29" s="70" t="s">
        <v>333</v>
      </c>
      <c r="F29" s="70"/>
      <c r="G29" s="71">
        <v>150</v>
      </c>
      <c r="H29" s="71"/>
      <c r="I29" s="71">
        <v>33107</v>
      </c>
      <c r="J29" s="71"/>
      <c r="K29" s="71">
        <v>49275</v>
      </c>
      <c r="L29" s="71"/>
      <c r="M29" s="95">
        <v>0.88</v>
      </c>
      <c r="N29" s="84"/>
      <c r="O29" s="73">
        <v>282.89888058161301</v>
      </c>
      <c r="P29" s="73"/>
      <c r="Q29" s="74">
        <v>270.11</v>
      </c>
      <c r="R29" s="74"/>
      <c r="S29" s="74">
        <f t="shared" si="0"/>
        <v>5.2962745098039363</v>
      </c>
      <c r="T29" s="73">
        <f t="shared" si="1"/>
        <v>5.4022000000000006</v>
      </c>
      <c r="U29" s="73"/>
      <c r="V29" s="73">
        <f t="shared" si="2"/>
        <v>264.81372549019608</v>
      </c>
      <c r="W29" s="73"/>
      <c r="X29" s="72" t="str">
        <f t="shared" si="3"/>
        <v>N</v>
      </c>
      <c r="Y29" s="73"/>
      <c r="Z29" s="72" t="str">
        <f t="shared" si="4"/>
        <v>N</v>
      </c>
      <c r="AA29" s="72"/>
      <c r="AB29" s="85" t="s">
        <v>237</v>
      </c>
      <c r="AC29" s="72"/>
      <c r="AD29" s="72" t="str">
        <f t="shared" si="5"/>
        <v>Y</v>
      </c>
      <c r="AE29" s="72"/>
      <c r="AF29" s="72">
        <f t="shared" si="6"/>
        <v>264.81372549019608</v>
      </c>
      <c r="AG29" s="72"/>
      <c r="AH29" s="73">
        <f t="shared" si="7"/>
        <v>264.70780000000002</v>
      </c>
      <c r="AI29" s="73"/>
      <c r="AJ29" s="73">
        <f t="shared" si="8"/>
        <v>270.11</v>
      </c>
      <c r="AK29" s="73"/>
      <c r="AL29" s="73">
        <f>IF(AB29="N",AJ29,#REF!)</f>
        <v>270.11</v>
      </c>
      <c r="AM29" s="73"/>
      <c r="AN29" s="72" t="str">
        <f t="shared" si="9"/>
        <v>N/A</v>
      </c>
      <c r="AO29" s="73"/>
      <c r="AP29" s="73">
        <f t="shared" si="10"/>
        <v>270.11</v>
      </c>
      <c r="AQ29" s="73"/>
      <c r="AR29" s="73">
        <f t="shared" si="11"/>
        <v>5.4022000000000006</v>
      </c>
      <c r="AS29" s="73"/>
      <c r="AT29" s="73">
        <v>0.27</v>
      </c>
      <c r="AU29" s="73"/>
      <c r="AV29" s="73">
        <f t="shared" si="12"/>
        <v>275.78219999999999</v>
      </c>
      <c r="AW29" s="73"/>
      <c r="AX29" s="75">
        <f t="shared" si="13"/>
        <v>9130321.2953999992</v>
      </c>
      <c r="AY29" s="75"/>
      <c r="AZ29" s="75">
        <f t="shared" si="14"/>
        <v>9365933.2394154612</v>
      </c>
      <c r="BA29" s="75"/>
      <c r="BB29" s="76">
        <f t="shared" si="15"/>
        <v>-235611.94401546195</v>
      </c>
      <c r="BC29" s="70"/>
      <c r="BD29" s="77">
        <f t="shared" si="16"/>
        <v>5.6721999999999753</v>
      </c>
      <c r="BE29" s="76">
        <f t="shared" si="17"/>
        <v>187789.52539999917</v>
      </c>
      <c r="BF29" s="6"/>
    </row>
    <row r="30" spans="1:58" s="56" customFormat="1" x14ac:dyDescent="0.3">
      <c r="A30" s="70" t="s">
        <v>119</v>
      </c>
      <c r="B30" s="70"/>
      <c r="C30" s="70" t="s">
        <v>200</v>
      </c>
      <c r="D30" s="70"/>
      <c r="E30" s="70" t="s">
        <v>290</v>
      </c>
      <c r="F30" s="70"/>
      <c r="G30" s="71">
        <v>130</v>
      </c>
      <c r="H30" s="71"/>
      <c r="I30" s="71">
        <v>41008</v>
      </c>
      <c r="J30" s="71"/>
      <c r="K30" s="71">
        <v>45122</v>
      </c>
      <c r="L30" s="71"/>
      <c r="M30" s="95">
        <v>0.95</v>
      </c>
      <c r="N30" s="84"/>
      <c r="O30" s="73">
        <v>273.6665794667</v>
      </c>
      <c r="P30" s="73"/>
      <c r="Q30" s="74">
        <v>253.85</v>
      </c>
      <c r="R30" s="74"/>
      <c r="S30" s="74">
        <f t="shared" si="0"/>
        <v>4.9774509803921489</v>
      </c>
      <c r="T30" s="73">
        <f t="shared" si="1"/>
        <v>5.077</v>
      </c>
      <c r="U30" s="73"/>
      <c r="V30" s="73">
        <f t="shared" si="2"/>
        <v>248.87254901960785</v>
      </c>
      <c r="W30" s="73"/>
      <c r="X30" s="72" t="str">
        <f t="shared" si="3"/>
        <v>N</v>
      </c>
      <c r="Y30" s="73"/>
      <c r="Z30" s="72" t="str">
        <f t="shared" si="4"/>
        <v>N</v>
      </c>
      <c r="AA30" s="72"/>
      <c r="AB30" s="85" t="s">
        <v>237</v>
      </c>
      <c r="AC30" s="72"/>
      <c r="AD30" s="72" t="str">
        <f t="shared" si="5"/>
        <v>Y</v>
      </c>
      <c r="AE30" s="72"/>
      <c r="AF30" s="72">
        <f t="shared" si="6"/>
        <v>248.87254901960785</v>
      </c>
      <c r="AG30" s="72"/>
      <c r="AH30" s="73">
        <f t="shared" si="7"/>
        <v>248.773</v>
      </c>
      <c r="AI30" s="73"/>
      <c r="AJ30" s="73">
        <f t="shared" si="8"/>
        <v>253.85</v>
      </c>
      <c r="AK30" s="73"/>
      <c r="AL30" s="73">
        <f>IF(AB30="N",AJ30,#REF!)</f>
        <v>253.85</v>
      </c>
      <c r="AM30" s="73"/>
      <c r="AN30" s="72" t="str">
        <f t="shared" si="9"/>
        <v>N/A</v>
      </c>
      <c r="AO30" s="73"/>
      <c r="AP30" s="73">
        <f t="shared" si="10"/>
        <v>253.85</v>
      </c>
      <c r="AQ30" s="73"/>
      <c r="AR30" s="73">
        <f t="shared" si="11"/>
        <v>5.077</v>
      </c>
      <c r="AS30" s="73"/>
      <c r="AT30" s="73">
        <v>0.2</v>
      </c>
      <c r="AU30" s="73"/>
      <c r="AV30" s="73">
        <f t="shared" si="12"/>
        <v>259.12700000000001</v>
      </c>
      <c r="AW30" s="73"/>
      <c r="AX30" s="75">
        <f t="shared" si="13"/>
        <v>10626280.016000001</v>
      </c>
      <c r="AY30" s="75"/>
      <c r="AZ30" s="75">
        <f t="shared" si="14"/>
        <v>11222519.090770433</v>
      </c>
      <c r="BA30" s="75"/>
      <c r="BB30" s="76">
        <f t="shared" si="15"/>
        <v>-596239.07477043197</v>
      </c>
      <c r="BC30" s="70"/>
      <c r="BD30" s="77">
        <f t="shared" si="16"/>
        <v>5.2770000000000152</v>
      </c>
      <c r="BE30" s="76">
        <f t="shared" si="17"/>
        <v>216399.21600000063</v>
      </c>
      <c r="BF30" s="6"/>
    </row>
    <row r="31" spans="1:58" s="56" customFormat="1" x14ac:dyDescent="0.3">
      <c r="A31" s="70" t="s">
        <v>119</v>
      </c>
      <c r="B31" s="70"/>
      <c r="C31" s="70" t="s">
        <v>210</v>
      </c>
      <c r="D31" s="70"/>
      <c r="E31" s="70" t="s">
        <v>290</v>
      </c>
      <c r="F31" s="70"/>
      <c r="G31" s="71">
        <v>69</v>
      </c>
      <c r="H31" s="71"/>
      <c r="I31" s="71">
        <v>7656</v>
      </c>
      <c r="J31" s="71"/>
      <c r="K31" s="71">
        <v>22667</v>
      </c>
      <c r="L31" s="71"/>
      <c r="M31" s="95">
        <v>0.77</v>
      </c>
      <c r="N31" s="84"/>
      <c r="O31" s="73">
        <v>241.744289788354</v>
      </c>
      <c r="P31" s="73"/>
      <c r="Q31" s="74">
        <v>194.64</v>
      </c>
      <c r="R31" s="74"/>
      <c r="S31" s="74">
        <f t="shared" si="0"/>
        <v>3.8164705882352905</v>
      </c>
      <c r="T31" s="73">
        <f t="shared" si="1"/>
        <v>3.8927999999999998</v>
      </c>
      <c r="U31" s="73"/>
      <c r="V31" s="73">
        <f t="shared" si="2"/>
        <v>190.8235294117647</v>
      </c>
      <c r="W31" s="73"/>
      <c r="X31" s="72" t="str">
        <f t="shared" si="3"/>
        <v>N</v>
      </c>
      <c r="Y31" s="73"/>
      <c r="Z31" s="72" t="str">
        <f t="shared" si="4"/>
        <v>N</v>
      </c>
      <c r="AA31" s="72"/>
      <c r="AB31" s="85" t="s">
        <v>237</v>
      </c>
      <c r="AC31" s="72"/>
      <c r="AD31" s="72" t="str">
        <f t="shared" si="5"/>
        <v>Y</v>
      </c>
      <c r="AE31" s="72"/>
      <c r="AF31" s="72">
        <f t="shared" si="6"/>
        <v>190.8235294117647</v>
      </c>
      <c r="AG31" s="72"/>
      <c r="AH31" s="73">
        <f t="shared" si="7"/>
        <v>190.74719999999999</v>
      </c>
      <c r="AI31" s="73"/>
      <c r="AJ31" s="73">
        <f t="shared" si="8"/>
        <v>194.64</v>
      </c>
      <c r="AK31" s="73"/>
      <c r="AL31" s="73">
        <f>IF(AB31="N",AJ31,#REF!)</f>
        <v>194.64</v>
      </c>
      <c r="AM31" s="73"/>
      <c r="AN31" s="72" t="str">
        <f t="shared" si="9"/>
        <v>N/A</v>
      </c>
      <c r="AO31" s="73"/>
      <c r="AP31" s="73">
        <f t="shared" si="10"/>
        <v>194.64</v>
      </c>
      <c r="AQ31" s="73"/>
      <c r="AR31" s="73">
        <f t="shared" si="11"/>
        <v>3.8927999999999998</v>
      </c>
      <c r="AS31" s="73"/>
      <c r="AT31" s="73">
        <v>0.21</v>
      </c>
      <c r="AU31" s="73"/>
      <c r="AV31" s="73">
        <f t="shared" si="12"/>
        <v>198.74279999999999</v>
      </c>
      <c r="AW31" s="73"/>
      <c r="AX31" s="75">
        <f t="shared" si="13"/>
        <v>1521574.8768</v>
      </c>
      <c r="AY31" s="75"/>
      <c r="AZ31" s="75">
        <f t="shared" si="14"/>
        <v>1850794.2826196381</v>
      </c>
      <c r="BA31" s="75"/>
      <c r="BB31" s="76">
        <f t="shared" si="15"/>
        <v>-329219.40581963817</v>
      </c>
      <c r="BC31" s="70"/>
      <c r="BD31" s="77">
        <f t="shared" si="16"/>
        <v>4.102800000000002</v>
      </c>
      <c r="BE31" s="76">
        <f t="shared" si="17"/>
        <v>31411.036800000016</v>
      </c>
      <c r="BF31" s="6"/>
    </row>
    <row r="32" spans="1:58" s="56" customFormat="1" x14ac:dyDescent="0.3">
      <c r="A32" s="70" t="s">
        <v>117</v>
      </c>
      <c r="B32" s="70"/>
      <c r="C32" s="70" t="s">
        <v>200</v>
      </c>
      <c r="D32" s="70"/>
      <c r="E32" s="70" t="s">
        <v>305</v>
      </c>
      <c r="F32" s="70"/>
      <c r="G32" s="71">
        <v>120</v>
      </c>
      <c r="H32" s="71"/>
      <c r="I32" s="71">
        <v>26895</v>
      </c>
      <c r="J32" s="71"/>
      <c r="K32" s="71">
        <v>39515</v>
      </c>
      <c r="L32" s="71"/>
      <c r="M32" s="95">
        <v>0.9</v>
      </c>
      <c r="N32" s="84"/>
      <c r="O32" s="73">
        <v>280.79853907578098</v>
      </c>
      <c r="P32" s="73"/>
      <c r="Q32" s="74">
        <v>238.36</v>
      </c>
      <c r="R32" s="74"/>
      <c r="S32" s="74">
        <f t="shared" si="0"/>
        <v>4.673725490196091</v>
      </c>
      <c r="T32" s="73">
        <f t="shared" si="1"/>
        <v>4.7672000000000008</v>
      </c>
      <c r="U32" s="73"/>
      <c r="V32" s="73">
        <f t="shared" si="2"/>
        <v>233.68627450980392</v>
      </c>
      <c r="W32" s="73"/>
      <c r="X32" s="72" t="str">
        <f t="shared" si="3"/>
        <v>N</v>
      </c>
      <c r="Y32" s="73"/>
      <c r="Z32" s="72" t="str">
        <f t="shared" si="4"/>
        <v>N</v>
      </c>
      <c r="AA32" s="72"/>
      <c r="AB32" s="85" t="s">
        <v>237</v>
      </c>
      <c r="AC32" s="72"/>
      <c r="AD32" s="72" t="str">
        <f t="shared" si="5"/>
        <v>Y</v>
      </c>
      <c r="AE32" s="72"/>
      <c r="AF32" s="72">
        <f t="shared" si="6"/>
        <v>233.68627450980392</v>
      </c>
      <c r="AG32" s="72"/>
      <c r="AH32" s="73">
        <f t="shared" si="7"/>
        <v>233.59280000000001</v>
      </c>
      <c r="AI32" s="73"/>
      <c r="AJ32" s="73">
        <f t="shared" si="8"/>
        <v>238.36</v>
      </c>
      <c r="AK32" s="73"/>
      <c r="AL32" s="73">
        <f>IF(AB32="N",AJ32,#REF!)</f>
        <v>238.36</v>
      </c>
      <c r="AM32" s="73"/>
      <c r="AN32" s="72" t="str">
        <f t="shared" si="9"/>
        <v>N/A</v>
      </c>
      <c r="AO32" s="73"/>
      <c r="AP32" s="73">
        <f t="shared" si="10"/>
        <v>238.36</v>
      </c>
      <c r="AQ32" s="73"/>
      <c r="AR32" s="73">
        <f t="shared" si="11"/>
        <v>4.7672000000000008</v>
      </c>
      <c r="AS32" s="73"/>
      <c r="AT32" s="73">
        <v>0.32</v>
      </c>
      <c r="AU32" s="73"/>
      <c r="AV32" s="73">
        <f t="shared" si="12"/>
        <v>243.44720000000001</v>
      </c>
      <c r="AW32" s="73"/>
      <c r="AX32" s="75">
        <f t="shared" si="13"/>
        <v>6547512.4440000001</v>
      </c>
      <c r="AY32" s="75"/>
      <c r="AZ32" s="75">
        <f t="shared" si="14"/>
        <v>7552076.7084431294</v>
      </c>
      <c r="BA32" s="75"/>
      <c r="BB32" s="76">
        <f t="shared" si="15"/>
        <v>-1004564.2644431293</v>
      </c>
      <c r="BC32" s="70"/>
      <c r="BD32" s="77">
        <f t="shared" si="16"/>
        <v>5.0871999999999957</v>
      </c>
      <c r="BE32" s="76">
        <f t="shared" si="17"/>
        <v>136820.24399999989</v>
      </c>
      <c r="BF32" s="6"/>
    </row>
    <row r="33" spans="1:58" s="56" customFormat="1" x14ac:dyDescent="0.3">
      <c r="A33" s="70" t="s">
        <v>115</v>
      </c>
      <c r="B33" s="70"/>
      <c r="C33" s="70" t="s">
        <v>200</v>
      </c>
      <c r="D33" s="70"/>
      <c r="E33" s="70" t="s">
        <v>298</v>
      </c>
      <c r="F33" s="70"/>
      <c r="G33" s="71">
        <v>127</v>
      </c>
      <c r="H33" s="71"/>
      <c r="I33" s="71">
        <v>30694</v>
      </c>
      <c r="J33" s="71"/>
      <c r="K33" s="71">
        <v>44040</v>
      </c>
      <c r="L33" s="71"/>
      <c r="M33" s="95">
        <v>0.95</v>
      </c>
      <c r="N33" s="84"/>
      <c r="O33" s="73">
        <v>260.80735038139102</v>
      </c>
      <c r="P33" s="73"/>
      <c r="Q33" s="74">
        <v>245.43</v>
      </c>
      <c r="R33" s="74"/>
      <c r="S33" s="74">
        <f t="shared" si="0"/>
        <v>4.8123529411764707</v>
      </c>
      <c r="T33" s="73">
        <f t="shared" si="1"/>
        <v>4.9085999999999999</v>
      </c>
      <c r="U33" s="73"/>
      <c r="V33" s="73">
        <f t="shared" si="2"/>
        <v>240.61764705882354</v>
      </c>
      <c r="W33" s="73"/>
      <c r="X33" s="72" t="str">
        <f t="shared" si="3"/>
        <v>N</v>
      </c>
      <c r="Y33" s="73"/>
      <c r="Z33" s="72" t="str">
        <f t="shared" si="4"/>
        <v>N</v>
      </c>
      <c r="AA33" s="72"/>
      <c r="AB33" s="85" t="s">
        <v>237</v>
      </c>
      <c r="AC33" s="72"/>
      <c r="AD33" s="72" t="str">
        <f t="shared" si="5"/>
        <v>Y</v>
      </c>
      <c r="AE33" s="72"/>
      <c r="AF33" s="72">
        <f t="shared" si="6"/>
        <v>240.61764705882354</v>
      </c>
      <c r="AG33" s="72"/>
      <c r="AH33" s="73">
        <f t="shared" si="7"/>
        <v>240.5214</v>
      </c>
      <c r="AI33" s="73"/>
      <c r="AJ33" s="73">
        <f t="shared" si="8"/>
        <v>245.43</v>
      </c>
      <c r="AK33" s="73"/>
      <c r="AL33" s="73">
        <f>IF(AB33="N",AJ33,#REF!)</f>
        <v>245.43</v>
      </c>
      <c r="AM33" s="73"/>
      <c r="AN33" s="72" t="str">
        <f t="shared" si="9"/>
        <v>N/A</v>
      </c>
      <c r="AO33" s="73"/>
      <c r="AP33" s="73">
        <f t="shared" si="10"/>
        <v>245.43</v>
      </c>
      <c r="AQ33" s="73"/>
      <c r="AR33" s="73">
        <f t="shared" si="11"/>
        <v>4.9085999999999999</v>
      </c>
      <c r="AS33" s="73"/>
      <c r="AT33" s="73">
        <v>0.45</v>
      </c>
      <c r="AU33" s="73"/>
      <c r="AV33" s="73">
        <f t="shared" si="12"/>
        <v>250.7886</v>
      </c>
      <c r="AW33" s="73"/>
      <c r="AX33" s="75">
        <f t="shared" si="13"/>
        <v>7697705.2884</v>
      </c>
      <c r="AY33" s="75"/>
      <c r="AZ33" s="75">
        <f t="shared" si="14"/>
        <v>8005220.8126064157</v>
      </c>
      <c r="BA33" s="75"/>
      <c r="BB33" s="76">
        <f t="shared" si="15"/>
        <v>-307515.52420641575</v>
      </c>
      <c r="BC33" s="70"/>
      <c r="BD33" s="77">
        <f t="shared" si="16"/>
        <v>5.3585999999999956</v>
      </c>
      <c r="BE33" s="76">
        <f t="shared" si="17"/>
        <v>164476.86839999986</v>
      </c>
      <c r="BF33" s="6"/>
    </row>
    <row r="34" spans="1:58" s="56" customFormat="1" x14ac:dyDescent="0.3">
      <c r="A34" s="70" t="s">
        <v>114</v>
      </c>
      <c r="B34" s="70"/>
      <c r="C34" s="70" t="s">
        <v>200</v>
      </c>
      <c r="D34" s="70"/>
      <c r="E34" s="70" t="s">
        <v>299</v>
      </c>
      <c r="F34" s="70"/>
      <c r="G34" s="71">
        <v>126</v>
      </c>
      <c r="H34" s="71"/>
      <c r="I34" s="71">
        <v>34435</v>
      </c>
      <c r="J34" s="71"/>
      <c r="K34" s="71">
        <v>42575</v>
      </c>
      <c r="L34" s="71"/>
      <c r="M34" s="95">
        <v>0.93</v>
      </c>
      <c r="N34" s="84"/>
      <c r="O34" s="73">
        <v>268.338930653879</v>
      </c>
      <c r="P34" s="73"/>
      <c r="Q34" s="74">
        <v>235.13</v>
      </c>
      <c r="R34" s="74"/>
      <c r="S34" s="74">
        <f t="shared" si="0"/>
        <v>4.6103921568627584</v>
      </c>
      <c r="T34" s="73">
        <f t="shared" si="1"/>
        <v>4.7026000000000003</v>
      </c>
      <c r="U34" s="73"/>
      <c r="V34" s="73">
        <f t="shared" si="2"/>
        <v>230.51960784313724</v>
      </c>
      <c r="W34" s="73"/>
      <c r="X34" s="72" t="str">
        <f t="shared" si="3"/>
        <v>N</v>
      </c>
      <c r="Y34" s="73"/>
      <c r="Z34" s="72" t="str">
        <f t="shared" si="4"/>
        <v>N</v>
      </c>
      <c r="AA34" s="72"/>
      <c r="AB34" s="85" t="s">
        <v>237</v>
      </c>
      <c r="AC34" s="72"/>
      <c r="AD34" s="72" t="str">
        <f t="shared" si="5"/>
        <v>Y</v>
      </c>
      <c r="AE34" s="72"/>
      <c r="AF34" s="72">
        <f t="shared" si="6"/>
        <v>230.51960784313724</v>
      </c>
      <c r="AG34" s="72"/>
      <c r="AH34" s="73">
        <f t="shared" si="7"/>
        <v>230.42740000000001</v>
      </c>
      <c r="AI34" s="73"/>
      <c r="AJ34" s="73">
        <f t="shared" si="8"/>
        <v>235.13</v>
      </c>
      <c r="AK34" s="73"/>
      <c r="AL34" s="73">
        <f>IF(AB34="N",AJ34,#REF!)</f>
        <v>235.13</v>
      </c>
      <c r="AM34" s="73"/>
      <c r="AN34" s="72" t="str">
        <f t="shared" si="9"/>
        <v>N/A</v>
      </c>
      <c r="AO34" s="73"/>
      <c r="AP34" s="73">
        <f t="shared" si="10"/>
        <v>235.13</v>
      </c>
      <c r="AQ34" s="73"/>
      <c r="AR34" s="73">
        <f t="shared" si="11"/>
        <v>4.7026000000000003</v>
      </c>
      <c r="AS34" s="73"/>
      <c r="AT34" s="73">
        <v>0.05</v>
      </c>
      <c r="AU34" s="73"/>
      <c r="AV34" s="73">
        <f t="shared" si="12"/>
        <v>239.8826</v>
      </c>
      <c r="AW34" s="73"/>
      <c r="AX34" s="75">
        <f t="shared" si="13"/>
        <v>8260357.3310000002</v>
      </c>
      <c r="AY34" s="75"/>
      <c r="AZ34" s="75">
        <f t="shared" si="14"/>
        <v>9240251.0770663228</v>
      </c>
      <c r="BA34" s="75"/>
      <c r="BB34" s="76">
        <f t="shared" si="15"/>
        <v>-979893.74606632255</v>
      </c>
      <c r="BC34" s="70"/>
      <c r="BD34" s="77">
        <f t="shared" si="16"/>
        <v>4.752600000000001</v>
      </c>
      <c r="BE34" s="76">
        <f t="shared" si="17"/>
        <v>163655.78100000005</v>
      </c>
      <c r="BF34" s="6"/>
    </row>
    <row r="35" spans="1:58" s="56" customFormat="1" x14ac:dyDescent="0.3">
      <c r="A35" s="70" t="s">
        <v>113</v>
      </c>
      <c r="B35" s="70"/>
      <c r="C35" s="70" t="s">
        <v>200</v>
      </c>
      <c r="D35" s="70"/>
      <c r="E35" s="70" t="s">
        <v>287</v>
      </c>
      <c r="F35" s="70"/>
      <c r="G35" s="71">
        <v>60</v>
      </c>
      <c r="H35" s="71"/>
      <c r="I35" s="71">
        <v>9652</v>
      </c>
      <c r="J35" s="71"/>
      <c r="K35" s="71">
        <v>19710</v>
      </c>
      <c r="L35" s="71"/>
      <c r="M35" s="95">
        <v>0.88</v>
      </c>
      <c r="N35" s="84"/>
      <c r="O35" s="73">
        <v>278.57751691217402</v>
      </c>
      <c r="P35" s="73"/>
      <c r="Q35" s="74">
        <v>245.2</v>
      </c>
      <c r="R35" s="74"/>
      <c r="S35" s="74">
        <f t="shared" si="0"/>
        <v>4.8078431372549062</v>
      </c>
      <c r="T35" s="73">
        <f t="shared" si="1"/>
        <v>4.9039999999999999</v>
      </c>
      <c r="U35" s="73"/>
      <c r="V35" s="73">
        <f t="shared" si="2"/>
        <v>240.39215686274508</v>
      </c>
      <c r="W35" s="73"/>
      <c r="X35" s="72" t="str">
        <f t="shared" si="3"/>
        <v>N</v>
      </c>
      <c r="Y35" s="73"/>
      <c r="Z35" s="72" t="str">
        <f t="shared" si="4"/>
        <v>N</v>
      </c>
      <c r="AA35" s="72"/>
      <c r="AB35" s="85" t="s">
        <v>237</v>
      </c>
      <c r="AC35" s="72"/>
      <c r="AD35" s="72" t="str">
        <f t="shared" si="5"/>
        <v>Y</v>
      </c>
      <c r="AE35" s="72"/>
      <c r="AF35" s="72">
        <f t="shared" si="6"/>
        <v>240.39215686274508</v>
      </c>
      <c r="AG35" s="72"/>
      <c r="AH35" s="73">
        <f t="shared" si="7"/>
        <v>240.29599999999999</v>
      </c>
      <c r="AI35" s="73"/>
      <c r="AJ35" s="73">
        <f t="shared" si="8"/>
        <v>245.2</v>
      </c>
      <c r="AK35" s="73"/>
      <c r="AL35" s="73">
        <f>IF(AB35="N",AJ35,#REF!)</f>
        <v>245.2</v>
      </c>
      <c r="AM35" s="73"/>
      <c r="AN35" s="72" t="str">
        <f t="shared" si="9"/>
        <v>N/A</v>
      </c>
      <c r="AO35" s="73"/>
      <c r="AP35" s="73">
        <f t="shared" si="10"/>
        <v>245.2</v>
      </c>
      <c r="AQ35" s="73"/>
      <c r="AR35" s="73">
        <f t="shared" si="11"/>
        <v>4.9039999999999999</v>
      </c>
      <c r="AS35" s="73"/>
      <c r="AT35" s="73">
        <v>0.02</v>
      </c>
      <c r="AU35" s="73"/>
      <c r="AV35" s="73">
        <f t="shared" si="12"/>
        <v>250.124</v>
      </c>
      <c r="AW35" s="73"/>
      <c r="AX35" s="75">
        <f t="shared" si="13"/>
        <v>2414196.8479999998</v>
      </c>
      <c r="AY35" s="75"/>
      <c r="AZ35" s="75">
        <f t="shared" si="14"/>
        <v>2688830.1932363035</v>
      </c>
      <c r="BA35" s="75"/>
      <c r="BB35" s="76">
        <f t="shared" si="15"/>
        <v>-274633.34523630375</v>
      </c>
      <c r="BC35" s="70"/>
      <c r="BD35" s="77">
        <f t="shared" si="16"/>
        <v>4.9240000000000066</v>
      </c>
      <c r="BE35" s="76">
        <f t="shared" si="17"/>
        <v>47526.448000000062</v>
      </c>
      <c r="BF35" s="6"/>
    </row>
    <row r="36" spans="1:58" s="56" customFormat="1" x14ac:dyDescent="0.3">
      <c r="A36" s="70" t="s">
        <v>112</v>
      </c>
      <c r="B36" s="70"/>
      <c r="C36" s="70" t="s">
        <v>200</v>
      </c>
      <c r="D36" s="70"/>
      <c r="E36" s="70" t="s">
        <v>335</v>
      </c>
      <c r="F36" s="70"/>
      <c r="G36" s="71">
        <v>71</v>
      </c>
      <c r="H36" s="71"/>
      <c r="I36" s="71">
        <v>13376</v>
      </c>
      <c r="J36" s="71"/>
      <c r="K36" s="71">
        <v>24326</v>
      </c>
      <c r="L36" s="71"/>
      <c r="M36" s="95">
        <v>0.94</v>
      </c>
      <c r="N36" s="84"/>
      <c r="O36" s="73">
        <v>285.50712168976298</v>
      </c>
      <c r="P36" s="73"/>
      <c r="Q36" s="74">
        <v>247.77</v>
      </c>
      <c r="R36" s="74"/>
      <c r="S36" s="74">
        <f t="shared" si="0"/>
        <v>4.8582352941176623</v>
      </c>
      <c r="T36" s="73">
        <f t="shared" si="1"/>
        <v>4.9554</v>
      </c>
      <c r="U36" s="73"/>
      <c r="V36" s="73">
        <f t="shared" si="2"/>
        <v>242.91176470588235</v>
      </c>
      <c r="W36" s="73"/>
      <c r="X36" s="72" t="str">
        <f t="shared" si="3"/>
        <v>N</v>
      </c>
      <c r="Y36" s="73"/>
      <c r="Z36" s="72" t="str">
        <f t="shared" si="4"/>
        <v>N</v>
      </c>
      <c r="AA36" s="72"/>
      <c r="AB36" s="85" t="s">
        <v>237</v>
      </c>
      <c r="AC36" s="72"/>
      <c r="AD36" s="72" t="str">
        <f t="shared" si="5"/>
        <v>Y</v>
      </c>
      <c r="AE36" s="72"/>
      <c r="AF36" s="72">
        <f t="shared" si="6"/>
        <v>242.91176470588235</v>
      </c>
      <c r="AG36" s="72"/>
      <c r="AH36" s="73">
        <f t="shared" si="7"/>
        <v>242.81460000000001</v>
      </c>
      <c r="AI36" s="73"/>
      <c r="AJ36" s="73">
        <f t="shared" si="8"/>
        <v>247.77</v>
      </c>
      <c r="AK36" s="73"/>
      <c r="AL36" s="73">
        <f>IF(AB36="N",AJ36,#REF!)</f>
        <v>247.77</v>
      </c>
      <c r="AM36" s="73"/>
      <c r="AN36" s="72" t="str">
        <f t="shared" si="9"/>
        <v>N/A</v>
      </c>
      <c r="AO36" s="73"/>
      <c r="AP36" s="73">
        <f t="shared" si="10"/>
        <v>247.77</v>
      </c>
      <c r="AQ36" s="73"/>
      <c r="AR36" s="73">
        <f t="shared" si="11"/>
        <v>4.9554</v>
      </c>
      <c r="AS36" s="73"/>
      <c r="AT36" s="73">
        <v>0.28999999999999998</v>
      </c>
      <c r="AU36" s="73"/>
      <c r="AV36" s="73">
        <f t="shared" si="12"/>
        <v>253.0154</v>
      </c>
      <c r="AW36" s="73"/>
      <c r="AX36" s="75">
        <f t="shared" si="13"/>
        <v>3384333.9904</v>
      </c>
      <c r="AY36" s="75"/>
      <c r="AZ36" s="75">
        <f t="shared" si="14"/>
        <v>3818943.2597222696</v>
      </c>
      <c r="BA36" s="75"/>
      <c r="BB36" s="76">
        <f t="shared" si="15"/>
        <v>-434609.2693222696</v>
      </c>
      <c r="BC36" s="70"/>
      <c r="BD36" s="77">
        <f t="shared" si="16"/>
        <v>5.2453999999999894</v>
      </c>
      <c r="BE36" s="76">
        <f t="shared" si="17"/>
        <v>70162.47039999986</v>
      </c>
      <c r="BF36" s="6"/>
    </row>
    <row r="37" spans="1:58" s="56" customFormat="1" x14ac:dyDescent="0.3">
      <c r="A37" s="70" t="s">
        <v>111</v>
      </c>
      <c r="B37" s="70"/>
      <c r="C37" s="70" t="s">
        <v>200</v>
      </c>
      <c r="D37" s="70"/>
      <c r="E37" s="70" t="s">
        <v>354</v>
      </c>
      <c r="F37" s="70"/>
      <c r="G37" s="71">
        <v>161</v>
      </c>
      <c r="H37" s="71"/>
      <c r="I37" s="71">
        <v>23557</v>
      </c>
      <c r="J37" s="71"/>
      <c r="K37" s="71">
        <v>52889</v>
      </c>
      <c r="L37" s="71"/>
      <c r="M37" s="95">
        <v>0.85</v>
      </c>
      <c r="N37" s="84"/>
      <c r="O37" s="73">
        <v>281.56546136295401</v>
      </c>
      <c r="P37" s="73"/>
      <c r="Q37" s="74">
        <v>272.7</v>
      </c>
      <c r="R37" s="74"/>
      <c r="S37" s="74">
        <f t="shared" si="0"/>
        <v>5.3470588235294372</v>
      </c>
      <c r="T37" s="73">
        <f t="shared" si="1"/>
        <v>5.4539999999999997</v>
      </c>
      <c r="U37" s="73"/>
      <c r="V37" s="73">
        <f t="shared" si="2"/>
        <v>267.35294117647055</v>
      </c>
      <c r="W37" s="73"/>
      <c r="X37" s="72" t="str">
        <f t="shared" si="3"/>
        <v>N</v>
      </c>
      <c r="Y37" s="73"/>
      <c r="Z37" s="72" t="str">
        <f t="shared" si="4"/>
        <v>N</v>
      </c>
      <c r="AA37" s="72"/>
      <c r="AB37" s="85" t="s">
        <v>237</v>
      </c>
      <c r="AC37" s="72"/>
      <c r="AD37" s="72" t="str">
        <f t="shared" si="5"/>
        <v>Y</v>
      </c>
      <c r="AE37" s="72"/>
      <c r="AF37" s="72">
        <f t="shared" si="6"/>
        <v>267.35294117647055</v>
      </c>
      <c r="AG37" s="72"/>
      <c r="AH37" s="73">
        <f t="shared" si="7"/>
        <v>267.24599999999998</v>
      </c>
      <c r="AI37" s="73"/>
      <c r="AJ37" s="73">
        <f t="shared" si="8"/>
        <v>272.7</v>
      </c>
      <c r="AK37" s="73"/>
      <c r="AL37" s="73">
        <f>IF(AB37="N",AJ37,#REF!)</f>
        <v>272.7</v>
      </c>
      <c r="AM37" s="73"/>
      <c r="AN37" s="72" t="str">
        <f t="shared" si="9"/>
        <v>N/A</v>
      </c>
      <c r="AO37" s="73"/>
      <c r="AP37" s="73">
        <f t="shared" si="10"/>
        <v>272.7</v>
      </c>
      <c r="AQ37" s="73"/>
      <c r="AR37" s="73">
        <f t="shared" si="11"/>
        <v>5.4539999999999997</v>
      </c>
      <c r="AS37" s="73"/>
      <c r="AT37" s="73">
        <v>0.02</v>
      </c>
      <c r="AU37" s="73"/>
      <c r="AV37" s="73">
        <f t="shared" si="12"/>
        <v>278.17399999999998</v>
      </c>
      <c r="AW37" s="73"/>
      <c r="AX37" s="75">
        <f t="shared" si="13"/>
        <v>6552944.9179999996</v>
      </c>
      <c r="AY37" s="75"/>
      <c r="AZ37" s="75">
        <f t="shared" si="14"/>
        <v>6632837.5733271074</v>
      </c>
      <c r="BA37" s="75"/>
      <c r="BB37" s="76">
        <f t="shared" si="15"/>
        <v>-79892.655327107757</v>
      </c>
      <c r="BC37" s="70"/>
      <c r="BD37" s="77">
        <f t="shared" si="16"/>
        <v>5.4739999999999895</v>
      </c>
      <c r="BE37" s="76">
        <f t="shared" si="17"/>
        <v>128951.01799999975</v>
      </c>
      <c r="BF37" s="6"/>
    </row>
    <row r="38" spans="1:58" s="56" customFormat="1" x14ac:dyDescent="0.3">
      <c r="A38" s="70" t="s">
        <v>190</v>
      </c>
      <c r="B38" s="70"/>
      <c r="C38" s="70" t="s">
        <v>200</v>
      </c>
      <c r="D38" s="70"/>
      <c r="E38" s="70" t="s">
        <v>282</v>
      </c>
      <c r="F38" s="70"/>
      <c r="G38" s="71">
        <v>48</v>
      </c>
      <c r="H38" s="71"/>
      <c r="I38" s="71">
        <v>10594</v>
      </c>
      <c r="J38" s="71"/>
      <c r="K38" s="71">
        <v>16190</v>
      </c>
      <c r="L38" s="71"/>
      <c r="M38" s="95">
        <v>0.92</v>
      </c>
      <c r="N38" s="84"/>
      <c r="O38" s="73">
        <v>220.67639650126</v>
      </c>
      <c r="P38" s="73"/>
      <c r="Q38" s="74">
        <v>189.19</v>
      </c>
      <c r="R38" s="74"/>
      <c r="S38" s="74">
        <f t="shared" si="0"/>
        <v>3.7096078431372632</v>
      </c>
      <c r="T38" s="73">
        <f t="shared" si="1"/>
        <v>3.7837999999999998</v>
      </c>
      <c r="U38" s="73"/>
      <c r="V38" s="73">
        <f t="shared" si="2"/>
        <v>185.48039215686273</v>
      </c>
      <c r="W38" s="73"/>
      <c r="X38" s="72" t="str">
        <f t="shared" si="3"/>
        <v>N</v>
      </c>
      <c r="Y38" s="73"/>
      <c r="Z38" s="72" t="str">
        <f t="shared" si="4"/>
        <v>N</v>
      </c>
      <c r="AA38" s="72"/>
      <c r="AB38" s="85" t="s">
        <v>237</v>
      </c>
      <c r="AC38" s="72"/>
      <c r="AD38" s="72" t="str">
        <f t="shared" si="5"/>
        <v>Y</v>
      </c>
      <c r="AE38" s="72"/>
      <c r="AF38" s="72">
        <f t="shared" si="6"/>
        <v>185.48039215686273</v>
      </c>
      <c r="AG38" s="72"/>
      <c r="AH38" s="73">
        <f t="shared" si="7"/>
        <v>185.40619999999998</v>
      </c>
      <c r="AI38" s="73"/>
      <c r="AJ38" s="73">
        <f t="shared" si="8"/>
        <v>189.19</v>
      </c>
      <c r="AK38" s="73"/>
      <c r="AL38" s="73">
        <f>IF(AB38="N",AJ38,#REF!)</f>
        <v>189.19</v>
      </c>
      <c r="AM38" s="73"/>
      <c r="AN38" s="72" t="str">
        <f t="shared" si="9"/>
        <v>N/A</v>
      </c>
      <c r="AO38" s="73"/>
      <c r="AP38" s="73">
        <f t="shared" si="10"/>
        <v>189.19</v>
      </c>
      <c r="AQ38" s="73"/>
      <c r="AR38" s="73">
        <f t="shared" si="11"/>
        <v>3.7837999999999998</v>
      </c>
      <c r="AS38" s="73"/>
      <c r="AT38" s="73">
        <v>0.09</v>
      </c>
      <c r="AU38" s="73"/>
      <c r="AV38" s="73">
        <f t="shared" si="12"/>
        <v>193.06380000000001</v>
      </c>
      <c r="AW38" s="73"/>
      <c r="AX38" s="75">
        <f t="shared" si="13"/>
        <v>2045317.8972000002</v>
      </c>
      <c r="AY38" s="75"/>
      <c r="AZ38" s="75">
        <f t="shared" si="14"/>
        <v>2337845.7445343486</v>
      </c>
      <c r="BA38" s="75"/>
      <c r="BB38" s="76">
        <f t="shared" si="15"/>
        <v>-292527.84733434836</v>
      </c>
      <c r="BC38" s="70"/>
      <c r="BD38" s="77">
        <f t="shared" si="16"/>
        <v>3.873800000000017</v>
      </c>
      <c r="BE38" s="76">
        <f t="shared" si="17"/>
        <v>41039.037200000181</v>
      </c>
      <c r="BF38" s="6"/>
    </row>
    <row r="39" spans="1:58" s="56" customFormat="1" x14ac:dyDescent="0.3">
      <c r="A39" s="70" t="s">
        <v>110</v>
      </c>
      <c r="B39" s="70"/>
      <c r="C39" s="70" t="s">
        <v>200</v>
      </c>
      <c r="D39" s="70"/>
      <c r="E39" s="70" t="s">
        <v>260</v>
      </c>
      <c r="F39" s="70"/>
      <c r="G39" s="71">
        <v>120</v>
      </c>
      <c r="H39" s="71"/>
      <c r="I39" s="71">
        <v>22898</v>
      </c>
      <c r="J39" s="71"/>
      <c r="K39" s="71">
        <v>41794</v>
      </c>
      <c r="L39" s="71"/>
      <c r="M39" s="95">
        <v>0.95</v>
      </c>
      <c r="N39" s="84"/>
      <c r="O39" s="73">
        <v>293.49838111719998</v>
      </c>
      <c r="P39" s="73"/>
      <c r="Q39" s="74">
        <v>224.98</v>
      </c>
      <c r="R39" s="74"/>
      <c r="S39" s="74">
        <f t="shared" si="0"/>
        <v>4.4113725490196032</v>
      </c>
      <c r="T39" s="73">
        <f t="shared" si="1"/>
        <v>4.4996</v>
      </c>
      <c r="U39" s="73"/>
      <c r="V39" s="73">
        <f t="shared" si="2"/>
        <v>220.56862745098039</v>
      </c>
      <c r="W39" s="73"/>
      <c r="X39" s="72" t="str">
        <f t="shared" si="3"/>
        <v>N</v>
      </c>
      <c r="Y39" s="73"/>
      <c r="Z39" s="72" t="str">
        <f t="shared" si="4"/>
        <v>N</v>
      </c>
      <c r="AA39" s="72"/>
      <c r="AB39" s="85" t="s">
        <v>237</v>
      </c>
      <c r="AC39" s="72"/>
      <c r="AD39" s="72" t="str">
        <f t="shared" si="5"/>
        <v>Y</v>
      </c>
      <c r="AE39" s="72"/>
      <c r="AF39" s="72">
        <f t="shared" si="6"/>
        <v>220.56862745098039</v>
      </c>
      <c r="AG39" s="72"/>
      <c r="AH39" s="73">
        <f t="shared" si="7"/>
        <v>220.4804</v>
      </c>
      <c r="AI39" s="73"/>
      <c r="AJ39" s="73">
        <f t="shared" si="8"/>
        <v>224.98</v>
      </c>
      <c r="AK39" s="73"/>
      <c r="AL39" s="73">
        <f>IF(AB39="N",AJ39,#REF!)</f>
        <v>224.98</v>
      </c>
      <c r="AM39" s="73"/>
      <c r="AN39" s="72" t="str">
        <f t="shared" si="9"/>
        <v>N/A</v>
      </c>
      <c r="AO39" s="73"/>
      <c r="AP39" s="73">
        <f t="shared" si="10"/>
        <v>224.98</v>
      </c>
      <c r="AQ39" s="73"/>
      <c r="AR39" s="73">
        <f t="shared" si="11"/>
        <v>4.4996</v>
      </c>
      <c r="AS39" s="73"/>
      <c r="AT39" s="73">
        <v>0.09</v>
      </c>
      <c r="AU39" s="73"/>
      <c r="AV39" s="73">
        <f t="shared" si="12"/>
        <v>229.56959999999998</v>
      </c>
      <c r="AW39" s="73"/>
      <c r="AX39" s="75">
        <f t="shared" si="13"/>
        <v>5256684.7007999998</v>
      </c>
      <c r="AY39" s="75"/>
      <c r="AZ39" s="75">
        <f t="shared" si="14"/>
        <v>6720525.9308216451</v>
      </c>
      <c r="BA39" s="75"/>
      <c r="BB39" s="76">
        <f t="shared" si="15"/>
        <v>-1463841.2300216453</v>
      </c>
      <c r="BC39" s="70"/>
      <c r="BD39" s="77">
        <f t="shared" si="16"/>
        <v>4.5895999999999901</v>
      </c>
      <c r="BE39" s="76">
        <f t="shared" si="17"/>
        <v>105092.66079999978</v>
      </c>
      <c r="BF39" s="6"/>
    </row>
    <row r="40" spans="1:58" s="56" customFormat="1" x14ac:dyDescent="0.3">
      <c r="A40" s="70" t="s">
        <v>109</v>
      </c>
      <c r="B40" s="70"/>
      <c r="C40" s="70" t="s">
        <v>200</v>
      </c>
      <c r="D40" s="70"/>
      <c r="E40" s="70" t="s">
        <v>331</v>
      </c>
      <c r="F40" s="70"/>
      <c r="G40" s="71">
        <v>120</v>
      </c>
      <c r="H40" s="71"/>
      <c r="I40" s="71">
        <v>26713</v>
      </c>
      <c r="J40" s="71"/>
      <c r="K40" s="71">
        <v>39420</v>
      </c>
      <c r="L40" s="71"/>
      <c r="M40" s="95">
        <v>0.71</v>
      </c>
      <c r="N40" s="84"/>
      <c r="O40" s="73">
        <v>217.453091072858</v>
      </c>
      <c r="P40" s="73"/>
      <c r="Q40" s="74">
        <v>247.46</v>
      </c>
      <c r="R40" s="74"/>
      <c r="S40" s="74">
        <f t="shared" si="0"/>
        <v>4.8521568627450904</v>
      </c>
      <c r="T40" s="73">
        <f t="shared" si="1"/>
        <v>4.9492000000000003</v>
      </c>
      <c r="U40" s="73"/>
      <c r="V40" s="73">
        <f t="shared" si="2"/>
        <v>242.60784313725492</v>
      </c>
      <c r="W40" s="73"/>
      <c r="X40" s="72" t="str">
        <f t="shared" si="3"/>
        <v>Y</v>
      </c>
      <c r="Y40" s="73"/>
      <c r="Z40" s="72" t="str">
        <f t="shared" si="4"/>
        <v>N</v>
      </c>
      <c r="AA40" s="72"/>
      <c r="AB40" s="85" t="s">
        <v>237</v>
      </c>
      <c r="AC40" s="72"/>
      <c r="AD40" s="72" t="str">
        <f t="shared" si="5"/>
        <v>N</v>
      </c>
      <c r="AE40" s="72"/>
      <c r="AF40" s="72">
        <f t="shared" si="6"/>
        <v>0</v>
      </c>
      <c r="AG40" s="72"/>
      <c r="AH40" s="73">
        <f t="shared" si="7"/>
        <v>242.51080000000002</v>
      </c>
      <c r="AI40" s="73"/>
      <c r="AJ40" s="73">
        <f t="shared" si="8"/>
        <v>242.51080000000002</v>
      </c>
      <c r="AK40" s="73"/>
      <c r="AL40" s="73">
        <f>IF(AB40="N",AJ40,#REF!)</f>
        <v>242.51080000000002</v>
      </c>
      <c r="AM40" s="73"/>
      <c r="AN40" s="72">
        <f t="shared" si="9"/>
        <v>4.8521568627450904</v>
      </c>
      <c r="AO40" s="73"/>
      <c r="AP40" s="73">
        <f t="shared" si="10"/>
        <v>247.36295686274511</v>
      </c>
      <c r="AQ40" s="73"/>
      <c r="AR40" s="73">
        <f t="shared" si="11"/>
        <v>4.9472591372549024</v>
      </c>
      <c r="AS40" s="73"/>
      <c r="AT40" s="73">
        <v>0.04</v>
      </c>
      <c r="AU40" s="73"/>
      <c r="AV40" s="73">
        <f t="shared" si="12"/>
        <v>252.35021599999999</v>
      </c>
      <c r="AW40" s="73"/>
      <c r="AX40" s="75">
        <f t="shared" si="13"/>
        <v>6741031.3200079994</v>
      </c>
      <c r="AY40" s="75"/>
      <c r="AZ40" s="75">
        <f t="shared" si="14"/>
        <v>5808824.4218292562</v>
      </c>
      <c r="BA40" s="75"/>
      <c r="BB40" s="76">
        <f t="shared" si="15"/>
        <v>932206.8981787432</v>
      </c>
      <c r="BC40" s="70"/>
      <c r="BD40" s="77">
        <f t="shared" si="16"/>
        <v>4.890215999999981</v>
      </c>
      <c r="BE40" s="76">
        <f t="shared" si="17"/>
        <v>130632.34000799949</v>
      </c>
      <c r="BF40" s="6"/>
    </row>
    <row r="41" spans="1:58" s="56" customFormat="1" x14ac:dyDescent="0.3">
      <c r="A41" s="70" t="s">
        <v>107</v>
      </c>
      <c r="B41" s="70"/>
      <c r="C41" s="70" t="s">
        <v>200</v>
      </c>
      <c r="D41" s="70"/>
      <c r="E41" s="70" t="s">
        <v>285</v>
      </c>
      <c r="F41" s="70"/>
      <c r="G41" s="71">
        <v>30</v>
      </c>
      <c r="H41" s="71"/>
      <c r="I41" s="71">
        <v>7618</v>
      </c>
      <c r="J41" s="71"/>
      <c r="K41" s="71">
        <v>10276</v>
      </c>
      <c r="L41" s="71"/>
      <c r="M41" s="95">
        <v>0.94</v>
      </c>
      <c r="N41" s="84"/>
      <c r="O41" s="73">
        <v>315.145945126416</v>
      </c>
      <c r="P41" s="73"/>
      <c r="Q41" s="74">
        <v>232.21</v>
      </c>
      <c r="R41" s="74"/>
      <c r="S41" s="74">
        <f t="shared" si="0"/>
        <v>4.5531372549019693</v>
      </c>
      <c r="T41" s="73">
        <f t="shared" si="1"/>
        <v>4.6442000000000005</v>
      </c>
      <c r="U41" s="73"/>
      <c r="V41" s="73">
        <f t="shared" si="2"/>
        <v>227.65686274509804</v>
      </c>
      <c r="W41" s="73"/>
      <c r="X41" s="72" t="str">
        <f t="shared" si="3"/>
        <v>N</v>
      </c>
      <c r="Y41" s="73"/>
      <c r="Z41" s="72" t="str">
        <f t="shared" si="4"/>
        <v>N</v>
      </c>
      <c r="AA41" s="72"/>
      <c r="AB41" s="85" t="s">
        <v>237</v>
      </c>
      <c r="AC41" s="72"/>
      <c r="AD41" s="72" t="str">
        <f t="shared" si="5"/>
        <v>Y</v>
      </c>
      <c r="AE41" s="72"/>
      <c r="AF41" s="72">
        <f t="shared" si="6"/>
        <v>227.65686274509804</v>
      </c>
      <c r="AG41" s="72"/>
      <c r="AH41" s="73">
        <f t="shared" si="7"/>
        <v>227.5658</v>
      </c>
      <c r="AI41" s="73"/>
      <c r="AJ41" s="73">
        <f t="shared" si="8"/>
        <v>232.21</v>
      </c>
      <c r="AK41" s="73"/>
      <c r="AL41" s="73">
        <f>IF(AB41="N",AJ41,#REF!)</f>
        <v>232.21</v>
      </c>
      <c r="AM41" s="73"/>
      <c r="AN41" s="72" t="str">
        <f t="shared" si="9"/>
        <v>N/A</v>
      </c>
      <c r="AO41" s="73"/>
      <c r="AP41" s="73">
        <f t="shared" si="10"/>
        <v>232.21</v>
      </c>
      <c r="AQ41" s="73"/>
      <c r="AR41" s="73">
        <f t="shared" si="11"/>
        <v>4.6442000000000005</v>
      </c>
      <c r="AS41" s="73"/>
      <c r="AT41" s="73">
        <v>0</v>
      </c>
      <c r="AU41" s="73"/>
      <c r="AV41" s="73">
        <f t="shared" si="12"/>
        <v>236.85420000000002</v>
      </c>
      <c r="AW41" s="73"/>
      <c r="AX41" s="75">
        <f t="shared" si="13"/>
        <v>1804355.2956000001</v>
      </c>
      <c r="AY41" s="75"/>
      <c r="AZ41" s="75">
        <f t="shared" si="14"/>
        <v>2400781.8099730369</v>
      </c>
      <c r="BA41" s="75"/>
      <c r="BB41" s="76">
        <f t="shared" si="15"/>
        <v>-596426.5143730368</v>
      </c>
      <c r="BC41" s="70"/>
      <c r="BD41" s="77">
        <f t="shared" si="16"/>
        <v>4.6442000000000121</v>
      </c>
      <c r="BE41" s="76">
        <f t="shared" si="17"/>
        <v>35379.515600000093</v>
      </c>
      <c r="BF41" s="6"/>
    </row>
    <row r="42" spans="1:58" s="56" customFormat="1" x14ac:dyDescent="0.3">
      <c r="A42" s="70" t="s">
        <v>105</v>
      </c>
      <c r="B42" s="70"/>
      <c r="C42" s="70" t="s">
        <v>200</v>
      </c>
      <c r="D42" s="70"/>
      <c r="E42" s="70" t="s">
        <v>340</v>
      </c>
      <c r="F42" s="70"/>
      <c r="G42" s="71">
        <v>190</v>
      </c>
      <c r="H42" s="71"/>
      <c r="I42" s="71">
        <v>50176</v>
      </c>
      <c r="J42" s="71"/>
      <c r="K42" s="71">
        <v>65301</v>
      </c>
      <c r="L42" s="71"/>
      <c r="M42" s="95">
        <v>0.94</v>
      </c>
      <c r="N42" s="84"/>
      <c r="O42" s="73">
        <v>250.197048426777</v>
      </c>
      <c r="P42" s="73"/>
      <c r="Q42" s="74">
        <v>245.35</v>
      </c>
      <c r="R42" s="74"/>
      <c r="S42" s="74">
        <f t="shared" si="0"/>
        <v>4.8107843137254918</v>
      </c>
      <c r="T42" s="73">
        <f t="shared" si="1"/>
        <v>4.907</v>
      </c>
      <c r="U42" s="73"/>
      <c r="V42" s="73">
        <f t="shared" si="2"/>
        <v>240.5392156862745</v>
      </c>
      <c r="W42" s="73"/>
      <c r="X42" s="72" t="str">
        <f t="shared" si="3"/>
        <v>N</v>
      </c>
      <c r="Y42" s="73"/>
      <c r="Z42" s="72" t="str">
        <f t="shared" si="4"/>
        <v>N</v>
      </c>
      <c r="AA42" s="72"/>
      <c r="AB42" s="85" t="s">
        <v>237</v>
      </c>
      <c r="AC42" s="72"/>
      <c r="AD42" s="72" t="str">
        <f t="shared" si="5"/>
        <v>Y</v>
      </c>
      <c r="AE42" s="72"/>
      <c r="AF42" s="72">
        <f t="shared" si="6"/>
        <v>240.5392156862745</v>
      </c>
      <c r="AG42" s="72"/>
      <c r="AH42" s="73">
        <f t="shared" si="7"/>
        <v>240.44299999999998</v>
      </c>
      <c r="AI42" s="73"/>
      <c r="AJ42" s="73">
        <f t="shared" si="8"/>
        <v>245.35</v>
      </c>
      <c r="AK42" s="73"/>
      <c r="AL42" s="73">
        <f>IF(AB42="N",AJ42,#REF!)</f>
        <v>245.35</v>
      </c>
      <c r="AM42" s="73"/>
      <c r="AN42" s="72" t="str">
        <f t="shared" si="9"/>
        <v>N/A</v>
      </c>
      <c r="AO42" s="73"/>
      <c r="AP42" s="73">
        <f t="shared" si="10"/>
        <v>245.35</v>
      </c>
      <c r="AQ42" s="73"/>
      <c r="AR42" s="73">
        <f t="shared" si="11"/>
        <v>4.907</v>
      </c>
      <c r="AS42" s="73"/>
      <c r="AT42" s="73">
        <v>0.14000000000000001</v>
      </c>
      <c r="AU42" s="73"/>
      <c r="AV42" s="73">
        <f t="shared" si="12"/>
        <v>250.39699999999999</v>
      </c>
      <c r="AW42" s="73"/>
      <c r="AX42" s="75">
        <f t="shared" si="13"/>
        <v>12563919.872</v>
      </c>
      <c r="AY42" s="75"/>
      <c r="AZ42" s="75">
        <f t="shared" si="14"/>
        <v>12553887.101861963</v>
      </c>
      <c r="BA42" s="75"/>
      <c r="BB42" s="76">
        <f t="shared" si="15"/>
        <v>10032.77013803646</v>
      </c>
      <c r="BC42" s="70"/>
      <c r="BD42" s="77">
        <f t="shared" si="16"/>
        <v>5.046999999999997</v>
      </c>
      <c r="BE42" s="76">
        <f t="shared" si="17"/>
        <v>253238.27199999985</v>
      </c>
      <c r="BF42" s="6"/>
    </row>
    <row r="43" spans="1:58" s="56" customFormat="1" x14ac:dyDescent="0.3">
      <c r="A43" s="70" t="s">
        <v>104</v>
      </c>
      <c r="B43" s="70"/>
      <c r="C43" s="70" t="s">
        <v>200</v>
      </c>
      <c r="D43" s="70"/>
      <c r="E43" s="70" t="s">
        <v>344</v>
      </c>
      <c r="F43" s="70"/>
      <c r="G43" s="71">
        <v>130</v>
      </c>
      <c r="H43" s="71"/>
      <c r="I43" s="71">
        <v>25096</v>
      </c>
      <c r="J43" s="71"/>
      <c r="K43" s="71">
        <v>43837</v>
      </c>
      <c r="L43" s="71"/>
      <c r="M43" s="95">
        <v>0.92</v>
      </c>
      <c r="N43" s="84"/>
      <c r="O43" s="73">
        <v>239.50241776459899</v>
      </c>
      <c r="P43" s="73"/>
      <c r="Q43" s="74">
        <v>241.27</v>
      </c>
      <c r="R43" s="74"/>
      <c r="S43" s="74">
        <f t="shared" si="0"/>
        <v>4.7307843137255077</v>
      </c>
      <c r="T43" s="73">
        <f t="shared" si="1"/>
        <v>4.8254000000000001</v>
      </c>
      <c r="U43" s="73"/>
      <c r="V43" s="73">
        <f t="shared" si="2"/>
        <v>236.5392156862745</v>
      </c>
      <c r="W43" s="73"/>
      <c r="X43" s="72" t="str">
        <f t="shared" si="3"/>
        <v>Y</v>
      </c>
      <c r="Y43" s="73"/>
      <c r="Z43" s="72" t="str">
        <f t="shared" si="4"/>
        <v>N</v>
      </c>
      <c r="AA43" s="72"/>
      <c r="AB43" s="85" t="s">
        <v>237</v>
      </c>
      <c r="AC43" s="72"/>
      <c r="AD43" s="72" t="str">
        <f t="shared" si="5"/>
        <v>Y</v>
      </c>
      <c r="AE43" s="72"/>
      <c r="AF43" s="72">
        <f t="shared" si="6"/>
        <v>0</v>
      </c>
      <c r="AG43" s="72"/>
      <c r="AH43" s="73">
        <f t="shared" si="7"/>
        <v>236.44460000000001</v>
      </c>
      <c r="AI43" s="73"/>
      <c r="AJ43" s="73">
        <f t="shared" si="8"/>
        <v>239.50241776459899</v>
      </c>
      <c r="AK43" s="73"/>
      <c r="AL43" s="73">
        <f>IF(AB43="N",AJ43,#REF!)</f>
        <v>239.50241776459899</v>
      </c>
      <c r="AM43" s="73"/>
      <c r="AN43" s="72">
        <f t="shared" si="9"/>
        <v>4.7307843137255077</v>
      </c>
      <c r="AO43" s="73"/>
      <c r="AP43" s="73">
        <f t="shared" si="10"/>
        <v>241.27</v>
      </c>
      <c r="AQ43" s="73"/>
      <c r="AR43" s="73">
        <f t="shared" si="11"/>
        <v>4.8254000000000001</v>
      </c>
      <c r="AS43" s="73"/>
      <c r="AT43" s="73">
        <v>0.34</v>
      </c>
      <c r="AU43" s="73"/>
      <c r="AV43" s="73">
        <f t="shared" si="12"/>
        <v>246.43540000000002</v>
      </c>
      <c r="AW43" s="73"/>
      <c r="AX43" s="75">
        <f t="shared" si="13"/>
        <v>6184542.7984000007</v>
      </c>
      <c r="AY43" s="75"/>
      <c r="AZ43" s="75">
        <f t="shared" si="14"/>
        <v>6010552.676220376</v>
      </c>
      <c r="BA43" s="75"/>
      <c r="BB43" s="76">
        <f t="shared" si="15"/>
        <v>173990.12217962462</v>
      </c>
      <c r="BC43" s="70"/>
      <c r="BD43" s="77">
        <f t="shared" si="16"/>
        <v>5.1654000000000053</v>
      </c>
      <c r="BE43" s="76">
        <f t="shared" si="17"/>
        <v>129630.87840000013</v>
      </c>
      <c r="BF43" s="6"/>
    </row>
    <row r="44" spans="1:58" s="56" customFormat="1" x14ac:dyDescent="0.3">
      <c r="A44" s="70" t="s">
        <v>102</v>
      </c>
      <c r="B44" s="70"/>
      <c r="C44" s="70" t="s">
        <v>200</v>
      </c>
      <c r="D44" s="70"/>
      <c r="E44" s="70" t="s">
        <v>263</v>
      </c>
      <c r="F44" s="70"/>
      <c r="G44" s="71">
        <v>160</v>
      </c>
      <c r="H44" s="71"/>
      <c r="I44" s="71">
        <v>38915</v>
      </c>
      <c r="J44" s="71"/>
      <c r="K44" s="71">
        <v>55088</v>
      </c>
      <c r="L44" s="71"/>
      <c r="M44" s="95">
        <v>0.94</v>
      </c>
      <c r="N44" s="84"/>
      <c r="O44" s="73">
        <v>283.50045356050703</v>
      </c>
      <c r="P44" s="73"/>
      <c r="Q44" s="74">
        <v>260.98</v>
      </c>
      <c r="R44" s="74"/>
      <c r="S44" s="74">
        <f t="shared" si="0"/>
        <v>5.1172549019607914</v>
      </c>
      <c r="T44" s="73">
        <f t="shared" si="1"/>
        <v>5.2196000000000007</v>
      </c>
      <c r="U44" s="73"/>
      <c r="V44" s="73">
        <f t="shared" si="2"/>
        <v>255.86274509803923</v>
      </c>
      <c r="W44" s="73"/>
      <c r="X44" s="72" t="str">
        <f t="shared" si="3"/>
        <v>N</v>
      </c>
      <c r="Y44" s="73"/>
      <c r="Z44" s="72" t="str">
        <f t="shared" si="4"/>
        <v>N</v>
      </c>
      <c r="AA44" s="72"/>
      <c r="AB44" s="85" t="s">
        <v>237</v>
      </c>
      <c r="AC44" s="72"/>
      <c r="AD44" s="72" t="str">
        <f t="shared" si="5"/>
        <v>Y</v>
      </c>
      <c r="AE44" s="72"/>
      <c r="AF44" s="72">
        <f t="shared" si="6"/>
        <v>255.86274509803923</v>
      </c>
      <c r="AG44" s="72"/>
      <c r="AH44" s="73">
        <f t="shared" si="7"/>
        <v>255.7604</v>
      </c>
      <c r="AI44" s="73"/>
      <c r="AJ44" s="73">
        <f t="shared" si="8"/>
        <v>260.98</v>
      </c>
      <c r="AK44" s="73"/>
      <c r="AL44" s="73">
        <f>IF(AB44="N",AJ44,#REF!)</f>
        <v>260.98</v>
      </c>
      <c r="AM44" s="73"/>
      <c r="AN44" s="72" t="str">
        <f t="shared" si="9"/>
        <v>N/A</v>
      </c>
      <c r="AO44" s="73"/>
      <c r="AP44" s="73">
        <f t="shared" si="10"/>
        <v>260.98</v>
      </c>
      <c r="AQ44" s="73"/>
      <c r="AR44" s="73">
        <f t="shared" si="11"/>
        <v>5.2196000000000007</v>
      </c>
      <c r="AS44" s="73"/>
      <c r="AT44" s="73">
        <v>0</v>
      </c>
      <c r="AU44" s="73"/>
      <c r="AV44" s="73">
        <f t="shared" si="12"/>
        <v>266.19960000000003</v>
      </c>
      <c r="AW44" s="73"/>
      <c r="AX44" s="75">
        <f t="shared" si="13"/>
        <v>10359157.434</v>
      </c>
      <c r="AY44" s="75"/>
      <c r="AZ44" s="75">
        <f t="shared" si="14"/>
        <v>11032420.15030713</v>
      </c>
      <c r="BA44" s="75"/>
      <c r="BB44" s="76">
        <f t="shared" si="15"/>
        <v>-673262.71630712971</v>
      </c>
      <c r="BC44" s="70"/>
      <c r="BD44" s="77">
        <f t="shared" si="16"/>
        <v>5.219600000000014</v>
      </c>
      <c r="BE44" s="76">
        <f t="shared" si="17"/>
        <v>203120.73400000055</v>
      </c>
      <c r="BF44" s="6"/>
    </row>
    <row r="45" spans="1:58" s="56" customFormat="1" x14ac:dyDescent="0.3">
      <c r="A45" s="70" t="s">
        <v>99</v>
      </c>
      <c r="B45" s="70"/>
      <c r="C45" s="70" t="s">
        <v>200</v>
      </c>
      <c r="D45" s="70"/>
      <c r="E45" s="70" t="s">
        <v>263</v>
      </c>
      <c r="F45" s="70"/>
      <c r="G45" s="71">
        <v>229</v>
      </c>
      <c r="H45" s="71"/>
      <c r="I45" s="71">
        <v>27974</v>
      </c>
      <c r="J45" s="71"/>
      <c r="K45" s="71">
        <v>75227</v>
      </c>
      <c r="L45" s="71"/>
      <c r="M45" s="95">
        <v>0.66</v>
      </c>
      <c r="N45" s="84"/>
      <c r="O45" s="73">
        <v>245.952169041964</v>
      </c>
      <c r="P45" s="73"/>
      <c r="Q45" s="74">
        <v>256.89</v>
      </c>
      <c r="R45" s="74"/>
      <c r="S45" s="74">
        <f t="shared" si="0"/>
        <v>5.0370588235294065</v>
      </c>
      <c r="T45" s="73">
        <f t="shared" si="1"/>
        <v>5.1377999999999995</v>
      </c>
      <c r="U45" s="73"/>
      <c r="V45" s="73">
        <f t="shared" si="2"/>
        <v>251.85294117647058</v>
      </c>
      <c r="W45" s="73"/>
      <c r="X45" s="72" t="str">
        <f t="shared" si="3"/>
        <v>Y</v>
      </c>
      <c r="Y45" s="73"/>
      <c r="Z45" s="72" t="str">
        <f t="shared" si="4"/>
        <v>Y</v>
      </c>
      <c r="AA45" s="72"/>
      <c r="AB45" s="85" t="s">
        <v>237</v>
      </c>
      <c r="AC45" s="72"/>
      <c r="AD45" s="72" t="str">
        <f t="shared" si="5"/>
        <v>N</v>
      </c>
      <c r="AE45" s="72"/>
      <c r="AF45" s="72">
        <f t="shared" si="6"/>
        <v>0</v>
      </c>
      <c r="AG45" s="72"/>
      <c r="AH45" s="73">
        <f t="shared" si="7"/>
        <v>251.75219999999999</v>
      </c>
      <c r="AI45" s="73"/>
      <c r="AJ45" s="73">
        <f t="shared" si="8"/>
        <v>245.952169041964</v>
      </c>
      <c r="AK45" s="73"/>
      <c r="AL45" s="73">
        <f>IF(AB45="N",AJ45,#REF!)</f>
        <v>245.952169041964</v>
      </c>
      <c r="AM45" s="73"/>
      <c r="AN45" s="72">
        <f t="shared" si="9"/>
        <v>5.0370588235294065</v>
      </c>
      <c r="AO45" s="73"/>
      <c r="AP45" s="73">
        <f t="shared" si="10"/>
        <v>250.9892278654934</v>
      </c>
      <c r="AQ45" s="73"/>
      <c r="AR45" s="73">
        <f t="shared" si="11"/>
        <v>5.0197845573098681</v>
      </c>
      <c r="AS45" s="73"/>
      <c r="AT45" s="73">
        <v>0.05</v>
      </c>
      <c r="AU45" s="73"/>
      <c r="AV45" s="73">
        <f t="shared" si="12"/>
        <v>256.05901242280328</v>
      </c>
      <c r="AW45" s="73"/>
      <c r="AX45" s="75">
        <f t="shared" si="13"/>
        <v>7162994.8135154992</v>
      </c>
      <c r="AY45" s="75"/>
      <c r="AZ45" s="75">
        <f t="shared" si="14"/>
        <v>6880265.9767799005</v>
      </c>
      <c r="BA45" s="75"/>
      <c r="BB45" s="76">
        <f t="shared" si="15"/>
        <v>282728.83673559874</v>
      </c>
      <c r="BC45" s="70"/>
      <c r="BD45" s="77">
        <f t="shared" si="16"/>
        <v>-0.83098757719670857</v>
      </c>
      <c r="BE45" s="76">
        <f t="shared" si="17"/>
        <v>-23246.046484500726</v>
      </c>
      <c r="BF45" s="6"/>
    </row>
    <row r="46" spans="1:58" s="56" customFormat="1" x14ac:dyDescent="0.3">
      <c r="A46" s="70" t="s">
        <v>184</v>
      </c>
      <c r="B46" s="70"/>
      <c r="C46" s="70" t="s">
        <v>200</v>
      </c>
      <c r="D46" s="70"/>
      <c r="E46" s="70" t="s">
        <v>308</v>
      </c>
      <c r="F46" s="70"/>
      <c r="G46" s="71">
        <v>90</v>
      </c>
      <c r="H46" s="71"/>
      <c r="I46" s="71">
        <v>23889</v>
      </c>
      <c r="J46" s="71"/>
      <c r="K46" s="71">
        <v>29565</v>
      </c>
      <c r="L46" s="71"/>
      <c r="M46" s="95">
        <v>0.88</v>
      </c>
      <c r="N46" s="84"/>
      <c r="O46" s="73">
        <v>249.26802983691499</v>
      </c>
      <c r="P46" s="73"/>
      <c r="Q46" s="74">
        <v>205.41</v>
      </c>
      <c r="R46" s="74"/>
      <c r="S46" s="74">
        <f t="shared" si="0"/>
        <v>4.0276470588235327</v>
      </c>
      <c r="T46" s="73">
        <f t="shared" si="1"/>
        <v>4.1082000000000001</v>
      </c>
      <c r="U46" s="73"/>
      <c r="V46" s="73">
        <f t="shared" si="2"/>
        <v>201.38235294117646</v>
      </c>
      <c r="W46" s="73"/>
      <c r="X46" s="72" t="str">
        <f t="shared" si="3"/>
        <v>N</v>
      </c>
      <c r="Y46" s="73"/>
      <c r="Z46" s="72" t="str">
        <f t="shared" si="4"/>
        <v>N</v>
      </c>
      <c r="AA46" s="72"/>
      <c r="AB46" s="85" t="s">
        <v>237</v>
      </c>
      <c r="AC46" s="72"/>
      <c r="AD46" s="72" t="str">
        <f t="shared" si="5"/>
        <v>Y</v>
      </c>
      <c r="AE46" s="72"/>
      <c r="AF46" s="72">
        <f t="shared" si="6"/>
        <v>201.38235294117646</v>
      </c>
      <c r="AG46" s="72"/>
      <c r="AH46" s="73">
        <f t="shared" si="7"/>
        <v>201.30179999999999</v>
      </c>
      <c r="AI46" s="73"/>
      <c r="AJ46" s="73">
        <f t="shared" si="8"/>
        <v>205.41</v>
      </c>
      <c r="AK46" s="73"/>
      <c r="AL46" s="73">
        <f>IF(AB46="N",AJ46,#REF!)</f>
        <v>205.41</v>
      </c>
      <c r="AM46" s="73"/>
      <c r="AN46" s="72" t="str">
        <f t="shared" si="9"/>
        <v>N/A</v>
      </c>
      <c r="AO46" s="73"/>
      <c r="AP46" s="73">
        <f t="shared" si="10"/>
        <v>205.41</v>
      </c>
      <c r="AQ46" s="73"/>
      <c r="AR46" s="73">
        <f t="shared" si="11"/>
        <v>4.1082000000000001</v>
      </c>
      <c r="AS46" s="73"/>
      <c r="AT46" s="73">
        <v>0.42</v>
      </c>
      <c r="AU46" s="73"/>
      <c r="AV46" s="73">
        <f t="shared" si="12"/>
        <v>209.93819999999999</v>
      </c>
      <c r="AW46" s="73"/>
      <c r="AX46" s="75">
        <f t="shared" si="13"/>
        <v>5015213.6597999996</v>
      </c>
      <c r="AY46" s="75"/>
      <c r="AZ46" s="75">
        <f t="shared" si="14"/>
        <v>5954763.9647740619</v>
      </c>
      <c r="BA46" s="75"/>
      <c r="BB46" s="76">
        <f t="shared" si="15"/>
        <v>-939550.30497406237</v>
      </c>
      <c r="BC46" s="70"/>
      <c r="BD46" s="77">
        <f t="shared" si="16"/>
        <v>4.5281999999999982</v>
      </c>
      <c r="BE46" s="76">
        <f t="shared" si="17"/>
        <v>108174.16979999996</v>
      </c>
      <c r="BF46" s="6"/>
    </row>
    <row r="47" spans="1:58" s="56" customFormat="1" x14ac:dyDescent="0.3">
      <c r="A47" s="70" t="s">
        <v>97</v>
      </c>
      <c r="B47" s="70"/>
      <c r="C47" s="70" t="s">
        <v>200</v>
      </c>
      <c r="D47" s="70"/>
      <c r="E47" s="70" t="s">
        <v>333</v>
      </c>
      <c r="F47" s="70"/>
      <c r="G47" s="71">
        <v>150</v>
      </c>
      <c r="H47" s="71"/>
      <c r="I47" s="71">
        <v>40812</v>
      </c>
      <c r="J47" s="71"/>
      <c r="K47" s="71">
        <v>49275</v>
      </c>
      <c r="L47" s="71"/>
      <c r="M47" s="95">
        <v>0.86</v>
      </c>
      <c r="N47" s="84"/>
      <c r="O47" s="73">
        <v>290.88459364835501</v>
      </c>
      <c r="P47" s="73"/>
      <c r="Q47" s="74">
        <v>276.45</v>
      </c>
      <c r="R47" s="74"/>
      <c r="S47" s="74">
        <f t="shared" si="0"/>
        <v>5.420588235294133</v>
      </c>
      <c r="T47" s="73">
        <f t="shared" si="1"/>
        <v>5.5289999999999999</v>
      </c>
      <c r="U47" s="73"/>
      <c r="V47" s="73">
        <f t="shared" si="2"/>
        <v>271.02941176470586</v>
      </c>
      <c r="W47" s="73"/>
      <c r="X47" s="72" t="str">
        <f t="shared" si="3"/>
        <v>N</v>
      </c>
      <c r="Y47" s="73"/>
      <c r="Z47" s="72" t="str">
        <f t="shared" si="4"/>
        <v>N</v>
      </c>
      <c r="AA47" s="72"/>
      <c r="AB47" s="85" t="s">
        <v>237</v>
      </c>
      <c r="AC47" s="72"/>
      <c r="AD47" s="72" t="str">
        <f t="shared" si="5"/>
        <v>Y</v>
      </c>
      <c r="AE47" s="72"/>
      <c r="AF47" s="72">
        <f t="shared" si="6"/>
        <v>271.02941176470586</v>
      </c>
      <c r="AG47" s="72"/>
      <c r="AH47" s="73">
        <f t="shared" si="7"/>
        <v>270.92099999999999</v>
      </c>
      <c r="AI47" s="73"/>
      <c r="AJ47" s="73">
        <f t="shared" si="8"/>
        <v>276.45</v>
      </c>
      <c r="AK47" s="73"/>
      <c r="AL47" s="73">
        <f>IF(AB47="N",AJ47,#REF!)</f>
        <v>276.45</v>
      </c>
      <c r="AM47" s="73"/>
      <c r="AN47" s="72" t="str">
        <f t="shared" si="9"/>
        <v>N/A</v>
      </c>
      <c r="AO47" s="73"/>
      <c r="AP47" s="73">
        <f t="shared" si="10"/>
        <v>276.45</v>
      </c>
      <c r="AQ47" s="73"/>
      <c r="AR47" s="73">
        <f t="shared" si="11"/>
        <v>5.5289999999999999</v>
      </c>
      <c r="AS47" s="73"/>
      <c r="AT47" s="73">
        <v>0.16</v>
      </c>
      <c r="AU47" s="73"/>
      <c r="AV47" s="73">
        <f t="shared" si="12"/>
        <v>282.13900000000001</v>
      </c>
      <c r="AW47" s="73"/>
      <c r="AX47" s="75">
        <f t="shared" si="13"/>
        <v>11514656.868000001</v>
      </c>
      <c r="AY47" s="75"/>
      <c r="AZ47" s="75">
        <f t="shared" si="14"/>
        <v>11871582.035976665</v>
      </c>
      <c r="BA47" s="75"/>
      <c r="BB47" s="76">
        <f t="shared" si="15"/>
        <v>-356925.16797666438</v>
      </c>
      <c r="BC47" s="70"/>
      <c r="BD47" s="77">
        <f t="shared" si="16"/>
        <v>5.6890000000000214</v>
      </c>
      <c r="BE47" s="76">
        <f t="shared" si="17"/>
        <v>232179.46800000087</v>
      </c>
      <c r="BF47" s="6"/>
    </row>
    <row r="48" spans="1:58" s="56" customFormat="1" x14ac:dyDescent="0.3">
      <c r="A48" s="70" t="s">
        <v>176</v>
      </c>
      <c r="B48" s="70"/>
      <c r="C48" s="70" t="s">
        <v>200</v>
      </c>
      <c r="D48" s="70"/>
      <c r="E48" s="70" t="s">
        <v>350</v>
      </c>
      <c r="F48" s="70"/>
      <c r="G48" s="71">
        <v>156</v>
      </c>
      <c r="H48" s="71"/>
      <c r="I48" s="71">
        <v>36195</v>
      </c>
      <c r="J48" s="71"/>
      <c r="K48" s="71">
        <v>51548</v>
      </c>
      <c r="L48" s="71"/>
      <c r="M48" s="95">
        <v>0.91</v>
      </c>
      <c r="N48" s="84"/>
      <c r="O48" s="73">
        <v>285.24010414448497</v>
      </c>
      <c r="P48" s="73"/>
      <c r="Q48" s="74">
        <v>266.02999999999997</v>
      </c>
      <c r="R48" s="74"/>
      <c r="S48" s="74">
        <f t="shared" si="0"/>
        <v>5.2162745098039522</v>
      </c>
      <c r="T48" s="73">
        <f t="shared" si="1"/>
        <v>5.3205999999999998</v>
      </c>
      <c r="U48" s="73"/>
      <c r="V48" s="73">
        <f t="shared" si="2"/>
        <v>260.81372549019602</v>
      </c>
      <c r="W48" s="73"/>
      <c r="X48" s="72" t="str">
        <f t="shared" si="3"/>
        <v>N</v>
      </c>
      <c r="Y48" s="73"/>
      <c r="Z48" s="72" t="str">
        <f t="shared" si="4"/>
        <v>N</v>
      </c>
      <c r="AA48" s="72"/>
      <c r="AB48" s="85" t="s">
        <v>237</v>
      </c>
      <c r="AC48" s="72"/>
      <c r="AD48" s="72" t="str">
        <f t="shared" si="5"/>
        <v>Y</v>
      </c>
      <c r="AE48" s="72"/>
      <c r="AF48" s="72">
        <f t="shared" si="6"/>
        <v>260.81372549019602</v>
      </c>
      <c r="AG48" s="72"/>
      <c r="AH48" s="73">
        <f t="shared" si="7"/>
        <v>260.70939999999996</v>
      </c>
      <c r="AI48" s="73"/>
      <c r="AJ48" s="73">
        <f t="shared" si="8"/>
        <v>266.02999999999997</v>
      </c>
      <c r="AK48" s="73"/>
      <c r="AL48" s="73">
        <f>IF(AB48="N",AJ48,#REF!)</f>
        <v>266.02999999999997</v>
      </c>
      <c r="AM48" s="73"/>
      <c r="AN48" s="72" t="str">
        <f t="shared" si="9"/>
        <v>N/A</v>
      </c>
      <c r="AO48" s="73"/>
      <c r="AP48" s="73">
        <f t="shared" si="10"/>
        <v>266.02999999999997</v>
      </c>
      <c r="AQ48" s="73"/>
      <c r="AR48" s="73">
        <f t="shared" si="11"/>
        <v>5.3205999999999998</v>
      </c>
      <c r="AS48" s="73"/>
      <c r="AT48" s="73">
        <v>0.24</v>
      </c>
      <c r="AU48" s="73"/>
      <c r="AV48" s="73">
        <f t="shared" si="12"/>
        <v>271.59059999999999</v>
      </c>
      <c r="AW48" s="73"/>
      <c r="AX48" s="75">
        <f t="shared" si="13"/>
        <v>9830221.7669999991</v>
      </c>
      <c r="AY48" s="75"/>
      <c r="AZ48" s="75">
        <f t="shared" si="14"/>
        <v>10324265.569509633</v>
      </c>
      <c r="BA48" s="75"/>
      <c r="BB48" s="76">
        <f t="shared" si="15"/>
        <v>-494043.80250963382</v>
      </c>
      <c r="BC48" s="70"/>
      <c r="BD48" s="77">
        <f t="shared" si="16"/>
        <v>5.5606000000000222</v>
      </c>
      <c r="BE48" s="76">
        <f t="shared" si="17"/>
        <v>201265.9170000008</v>
      </c>
      <c r="BF48" s="6"/>
    </row>
    <row r="49" spans="1:58" s="56" customFormat="1" x14ac:dyDescent="0.3">
      <c r="A49" s="70" t="s">
        <v>95</v>
      </c>
      <c r="B49" s="70"/>
      <c r="C49" s="70" t="s">
        <v>200</v>
      </c>
      <c r="D49" s="70"/>
      <c r="E49" s="70" t="s">
        <v>290</v>
      </c>
      <c r="F49" s="70"/>
      <c r="G49" s="71">
        <v>234</v>
      </c>
      <c r="H49" s="71"/>
      <c r="I49" s="71">
        <v>78511</v>
      </c>
      <c r="J49" s="71"/>
      <c r="K49" s="71">
        <v>81416</v>
      </c>
      <c r="L49" s="71"/>
      <c r="M49" s="95">
        <v>0.95</v>
      </c>
      <c r="N49" s="84"/>
      <c r="O49" s="73">
        <v>250.20566030537901</v>
      </c>
      <c r="P49" s="73"/>
      <c r="Q49" s="74">
        <v>253.93</v>
      </c>
      <c r="R49" s="74"/>
      <c r="S49" s="74">
        <f t="shared" si="0"/>
        <v>4.9790196078431279</v>
      </c>
      <c r="T49" s="73">
        <f t="shared" si="1"/>
        <v>5.0786000000000007</v>
      </c>
      <c r="U49" s="73"/>
      <c r="V49" s="73">
        <f t="shared" si="2"/>
        <v>248.95098039215688</v>
      </c>
      <c r="W49" s="73"/>
      <c r="X49" s="72" t="str">
        <f t="shared" si="3"/>
        <v>Y</v>
      </c>
      <c r="Y49" s="73"/>
      <c r="Z49" s="72" t="str">
        <f t="shared" si="4"/>
        <v>N</v>
      </c>
      <c r="AA49" s="72"/>
      <c r="AB49" s="85" t="s">
        <v>237</v>
      </c>
      <c r="AC49" s="72"/>
      <c r="AD49" s="72" t="str">
        <f t="shared" si="5"/>
        <v>Y</v>
      </c>
      <c r="AE49" s="72"/>
      <c r="AF49" s="72">
        <f t="shared" si="6"/>
        <v>0</v>
      </c>
      <c r="AG49" s="72"/>
      <c r="AH49" s="73">
        <f t="shared" si="7"/>
        <v>248.85140000000001</v>
      </c>
      <c r="AI49" s="73"/>
      <c r="AJ49" s="73">
        <f t="shared" si="8"/>
        <v>250.20566030537901</v>
      </c>
      <c r="AK49" s="73"/>
      <c r="AL49" s="73">
        <f>IF(AB49="N",AJ49,#REF!)</f>
        <v>250.20566030537901</v>
      </c>
      <c r="AM49" s="73"/>
      <c r="AN49" s="72">
        <f t="shared" si="9"/>
        <v>4.9790196078431279</v>
      </c>
      <c r="AO49" s="73"/>
      <c r="AP49" s="73">
        <f t="shared" si="10"/>
        <v>253.93</v>
      </c>
      <c r="AQ49" s="73"/>
      <c r="AR49" s="73">
        <f t="shared" si="11"/>
        <v>5.0786000000000007</v>
      </c>
      <c r="AS49" s="73"/>
      <c r="AT49" s="73">
        <v>0.28000000000000003</v>
      </c>
      <c r="AU49" s="73"/>
      <c r="AV49" s="73">
        <f t="shared" si="12"/>
        <v>259.28859999999997</v>
      </c>
      <c r="AW49" s="73"/>
      <c r="AX49" s="75">
        <f t="shared" si="13"/>
        <v>20357007.274599999</v>
      </c>
      <c r="AY49" s="75"/>
      <c r="AZ49" s="75">
        <f t="shared" si="14"/>
        <v>19643896.596235611</v>
      </c>
      <c r="BA49" s="75"/>
      <c r="BB49" s="76">
        <f t="shared" si="15"/>
        <v>713110.67836438864</v>
      </c>
      <c r="BC49" s="70"/>
      <c r="BD49" s="77">
        <f t="shared" si="16"/>
        <v>5.3585999999999672</v>
      </c>
      <c r="BE49" s="76">
        <f t="shared" si="17"/>
        <v>420709.0445999974</v>
      </c>
      <c r="BF49" s="6"/>
    </row>
    <row r="50" spans="1:58" s="56" customFormat="1" x14ac:dyDescent="0.3">
      <c r="A50" s="70" t="s">
        <v>93</v>
      </c>
      <c r="B50" s="70"/>
      <c r="C50" s="70" t="s">
        <v>200</v>
      </c>
      <c r="D50" s="70"/>
      <c r="E50" s="70" t="s">
        <v>337</v>
      </c>
      <c r="F50" s="70"/>
      <c r="G50" s="71">
        <v>100</v>
      </c>
      <c r="H50" s="71"/>
      <c r="I50" s="71">
        <v>24341</v>
      </c>
      <c r="J50" s="71"/>
      <c r="K50" s="71">
        <v>34630</v>
      </c>
      <c r="L50" s="71"/>
      <c r="M50" s="95">
        <v>0.95</v>
      </c>
      <c r="N50" s="84"/>
      <c r="O50" s="73">
        <v>282.00385702312099</v>
      </c>
      <c r="P50" s="73"/>
      <c r="Q50" s="74">
        <v>251.05</v>
      </c>
      <c r="R50" s="74"/>
      <c r="S50" s="74">
        <f t="shared" si="0"/>
        <v>4.9225490196078567</v>
      </c>
      <c r="T50" s="73">
        <f t="shared" si="1"/>
        <v>5.0209999999999999</v>
      </c>
      <c r="U50" s="73"/>
      <c r="V50" s="73">
        <f t="shared" si="2"/>
        <v>246.12745098039215</v>
      </c>
      <c r="W50" s="73"/>
      <c r="X50" s="72" t="str">
        <f t="shared" si="3"/>
        <v>N</v>
      </c>
      <c r="Y50" s="73"/>
      <c r="Z50" s="72" t="str">
        <f t="shared" si="4"/>
        <v>N</v>
      </c>
      <c r="AA50" s="72"/>
      <c r="AB50" s="85" t="s">
        <v>237</v>
      </c>
      <c r="AC50" s="72"/>
      <c r="AD50" s="72" t="str">
        <f t="shared" si="5"/>
        <v>Y</v>
      </c>
      <c r="AE50" s="72"/>
      <c r="AF50" s="72">
        <f t="shared" si="6"/>
        <v>246.12745098039215</v>
      </c>
      <c r="AG50" s="72"/>
      <c r="AH50" s="73">
        <f t="shared" si="7"/>
        <v>246.02900000000002</v>
      </c>
      <c r="AI50" s="73"/>
      <c r="AJ50" s="73">
        <f t="shared" si="8"/>
        <v>251.05</v>
      </c>
      <c r="AK50" s="73"/>
      <c r="AL50" s="73">
        <f>IF(AB50="N",AJ50,#REF!)</f>
        <v>251.05</v>
      </c>
      <c r="AM50" s="73"/>
      <c r="AN50" s="72" t="str">
        <f t="shared" si="9"/>
        <v>N/A</v>
      </c>
      <c r="AO50" s="73"/>
      <c r="AP50" s="73">
        <f t="shared" si="10"/>
        <v>251.05</v>
      </c>
      <c r="AQ50" s="73"/>
      <c r="AR50" s="73">
        <f t="shared" si="11"/>
        <v>5.0209999999999999</v>
      </c>
      <c r="AS50" s="73"/>
      <c r="AT50" s="73">
        <v>0</v>
      </c>
      <c r="AU50" s="73"/>
      <c r="AV50" s="73">
        <f t="shared" si="12"/>
        <v>256.07100000000003</v>
      </c>
      <c r="AW50" s="73"/>
      <c r="AX50" s="75">
        <f t="shared" si="13"/>
        <v>6233024.2110000011</v>
      </c>
      <c r="AY50" s="75"/>
      <c r="AZ50" s="75">
        <f t="shared" si="14"/>
        <v>6864255.8837997876</v>
      </c>
      <c r="BA50" s="75"/>
      <c r="BB50" s="76">
        <f t="shared" si="15"/>
        <v>-631231.67279978655</v>
      </c>
      <c r="BC50" s="70"/>
      <c r="BD50" s="77">
        <f t="shared" si="16"/>
        <v>5.021000000000015</v>
      </c>
      <c r="BE50" s="76">
        <f t="shared" si="17"/>
        <v>122216.16100000037</v>
      </c>
      <c r="BF50" s="6"/>
    </row>
    <row r="51" spans="1:58" s="56" customFormat="1" x14ac:dyDescent="0.3">
      <c r="A51" s="70" t="s">
        <v>91</v>
      </c>
      <c r="B51" s="70"/>
      <c r="C51" s="70" t="s">
        <v>200</v>
      </c>
      <c r="D51" s="70"/>
      <c r="E51" s="70" t="s">
        <v>268</v>
      </c>
      <c r="F51" s="70"/>
      <c r="G51" s="71">
        <v>75</v>
      </c>
      <c r="H51" s="71"/>
      <c r="I51" s="71">
        <v>12041</v>
      </c>
      <c r="J51" s="71"/>
      <c r="K51" s="71">
        <v>25391</v>
      </c>
      <c r="L51" s="71"/>
      <c r="M51" s="95">
        <v>0.93</v>
      </c>
      <c r="N51" s="84"/>
      <c r="O51" s="73">
        <v>291.194478103694</v>
      </c>
      <c r="P51" s="73"/>
      <c r="Q51" s="74">
        <v>253.27</v>
      </c>
      <c r="R51" s="74"/>
      <c r="S51" s="74">
        <f t="shared" si="0"/>
        <v>4.9660784313725514</v>
      </c>
      <c r="T51" s="73">
        <f t="shared" si="1"/>
        <v>5.0654000000000003</v>
      </c>
      <c r="U51" s="73"/>
      <c r="V51" s="73">
        <f t="shared" si="2"/>
        <v>248.30392156862746</v>
      </c>
      <c r="W51" s="73"/>
      <c r="X51" s="72" t="str">
        <f t="shared" si="3"/>
        <v>N</v>
      </c>
      <c r="Y51" s="73"/>
      <c r="Z51" s="72" t="str">
        <f t="shared" si="4"/>
        <v>N</v>
      </c>
      <c r="AA51" s="72"/>
      <c r="AB51" s="85" t="s">
        <v>237</v>
      </c>
      <c r="AC51" s="72"/>
      <c r="AD51" s="72" t="str">
        <f t="shared" si="5"/>
        <v>Y</v>
      </c>
      <c r="AE51" s="72"/>
      <c r="AF51" s="72">
        <f t="shared" si="6"/>
        <v>248.30392156862746</v>
      </c>
      <c r="AG51" s="72"/>
      <c r="AH51" s="73">
        <f t="shared" si="7"/>
        <v>248.2046</v>
      </c>
      <c r="AI51" s="73"/>
      <c r="AJ51" s="73">
        <f t="shared" si="8"/>
        <v>253.27</v>
      </c>
      <c r="AK51" s="73"/>
      <c r="AL51" s="73">
        <f>IF(AB51="N",AJ51,#REF!)</f>
        <v>253.27</v>
      </c>
      <c r="AM51" s="73"/>
      <c r="AN51" s="72" t="str">
        <f t="shared" si="9"/>
        <v>N/A</v>
      </c>
      <c r="AO51" s="73"/>
      <c r="AP51" s="73">
        <f t="shared" si="10"/>
        <v>253.27</v>
      </c>
      <c r="AQ51" s="73"/>
      <c r="AR51" s="73">
        <f t="shared" si="11"/>
        <v>5.0654000000000003</v>
      </c>
      <c r="AS51" s="73"/>
      <c r="AT51" s="73">
        <v>1.0900000000000001</v>
      </c>
      <c r="AU51" s="73"/>
      <c r="AV51" s="73">
        <f t="shared" si="12"/>
        <v>259.42539999999997</v>
      </c>
      <c r="AW51" s="73"/>
      <c r="AX51" s="75">
        <f t="shared" si="13"/>
        <v>3123741.2413999997</v>
      </c>
      <c r="AY51" s="75"/>
      <c r="AZ51" s="75">
        <f t="shared" si="14"/>
        <v>3506272.7108465796</v>
      </c>
      <c r="BA51" s="75"/>
      <c r="BB51" s="76">
        <f t="shared" si="15"/>
        <v>-382531.46944657993</v>
      </c>
      <c r="BC51" s="70"/>
      <c r="BD51" s="77">
        <f t="shared" si="16"/>
        <v>6.1553999999999576</v>
      </c>
      <c r="BE51" s="76">
        <f t="shared" si="17"/>
        <v>74117.171399999483</v>
      </c>
      <c r="BF51" s="6"/>
    </row>
    <row r="52" spans="1:58" s="56" customFormat="1" x14ac:dyDescent="0.3">
      <c r="A52" s="70" t="s">
        <v>89</v>
      </c>
      <c r="B52" s="70"/>
      <c r="C52" s="70" t="s">
        <v>200</v>
      </c>
      <c r="D52" s="70"/>
      <c r="E52" s="70" t="s">
        <v>342</v>
      </c>
      <c r="F52" s="70"/>
      <c r="G52" s="71">
        <v>95</v>
      </c>
      <c r="H52" s="71"/>
      <c r="I52" s="71">
        <v>32009</v>
      </c>
      <c r="J52" s="71"/>
      <c r="K52" s="71">
        <v>38977</v>
      </c>
      <c r="L52" s="71"/>
      <c r="M52" s="95">
        <v>0.91</v>
      </c>
      <c r="N52" s="84"/>
      <c r="O52" s="73">
        <v>263.28340342731599</v>
      </c>
      <c r="P52" s="73"/>
      <c r="Q52" s="74">
        <v>255.45</v>
      </c>
      <c r="R52" s="74"/>
      <c r="S52" s="74">
        <f t="shared" si="0"/>
        <v>5.0088235294117567</v>
      </c>
      <c r="T52" s="73">
        <f t="shared" si="1"/>
        <v>5.109</v>
      </c>
      <c r="U52" s="73"/>
      <c r="V52" s="73">
        <f t="shared" si="2"/>
        <v>250.44117647058823</v>
      </c>
      <c r="W52" s="73"/>
      <c r="X52" s="72" t="str">
        <f t="shared" si="3"/>
        <v>N</v>
      </c>
      <c r="Y52" s="73"/>
      <c r="Z52" s="72" t="str">
        <f t="shared" si="4"/>
        <v>N</v>
      </c>
      <c r="AA52" s="72"/>
      <c r="AB52" s="85" t="s">
        <v>237</v>
      </c>
      <c r="AC52" s="72"/>
      <c r="AD52" s="72" t="str">
        <f t="shared" si="5"/>
        <v>Y</v>
      </c>
      <c r="AE52" s="72"/>
      <c r="AF52" s="72">
        <f t="shared" si="6"/>
        <v>250.44117647058823</v>
      </c>
      <c r="AG52" s="72"/>
      <c r="AH52" s="73">
        <f t="shared" si="7"/>
        <v>250.34099999999998</v>
      </c>
      <c r="AI52" s="73"/>
      <c r="AJ52" s="73">
        <f t="shared" si="8"/>
        <v>255.45</v>
      </c>
      <c r="AK52" s="73"/>
      <c r="AL52" s="73">
        <f>IF(AB52="N",AJ52,#REF!)</f>
        <v>255.45</v>
      </c>
      <c r="AM52" s="73"/>
      <c r="AN52" s="72" t="str">
        <f t="shared" si="9"/>
        <v>N/A</v>
      </c>
      <c r="AO52" s="73"/>
      <c r="AP52" s="73">
        <f t="shared" si="10"/>
        <v>255.45</v>
      </c>
      <c r="AQ52" s="73"/>
      <c r="AR52" s="73">
        <f t="shared" si="11"/>
        <v>5.109</v>
      </c>
      <c r="AS52" s="73"/>
      <c r="AT52" s="73">
        <v>0</v>
      </c>
      <c r="AU52" s="73"/>
      <c r="AV52" s="73">
        <f t="shared" si="12"/>
        <v>260.55899999999997</v>
      </c>
      <c r="AW52" s="73"/>
      <c r="AX52" s="75">
        <f t="shared" si="13"/>
        <v>8340233.0309999986</v>
      </c>
      <c r="AY52" s="75"/>
      <c r="AZ52" s="75">
        <f t="shared" si="14"/>
        <v>8427438.4603049569</v>
      </c>
      <c r="BA52" s="75"/>
      <c r="BB52" s="76">
        <f t="shared" si="15"/>
        <v>-87205.429304958321</v>
      </c>
      <c r="BC52" s="70"/>
      <c r="BD52" s="77">
        <f t="shared" si="16"/>
        <v>5.1089999999999804</v>
      </c>
      <c r="BE52" s="76">
        <f t="shared" si="17"/>
        <v>163533.98099999939</v>
      </c>
      <c r="BF52" s="6"/>
    </row>
    <row r="53" spans="1:58" s="56" customFormat="1" x14ac:dyDescent="0.3">
      <c r="A53" s="70" t="s">
        <v>87</v>
      </c>
      <c r="B53" s="70"/>
      <c r="C53" s="70" t="s">
        <v>200</v>
      </c>
      <c r="D53" s="70"/>
      <c r="E53" s="70" t="s">
        <v>283</v>
      </c>
      <c r="F53" s="70"/>
      <c r="G53" s="71">
        <v>63</v>
      </c>
      <c r="H53" s="71"/>
      <c r="I53" s="71">
        <v>12345</v>
      </c>
      <c r="J53" s="71"/>
      <c r="K53" s="71">
        <v>21717</v>
      </c>
      <c r="L53" s="71"/>
      <c r="M53" s="95">
        <v>0.94</v>
      </c>
      <c r="N53" s="84"/>
      <c r="O53" s="73">
        <v>256.86683753171002</v>
      </c>
      <c r="P53" s="73"/>
      <c r="Q53" s="74">
        <v>235.06</v>
      </c>
      <c r="R53" s="74"/>
      <c r="S53" s="74">
        <f t="shared" si="0"/>
        <v>4.6090196078431518</v>
      </c>
      <c r="T53" s="73">
        <f t="shared" si="1"/>
        <v>4.7012</v>
      </c>
      <c r="U53" s="73"/>
      <c r="V53" s="73">
        <f t="shared" si="2"/>
        <v>230.45098039215685</v>
      </c>
      <c r="W53" s="73"/>
      <c r="X53" s="72" t="str">
        <f t="shared" si="3"/>
        <v>N</v>
      </c>
      <c r="Y53" s="73"/>
      <c r="Z53" s="72" t="str">
        <f t="shared" si="4"/>
        <v>N</v>
      </c>
      <c r="AA53" s="72"/>
      <c r="AB53" s="85" t="s">
        <v>237</v>
      </c>
      <c r="AC53" s="72"/>
      <c r="AD53" s="72" t="str">
        <f t="shared" si="5"/>
        <v>Y</v>
      </c>
      <c r="AE53" s="72"/>
      <c r="AF53" s="72">
        <f t="shared" si="6"/>
        <v>230.45098039215685</v>
      </c>
      <c r="AG53" s="72"/>
      <c r="AH53" s="73">
        <f t="shared" si="7"/>
        <v>230.3588</v>
      </c>
      <c r="AI53" s="73"/>
      <c r="AJ53" s="73">
        <f t="shared" si="8"/>
        <v>235.06</v>
      </c>
      <c r="AK53" s="73"/>
      <c r="AL53" s="73">
        <f>IF(AB53="N",AJ53,#REF!)</f>
        <v>235.06</v>
      </c>
      <c r="AM53" s="73"/>
      <c r="AN53" s="72" t="str">
        <f t="shared" si="9"/>
        <v>N/A</v>
      </c>
      <c r="AO53" s="73"/>
      <c r="AP53" s="73">
        <f t="shared" si="10"/>
        <v>235.06</v>
      </c>
      <c r="AQ53" s="73"/>
      <c r="AR53" s="73">
        <f t="shared" si="11"/>
        <v>4.7012</v>
      </c>
      <c r="AS53" s="73"/>
      <c r="AT53" s="73">
        <v>0.31</v>
      </c>
      <c r="AU53" s="73"/>
      <c r="AV53" s="73">
        <f t="shared" si="12"/>
        <v>240.0712</v>
      </c>
      <c r="AW53" s="73"/>
      <c r="AX53" s="75">
        <f t="shared" si="13"/>
        <v>2963678.9640000002</v>
      </c>
      <c r="AY53" s="75"/>
      <c r="AZ53" s="75">
        <f t="shared" si="14"/>
        <v>3171021.1093289601</v>
      </c>
      <c r="BA53" s="75"/>
      <c r="BB53" s="76">
        <f t="shared" si="15"/>
        <v>-207342.14532895992</v>
      </c>
      <c r="BC53" s="70"/>
      <c r="BD53" s="77">
        <f t="shared" si="16"/>
        <v>5.0112000000000023</v>
      </c>
      <c r="BE53" s="76">
        <f t="shared" si="17"/>
        <v>61863.264000000032</v>
      </c>
      <c r="BF53" s="6"/>
    </row>
    <row r="54" spans="1:58" s="56" customFormat="1" x14ac:dyDescent="0.3">
      <c r="A54" s="70" t="s">
        <v>87</v>
      </c>
      <c r="B54" s="70"/>
      <c r="C54" s="70" t="s">
        <v>210</v>
      </c>
      <c r="D54" s="70"/>
      <c r="E54" s="70" t="s">
        <v>283</v>
      </c>
      <c r="F54" s="70"/>
      <c r="G54" s="71">
        <v>13</v>
      </c>
      <c r="H54" s="71"/>
      <c r="I54" s="71">
        <v>3742</v>
      </c>
      <c r="J54" s="71"/>
      <c r="K54" s="71">
        <v>4373</v>
      </c>
      <c r="L54" s="71"/>
      <c r="M54" s="95">
        <v>0.92</v>
      </c>
      <c r="N54" s="84"/>
      <c r="O54" s="73">
        <v>211.34897929890499</v>
      </c>
      <c r="P54" s="73"/>
      <c r="Q54" s="74">
        <v>177.85</v>
      </c>
      <c r="R54" s="74"/>
      <c r="S54" s="74">
        <f t="shared" si="0"/>
        <v>3.4872549019607959</v>
      </c>
      <c r="T54" s="73">
        <f t="shared" si="1"/>
        <v>3.5569999999999999</v>
      </c>
      <c r="U54" s="73"/>
      <c r="V54" s="73">
        <f t="shared" si="2"/>
        <v>174.3627450980392</v>
      </c>
      <c r="W54" s="73"/>
      <c r="X54" s="72" t="str">
        <f t="shared" si="3"/>
        <v>N</v>
      </c>
      <c r="Y54" s="73"/>
      <c r="Z54" s="72" t="str">
        <f t="shared" si="4"/>
        <v>N</v>
      </c>
      <c r="AA54" s="72"/>
      <c r="AB54" s="85" t="s">
        <v>237</v>
      </c>
      <c r="AC54" s="72"/>
      <c r="AD54" s="72" t="str">
        <f t="shared" si="5"/>
        <v>Y</v>
      </c>
      <c r="AE54" s="72"/>
      <c r="AF54" s="72">
        <f t="shared" si="6"/>
        <v>174.3627450980392</v>
      </c>
      <c r="AG54" s="72"/>
      <c r="AH54" s="73">
        <f t="shared" si="7"/>
        <v>174.29300000000001</v>
      </c>
      <c r="AI54" s="73"/>
      <c r="AJ54" s="73">
        <f t="shared" si="8"/>
        <v>177.85</v>
      </c>
      <c r="AK54" s="73"/>
      <c r="AL54" s="73">
        <f>IF(AB54="N",AJ54,#REF!)</f>
        <v>177.85</v>
      </c>
      <c r="AM54" s="73"/>
      <c r="AN54" s="72" t="str">
        <f t="shared" si="9"/>
        <v>N/A</v>
      </c>
      <c r="AO54" s="73"/>
      <c r="AP54" s="73">
        <f t="shared" si="10"/>
        <v>177.85</v>
      </c>
      <c r="AQ54" s="73"/>
      <c r="AR54" s="73">
        <f t="shared" si="11"/>
        <v>3.5569999999999999</v>
      </c>
      <c r="AS54" s="73"/>
      <c r="AT54" s="73">
        <v>0.32</v>
      </c>
      <c r="AU54" s="73"/>
      <c r="AV54" s="73">
        <f t="shared" si="12"/>
        <v>181.72699999999998</v>
      </c>
      <c r="AW54" s="73"/>
      <c r="AX54" s="75">
        <f t="shared" si="13"/>
        <v>680022.43399999989</v>
      </c>
      <c r="AY54" s="75"/>
      <c r="AZ54" s="75">
        <f t="shared" si="14"/>
        <v>790867.88053650246</v>
      </c>
      <c r="BA54" s="75"/>
      <c r="BB54" s="76">
        <f t="shared" si="15"/>
        <v>-110845.44653650257</v>
      </c>
      <c r="BC54" s="70"/>
      <c r="BD54" s="77">
        <f t="shared" si="16"/>
        <v>3.8769999999999811</v>
      </c>
      <c r="BE54" s="76">
        <f t="shared" si="17"/>
        <v>14507.733999999929</v>
      </c>
      <c r="BF54" s="6"/>
    </row>
    <row r="55" spans="1:58" s="56" customFormat="1" x14ac:dyDescent="0.3">
      <c r="A55" s="70" t="s">
        <v>86</v>
      </c>
      <c r="B55" s="70"/>
      <c r="C55" s="70" t="s">
        <v>200</v>
      </c>
      <c r="D55" s="70"/>
      <c r="E55" s="70" t="s">
        <v>293</v>
      </c>
      <c r="F55" s="70"/>
      <c r="G55" s="71">
        <v>60</v>
      </c>
      <c r="H55" s="71"/>
      <c r="I55" s="71">
        <v>13935</v>
      </c>
      <c r="J55" s="71"/>
      <c r="K55" s="71">
        <v>19710</v>
      </c>
      <c r="L55" s="71"/>
      <c r="M55" s="95">
        <v>0.81</v>
      </c>
      <c r="N55" s="84"/>
      <c r="O55" s="73">
        <v>212.322794425176</v>
      </c>
      <c r="P55" s="73"/>
      <c r="Q55" s="74">
        <v>202.5</v>
      </c>
      <c r="R55" s="74"/>
      <c r="S55" s="74">
        <f t="shared" si="0"/>
        <v>3.970588235294116</v>
      </c>
      <c r="T55" s="73">
        <f t="shared" si="1"/>
        <v>4.05</v>
      </c>
      <c r="U55" s="73"/>
      <c r="V55" s="73">
        <f t="shared" si="2"/>
        <v>198.52941176470588</v>
      </c>
      <c r="W55" s="73"/>
      <c r="X55" s="72" t="str">
        <f t="shared" si="3"/>
        <v>N</v>
      </c>
      <c r="Y55" s="73"/>
      <c r="Z55" s="72" t="str">
        <f t="shared" si="4"/>
        <v>N</v>
      </c>
      <c r="AA55" s="72"/>
      <c r="AB55" s="85" t="s">
        <v>237</v>
      </c>
      <c r="AC55" s="72"/>
      <c r="AD55" s="72" t="str">
        <f t="shared" si="5"/>
        <v>Y</v>
      </c>
      <c r="AE55" s="72"/>
      <c r="AF55" s="72">
        <f t="shared" si="6"/>
        <v>198.52941176470588</v>
      </c>
      <c r="AG55" s="72"/>
      <c r="AH55" s="73">
        <f t="shared" si="7"/>
        <v>198.45</v>
      </c>
      <c r="AI55" s="73"/>
      <c r="AJ55" s="73">
        <f t="shared" si="8"/>
        <v>202.5</v>
      </c>
      <c r="AK55" s="73"/>
      <c r="AL55" s="73">
        <f>IF(AB55="N",AJ55,#REF!)</f>
        <v>202.5</v>
      </c>
      <c r="AM55" s="73"/>
      <c r="AN55" s="72" t="str">
        <f t="shared" si="9"/>
        <v>N/A</v>
      </c>
      <c r="AO55" s="73"/>
      <c r="AP55" s="73">
        <f t="shared" si="10"/>
        <v>202.5</v>
      </c>
      <c r="AQ55" s="73"/>
      <c r="AR55" s="73">
        <f t="shared" si="11"/>
        <v>4.05</v>
      </c>
      <c r="AS55" s="73"/>
      <c r="AT55" s="73">
        <v>0.16</v>
      </c>
      <c r="AU55" s="73"/>
      <c r="AV55" s="73">
        <f t="shared" si="12"/>
        <v>206.71</v>
      </c>
      <c r="AW55" s="73"/>
      <c r="AX55" s="75">
        <f t="shared" si="13"/>
        <v>2880503.85</v>
      </c>
      <c r="AY55" s="75"/>
      <c r="AZ55" s="75">
        <f t="shared" si="14"/>
        <v>2958718.1403148277</v>
      </c>
      <c r="BA55" s="75"/>
      <c r="BB55" s="76">
        <f t="shared" si="15"/>
        <v>-78214.29031482758</v>
      </c>
      <c r="BC55" s="70"/>
      <c r="BD55" s="77">
        <f t="shared" si="16"/>
        <v>4.210000000000008</v>
      </c>
      <c r="BE55" s="76">
        <f t="shared" si="17"/>
        <v>58666.350000000108</v>
      </c>
      <c r="BF55" s="6"/>
    </row>
    <row r="56" spans="1:58" s="56" customFormat="1" x14ac:dyDescent="0.3">
      <c r="A56" s="70" t="s">
        <v>84</v>
      </c>
      <c r="B56" s="70"/>
      <c r="C56" s="70" t="s">
        <v>200</v>
      </c>
      <c r="D56" s="70"/>
      <c r="E56" s="70" t="s">
        <v>291</v>
      </c>
      <c r="F56" s="70"/>
      <c r="G56" s="71">
        <v>60</v>
      </c>
      <c r="H56" s="71"/>
      <c r="I56" s="71">
        <v>11546</v>
      </c>
      <c r="J56" s="71"/>
      <c r="K56" s="71">
        <v>19710</v>
      </c>
      <c r="L56" s="71"/>
      <c r="M56" s="95">
        <v>0.83</v>
      </c>
      <c r="N56" s="84"/>
      <c r="O56" s="73">
        <v>210.622882036059</v>
      </c>
      <c r="P56" s="73"/>
      <c r="Q56" s="74">
        <v>205.94</v>
      </c>
      <c r="R56" s="74"/>
      <c r="S56" s="74">
        <f t="shared" si="0"/>
        <v>4.0380392156862683</v>
      </c>
      <c r="T56" s="73">
        <f t="shared" si="1"/>
        <v>4.1188000000000002</v>
      </c>
      <c r="U56" s="73"/>
      <c r="V56" s="73">
        <f t="shared" si="2"/>
        <v>201.90196078431373</v>
      </c>
      <c r="W56" s="73"/>
      <c r="X56" s="72" t="str">
        <f t="shared" si="3"/>
        <v>N</v>
      </c>
      <c r="Y56" s="73"/>
      <c r="Z56" s="72" t="str">
        <f t="shared" si="4"/>
        <v>N</v>
      </c>
      <c r="AA56" s="72"/>
      <c r="AB56" s="85" t="s">
        <v>237</v>
      </c>
      <c r="AC56" s="72"/>
      <c r="AD56" s="72" t="str">
        <f t="shared" si="5"/>
        <v>Y</v>
      </c>
      <c r="AE56" s="72"/>
      <c r="AF56" s="72">
        <f t="shared" si="6"/>
        <v>201.90196078431373</v>
      </c>
      <c r="AG56" s="72"/>
      <c r="AH56" s="73">
        <f t="shared" si="7"/>
        <v>201.8212</v>
      </c>
      <c r="AI56" s="73"/>
      <c r="AJ56" s="73">
        <f t="shared" si="8"/>
        <v>205.94</v>
      </c>
      <c r="AK56" s="73"/>
      <c r="AL56" s="73">
        <f>IF(AB56="N",AJ56,#REF!)</f>
        <v>205.94</v>
      </c>
      <c r="AM56" s="73"/>
      <c r="AN56" s="72" t="str">
        <f t="shared" si="9"/>
        <v>N/A</v>
      </c>
      <c r="AO56" s="73"/>
      <c r="AP56" s="73">
        <f t="shared" si="10"/>
        <v>205.94</v>
      </c>
      <c r="AQ56" s="73"/>
      <c r="AR56" s="73">
        <f t="shared" si="11"/>
        <v>4.1188000000000002</v>
      </c>
      <c r="AS56" s="73"/>
      <c r="AT56" s="73">
        <v>0.04</v>
      </c>
      <c r="AU56" s="73"/>
      <c r="AV56" s="73">
        <f t="shared" si="12"/>
        <v>210.09879999999998</v>
      </c>
      <c r="AW56" s="73"/>
      <c r="AX56" s="75">
        <f t="shared" si="13"/>
        <v>2425800.7448</v>
      </c>
      <c r="AY56" s="75"/>
      <c r="AZ56" s="75">
        <f t="shared" si="14"/>
        <v>2431851.7959883371</v>
      </c>
      <c r="BA56" s="75"/>
      <c r="BB56" s="76">
        <f t="shared" si="15"/>
        <v>-6051.051188337151</v>
      </c>
      <c r="BC56" s="70"/>
      <c r="BD56" s="77">
        <f t="shared" si="16"/>
        <v>4.1587999999999852</v>
      </c>
      <c r="BE56" s="76">
        <f t="shared" si="17"/>
        <v>48017.504799999828</v>
      </c>
      <c r="BF56" s="6"/>
    </row>
    <row r="57" spans="1:58" s="56" customFormat="1" x14ac:dyDescent="0.3">
      <c r="A57" s="70" t="s">
        <v>82</v>
      </c>
      <c r="B57" s="70"/>
      <c r="C57" s="70" t="s">
        <v>200</v>
      </c>
      <c r="D57" s="70"/>
      <c r="E57" s="70" t="s">
        <v>285</v>
      </c>
      <c r="F57" s="70"/>
      <c r="G57" s="71">
        <v>100</v>
      </c>
      <c r="H57" s="71"/>
      <c r="I57" s="71">
        <v>23026</v>
      </c>
      <c r="J57" s="71"/>
      <c r="K57" s="71">
        <v>32850</v>
      </c>
      <c r="L57" s="71"/>
      <c r="M57" s="95">
        <v>0.82</v>
      </c>
      <c r="N57" s="84"/>
      <c r="O57" s="73">
        <v>214.38671050637601</v>
      </c>
      <c r="P57" s="73"/>
      <c r="Q57" s="74">
        <v>199.58</v>
      </c>
      <c r="R57" s="74"/>
      <c r="S57" s="74">
        <f t="shared" si="0"/>
        <v>3.9133333333333269</v>
      </c>
      <c r="T57" s="73">
        <f t="shared" si="1"/>
        <v>3.9916000000000005</v>
      </c>
      <c r="U57" s="73"/>
      <c r="V57" s="73">
        <f t="shared" si="2"/>
        <v>195.66666666666669</v>
      </c>
      <c r="W57" s="73"/>
      <c r="X57" s="72" t="str">
        <f t="shared" si="3"/>
        <v>N</v>
      </c>
      <c r="Y57" s="73"/>
      <c r="Z57" s="72" t="str">
        <f t="shared" si="4"/>
        <v>N</v>
      </c>
      <c r="AA57" s="72"/>
      <c r="AB57" s="85" t="s">
        <v>237</v>
      </c>
      <c r="AC57" s="72"/>
      <c r="AD57" s="72" t="str">
        <f t="shared" si="5"/>
        <v>Y</v>
      </c>
      <c r="AE57" s="72"/>
      <c r="AF57" s="72">
        <f t="shared" si="6"/>
        <v>195.66666666666669</v>
      </c>
      <c r="AG57" s="72"/>
      <c r="AH57" s="73">
        <f t="shared" si="7"/>
        <v>195.58840000000001</v>
      </c>
      <c r="AI57" s="73"/>
      <c r="AJ57" s="73">
        <f t="shared" si="8"/>
        <v>199.58</v>
      </c>
      <c r="AK57" s="73"/>
      <c r="AL57" s="73">
        <f>IF(AB57="N",AJ57,#REF!)</f>
        <v>199.58</v>
      </c>
      <c r="AM57" s="73"/>
      <c r="AN57" s="72" t="str">
        <f t="shared" si="9"/>
        <v>N/A</v>
      </c>
      <c r="AO57" s="73"/>
      <c r="AP57" s="73">
        <f t="shared" si="10"/>
        <v>199.58</v>
      </c>
      <c r="AQ57" s="73"/>
      <c r="AR57" s="73">
        <f t="shared" si="11"/>
        <v>3.9916000000000005</v>
      </c>
      <c r="AS57" s="73"/>
      <c r="AT57" s="73">
        <v>0</v>
      </c>
      <c r="AU57" s="73"/>
      <c r="AV57" s="73">
        <f t="shared" si="12"/>
        <v>203.57160000000002</v>
      </c>
      <c r="AW57" s="73"/>
      <c r="AX57" s="75">
        <f t="shared" si="13"/>
        <v>4687439.6616000002</v>
      </c>
      <c r="AY57" s="75"/>
      <c r="AZ57" s="75">
        <f t="shared" si="14"/>
        <v>4936468.3961198134</v>
      </c>
      <c r="BA57" s="75"/>
      <c r="BB57" s="76">
        <f t="shared" si="15"/>
        <v>-249028.73451981321</v>
      </c>
      <c r="BC57" s="70"/>
      <c r="BD57" s="77">
        <f t="shared" si="16"/>
        <v>3.9916000000000054</v>
      </c>
      <c r="BE57" s="76">
        <f t="shared" si="17"/>
        <v>91910.581600000121</v>
      </c>
      <c r="BF57" s="6"/>
    </row>
    <row r="58" spans="1:58" s="56" customFormat="1" x14ac:dyDescent="0.3">
      <c r="A58" s="70" t="s">
        <v>174</v>
      </c>
      <c r="B58" s="70"/>
      <c r="C58" s="70" t="s">
        <v>200</v>
      </c>
      <c r="D58" s="70"/>
      <c r="E58" s="70" t="s">
        <v>288</v>
      </c>
      <c r="F58" s="70"/>
      <c r="G58" s="71">
        <v>90</v>
      </c>
      <c r="H58" s="71"/>
      <c r="I58" s="71">
        <v>20545</v>
      </c>
      <c r="J58" s="71"/>
      <c r="K58" s="71">
        <v>31331</v>
      </c>
      <c r="L58" s="71"/>
      <c r="M58" s="95">
        <v>0.95</v>
      </c>
      <c r="N58" s="84"/>
      <c r="O58" s="73">
        <v>256.714239043161</v>
      </c>
      <c r="P58" s="73"/>
      <c r="Q58" s="74">
        <v>242.54</v>
      </c>
      <c r="R58" s="74"/>
      <c r="S58" s="74">
        <f t="shared" si="0"/>
        <v>4.7556862745097987</v>
      </c>
      <c r="T58" s="73">
        <f t="shared" si="1"/>
        <v>4.8507999999999996</v>
      </c>
      <c r="U58" s="73"/>
      <c r="V58" s="73">
        <f t="shared" si="2"/>
        <v>237.78431372549019</v>
      </c>
      <c r="W58" s="73"/>
      <c r="X58" s="72" t="str">
        <f t="shared" si="3"/>
        <v>N</v>
      </c>
      <c r="Y58" s="73"/>
      <c r="Z58" s="72" t="str">
        <f t="shared" si="4"/>
        <v>N</v>
      </c>
      <c r="AA58" s="72"/>
      <c r="AB58" s="85" t="s">
        <v>237</v>
      </c>
      <c r="AC58" s="72"/>
      <c r="AD58" s="72" t="str">
        <f t="shared" si="5"/>
        <v>Y</v>
      </c>
      <c r="AE58" s="72"/>
      <c r="AF58" s="72">
        <f t="shared" si="6"/>
        <v>237.78431372549019</v>
      </c>
      <c r="AG58" s="72"/>
      <c r="AH58" s="73">
        <f t="shared" si="7"/>
        <v>237.6892</v>
      </c>
      <c r="AI58" s="73"/>
      <c r="AJ58" s="73">
        <f t="shared" si="8"/>
        <v>242.54</v>
      </c>
      <c r="AK58" s="73"/>
      <c r="AL58" s="73">
        <f>IF(AB58="N",AJ58,#REF!)</f>
        <v>242.54</v>
      </c>
      <c r="AM58" s="73"/>
      <c r="AN58" s="72" t="str">
        <f t="shared" si="9"/>
        <v>N/A</v>
      </c>
      <c r="AO58" s="73"/>
      <c r="AP58" s="73">
        <f t="shared" si="10"/>
        <v>242.54</v>
      </c>
      <c r="AQ58" s="73"/>
      <c r="AR58" s="73">
        <f t="shared" si="11"/>
        <v>4.8507999999999996</v>
      </c>
      <c r="AS58" s="73"/>
      <c r="AT58" s="73">
        <v>0.19</v>
      </c>
      <c r="AU58" s="73"/>
      <c r="AV58" s="73">
        <f t="shared" si="12"/>
        <v>247.58079999999998</v>
      </c>
      <c r="AW58" s="73"/>
      <c r="AX58" s="75">
        <f t="shared" si="13"/>
        <v>5086547.5359999994</v>
      </c>
      <c r="AY58" s="75"/>
      <c r="AZ58" s="75">
        <f t="shared" si="14"/>
        <v>5274194.0411417428</v>
      </c>
      <c r="BA58" s="75"/>
      <c r="BB58" s="76">
        <f t="shared" si="15"/>
        <v>-187646.50514174346</v>
      </c>
      <c r="BC58" s="70"/>
      <c r="BD58" s="77">
        <f t="shared" si="16"/>
        <v>5.0407999999999902</v>
      </c>
      <c r="BE58" s="76">
        <f t="shared" si="17"/>
        <v>103563.2359999998</v>
      </c>
      <c r="BF58" s="6"/>
    </row>
    <row r="59" spans="1:58" s="56" customFormat="1" x14ac:dyDescent="0.3">
      <c r="A59" s="70" t="s">
        <v>79</v>
      </c>
      <c r="B59" s="70"/>
      <c r="C59" s="70" t="s">
        <v>200</v>
      </c>
      <c r="D59" s="70"/>
      <c r="E59" s="70" t="s">
        <v>285</v>
      </c>
      <c r="F59" s="70"/>
      <c r="G59" s="71">
        <v>30</v>
      </c>
      <c r="H59" s="71"/>
      <c r="I59" s="71">
        <v>8719</v>
      </c>
      <c r="J59" s="71"/>
      <c r="K59" s="71">
        <v>10712</v>
      </c>
      <c r="L59" s="71"/>
      <c r="M59" s="95">
        <v>0.98</v>
      </c>
      <c r="N59" s="84"/>
      <c r="O59" s="73">
        <v>245.027420652979</v>
      </c>
      <c r="P59" s="73"/>
      <c r="Q59" s="74">
        <v>210.33</v>
      </c>
      <c r="R59" s="74"/>
      <c r="S59" s="74">
        <f t="shared" si="0"/>
        <v>4.1241176470588243</v>
      </c>
      <c r="T59" s="73">
        <f t="shared" si="1"/>
        <v>4.2065999999999999</v>
      </c>
      <c r="U59" s="73"/>
      <c r="V59" s="73">
        <f t="shared" si="2"/>
        <v>206.20588235294119</v>
      </c>
      <c r="W59" s="73"/>
      <c r="X59" s="72" t="str">
        <f t="shared" si="3"/>
        <v>N</v>
      </c>
      <c r="Y59" s="73"/>
      <c r="Z59" s="72" t="str">
        <f t="shared" si="4"/>
        <v>N</v>
      </c>
      <c r="AA59" s="72"/>
      <c r="AB59" s="85" t="s">
        <v>237</v>
      </c>
      <c r="AC59" s="72"/>
      <c r="AD59" s="72" t="str">
        <f t="shared" si="5"/>
        <v>Y</v>
      </c>
      <c r="AE59" s="72"/>
      <c r="AF59" s="72">
        <f t="shared" si="6"/>
        <v>206.20588235294119</v>
      </c>
      <c r="AG59" s="72"/>
      <c r="AH59" s="73">
        <f t="shared" si="7"/>
        <v>206.1234</v>
      </c>
      <c r="AI59" s="73"/>
      <c r="AJ59" s="73">
        <f t="shared" si="8"/>
        <v>210.33</v>
      </c>
      <c r="AK59" s="73"/>
      <c r="AL59" s="73">
        <f>IF(AB59="N",AJ59,#REF!)</f>
        <v>210.33</v>
      </c>
      <c r="AM59" s="73"/>
      <c r="AN59" s="72" t="str">
        <f t="shared" si="9"/>
        <v>N/A</v>
      </c>
      <c r="AO59" s="73"/>
      <c r="AP59" s="73">
        <f t="shared" si="10"/>
        <v>210.33</v>
      </c>
      <c r="AQ59" s="73"/>
      <c r="AR59" s="73">
        <f t="shared" si="11"/>
        <v>4.2065999999999999</v>
      </c>
      <c r="AS59" s="73"/>
      <c r="AT59" s="73">
        <v>0.98</v>
      </c>
      <c r="AU59" s="73"/>
      <c r="AV59" s="73">
        <f t="shared" si="12"/>
        <v>215.51660000000001</v>
      </c>
      <c r="AW59" s="73"/>
      <c r="AX59" s="75">
        <f t="shared" si="13"/>
        <v>1879089.2354000001</v>
      </c>
      <c r="AY59" s="75"/>
      <c r="AZ59" s="75">
        <f t="shared" si="14"/>
        <v>2136394.0806733239</v>
      </c>
      <c r="BA59" s="75"/>
      <c r="BB59" s="76">
        <f t="shared" si="15"/>
        <v>-257304.84527332382</v>
      </c>
      <c r="BC59" s="70"/>
      <c r="BD59" s="77">
        <f t="shared" si="16"/>
        <v>5.1865999999999985</v>
      </c>
      <c r="BE59" s="76">
        <f t="shared" si="17"/>
        <v>45221.965399999986</v>
      </c>
      <c r="BF59" s="6"/>
    </row>
    <row r="60" spans="1:58" s="56" customFormat="1" x14ac:dyDescent="0.3">
      <c r="A60" s="70" t="s">
        <v>79</v>
      </c>
      <c r="B60" s="70"/>
      <c r="C60" s="70" t="s">
        <v>210</v>
      </c>
      <c r="D60" s="70"/>
      <c r="E60" s="70" t="s">
        <v>285</v>
      </c>
      <c r="F60" s="70"/>
      <c r="G60" s="71">
        <v>30</v>
      </c>
      <c r="H60" s="71"/>
      <c r="I60" s="71">
        <v>7449</v>
      </c>
      <c r="J60" s="71"/>
      <c r="K60" s="71">
        <v>10444</v>
      </c>
      <c r="L60" s="71"/>
      <c r="M60" s="95">
        <v>0.95</v>
      </c>
      <c r="N60" s="84"/>
      <c r="O60" s="73">
        <v>256.74518828913102</v>
      </c>
      <c r="P60" s="73"/>
      <c r="Q60" s="74">
        <v>166.59</v>
      </c>
      <c r="R60" s="74"/>
      <c r="S60" s="74">
        <f t="shared" si="0"/>
        <v>3.2664705882353076</v>
      </c>
      <c r="T60" s="73">
        <f t="shared" si="1"/>
        <v>3.3318000000000003</v>
      </c>
      <c r="U60" s="73"/>
      <c r="V60" s="73">
        <f t="shared" si="2"/>
        <v>163.3235294117647</v>
      </c>
      <c r="W60" s="73"/>
      <c r="X60" s="72" t="str">
        <f t="shared" si="3"/>
        <v>N</v>
      </c>
      <c r="Y60" s="73"/>
      <c r="Z60" s="72" t="str">
        <f t="shared" si="4"/>
        <v>N</v>
      </c>
      <c r="AA60" s="72"/>
      <c r="AB60" s="85" t="s">
        <v>237</v>
      </c>
      <c r="AC60" s="72"/>
      <c r="AD60" s="72" t="str">
        <f t="shared" si="5"/>
        <v>Y</v>
      </c>
      <c r="AE60" s="72"/>
      <c r="AF60" s="72">
        <f t="shared" si="6"/>
        <v>163.3235294117647</v>
      </c>
      <c r="AG60" s="72"/>
      <c r="AH60" s="73">
        <f t="shared" si="7"/>
        <v>163.25820000000002</v>
      </c>
      <c r="AI60" s="73"/>
      <c r="AJ60" s="73">
        <f t="shared" si="8"/>
        <v>166.59</v>
      </c>
      <c r="AK60" s="73"/>
      <c r="AL60" s="73">
        <f>IF(AB60="N",AJ60,#REF!)</f>
        <v>166.59</v>
      </c>
      <c r="AM60" s="73"/>
      <c r="AN60" s="72" t="str">
        <f t="shared" si="9"/>
        <v>N/A</v>
      </c>
      <c r="AO60" s="73"/>
      <c r="AP60" s="73">
        <f t="shared" si="10"/>
        <v>166.59</v>
      </c>
      <c r="AQ60" s="73"/>
      <c r="AR60" s="73">
        <f t="shared" si="11"/>
        <v>3.3318000000000003</v>
      </c>
      <c r="AS60" s="73"/>
      <c r="AT60" s="73">
        <v>1.01</v>
      </c>
      <c r="AU60" s="73"/>
      <c r="AV60" s="73">
        <f t="shared" si="12"/>
        <v>170.93179999999998</v>
      </c>
      <c r="AW60" s="73"/>
      <c r="AX60" s="75">
        <f t="shared" si="13"/>
        <v>1273270.9781999998</v>
      </c>
      <c r="AY60" s="75"/>
      <c r="AZ60" s="75">
        <f t="shared" si="14"/>
        <v>1912494.9075657369</v>
      </c>
      <c r="BA60" s="75"/>
      <c r="BB60" s="76">
        <f t="shared" si="15"/>
        <v>-639223.92936573713</v>
      </c>
      <c r="BC60" s="70"/>
      <c r="BD60" s="77">
        <f t="shared" si="16"/>
        <v>4.3417999999999779</v>
      </c>
      <c r="BE60" s="76">
        <f t="shared" si="17"/>
        <v>32342.068199999834</v>
      </c>
      <c r="BF60" s="6"/>
    </row>
    <row r="61" spans="1:58" s="56" customFormat="1" x14ac:dyDescent="0.3">
      <c r="A61" s="70" t="s">
        <v>77</v>
      </c>
      <c r="B61" s="70"/>
      <c r="C61" s="70" t="s">
        <v>200</v>
      </c>
      <c r="D61" s="70"/>
      <c r="E61" s="70" t="s">
        <v>315</v>
      </c>
      <c r="F61" s="70"/>
      <c r="G61" s="71">
        <v>60</v>
      </c>
      <c r="H61" s="71"/>
      <c r="I61" s="71">
        <v>15706</v>
      </c>
      <c r="J61" s="71"/>
      <c r="K61" s="71">
        <v>19710</v>
      </c>
      <c r="L61" s="71"/>
      <c r="M61" s="95">
        <v>0.9</v>
      </c>
      <c r="N61" s="84"/>
      <c r="O61" s="73">
        <v>255.53242413834499</v>
      </c>
      <c r="P61" s="73"/>
      <c r="Q61" s="74">
        <v>234.4</v>
      </c>
      <c r="R61" s="74"/>
      <c r="S61" s="74">
        <f t="shared" si="0"/>
        <v>4.5960784313725469</v>
      </c>
      <c r="T61" s="73">
        <f t="shared" si="1"/>
        <v>4.6880000000000006</v>
      </c>
      <c r="U61" s="73"/>
      <c r="V61" s="73">
        <f t="shared" si="2"/>
        <v>229.80392156862746</v>
      </c>
      <c r="W61" s="73"/>
      <c r="X61" s="72" t="str">
        <f t="shared" si="3"/>
        <v>N</v>
      </c>
      <c r="Y61" s="73"/>
      <c r="Z61" s="72" t="str">
        <f t="shared" si="4"/>
        <v>N</v>
      </c>
      <c r="AA61" s="72"/>
      <c r="AB61" s="85" t="s">
        <v>237</v>
      </c>
      <c r="AC61" s="72"/>
      <c r="AD61" s="72" t="str">
        <f t="shared" si="5"/>
        <v>Y</v>
      </c>
      <c r="AE61" s="72"/>
      <c r="AF61" s="72">
        <f t="shared" si="6"/>
        <v>229.80392156862746</v>
      </c>
      <c r="AG61" s="72"/>
      <c r="AH61" s="73">
        <f t="shared" si="7"/>
        <v>229.71200000000002</v>
      </c>
      <c r="AI61" s="73"/>
      <c r="AJ61" s="73">
        <f t="shared" si="8"/>
        <v>234.4</v>
      </c>
      <c r="AK61" s="73"/>
      <c r="AL61" s="73">
        <f>IF(AB61="N",AJ61,#REF!)</f>
        <v>234.4</v>
      </c>
      <c r="AM61" s="73"/>
      <c r="AN61" s="72" t="str">
        <f t="shared" si="9"/>
        <v>N/A</v>
      </c>
      <c r="AO61" s="73"/>
      <c r="AP61" s="73">
        <f t="shared" si="10"/>
        <v>234.4</v>
      </c>
      <c r="AQ61" s="73"/>
      <c r="AR61" s="73">
        <f t="shared" si="11"/>
        <v>4.6880000000000006</v>
      </c>
      <c r="AS61" s="73"/>
      <c r="AT61" s="73">
        <v>0</v>
      </c>
      <c r="AU61" s="73"/>
      <c r="AV61" s="73">
        <f t="shared" si="12"/>
        <v>239.08799999999999</v>
      </c>
      <c r="AW61" s="73"/>
      <c r="AX61" s="75">
        <f t="shared" si="13"/>
        <v>3755116.128</v>
      </c>
      <c r="AY61" s="75"/>
      <c r="AZ61" s="75">
        <f t="shared" si="14"/>
        <v>4013392.2535168463</v>
      </c>
      <c r="BA61" s="75"/>
      <c r="BB61" s="76">
        <f t="shared" si="15"/>
        <v>-258276.12551684631</v>
      </c>
      <c r="BC61" s="70"/>
      <c r="BD61" s="77">
        <f t="shared" si="16"/>
        <v>4.6879999999999882</v>
      </c>
      <c r="BE61" s="76">
        <f t="shared" si="17"/>
        <v>73629.727999999814</v>
      </c>
      <c r="BF61" s="6"/>
    </row>
    <row r="62" spans="1:58" s="56" customFormat="1" x14ac:dyDescent="0.3">
      <c r="A62" s="70" t="s">
        <v>75</v>
      </c>
      <c r="B62" s="70"/>
      <c r="C62" s="70" t="s">
        <v>200</v>
      </c>
      <c r="D62" s="70"/>
      <c r="E62" s="70" t="s">
        <v>270</v>
      </c>
      <c r="F62" s="70"/>
      <c r="G62" s="71">
        <v>90</v>
      </c>
      <c r="H62" s="71"/>
      <c r="I62" s="71">
        <v>27287</v>
      </c>
      <c r="J62" s="71"/>
      <c r="K62" s="71">
        <v>31516</v>
      </c>
      <c r="L62" s="71"/>
      <c r="M62" s="95">
        <v>0.96</v>
      </c>
      <c r="N62" s="84"/>
      <c r="O62" s="73">
        <v>265.98194425207299</v>
      </c>
      <c r="P62" s="73"/>
      <c r="Q62" s="74">
        <v>236.97</v>
      </c>
      <c r="R62" s="74"/>
      <c r="S62" s="74">
        <f t="shared" si="0"/>
        <v>4.646470588235303</v>
      </c>
      <c r="T62" s="73">
        <f t="shared" si="1"/>
        <v>4.7393999999999998</v>
      </c>
      <c r="U62" s="73"/>
      <c r="V62" s="73">
        <f t="shared" si="2"/>
        <v>232.3235294117647</v>
      </c>
      <c r="W62" s="73"/>
      <c r="X62" s="72" t="str">
        <f t="shared" si="3"/>
        <v>N</v>
      </c>
      <c r="Y62" s="73"/>
      <c r="Z62" s="72" t="str">
        <f t="shared" si="4"/>
        <v>N</v>
      </c>
      <c r="AA62" s="72"/>
      <c r="AB62" s="85" t="s">
        <v>237</v>
      </c>
      <c r="AC62" s="72"/>
      <c r="AD62" s="72" t="str">
        <f t="shared" si="5"/>
        <v>Y</v>
      </c>
      <c r="AE62" s="72"/>
      <c r="AF62" s="72">
        <f t="shared" si="6"/>
        <v>232.3235294117647</v>
      </c>
      <c r="AG62" s="72"/>
      <c r="AH62" s="73">
        <f t="shared" si="7"/>
        <v>232.23060000000001</v>
      </c>
      <c r="AI62" s="73"/>
      <c r="AJ62" s="73">
        <f t="shared" si="8"/>
        <v>236.97</v>
      </c>
      <c r="AK62" s="73"/>
      <c r="AL62" s="73">
        <f>IF(AB62="N",AJ62,#REF!)</f>
        <v>236.97</v>
      </c>
      <c r="AM62" s="73"/>
      <c r="AN62" s="72" t="str">
        <f t="shared" si="9"/>
        <v>N/A</v>
      </c>
      <c r="AO62" s="73"/>
      <c r="AP62" s="73">
        <f t="shared" si="10"/>
        <v>236.97</v>
      </c>
      <c r="AQ62" s="73"/>
      <c r="AR62" s="73">
        <f t="shared" si="11"/>
        <v>4.7393999999999998</v>
      </c>
      <c r="AS62" s="73"/>
      <c r="AT62" s="73">
        <v>0.21</v>
      </c>
      <c r="AU62" s="73"/>
      <c r="AV62" s="73">
        <f t="shared" si="12"/>
        <v>241.9194</v>
      </c>
      <c r="AW62" s="73"/>
      <c r="AX62" s="75">
        <f t="shared" si="13"/>
        <v>6601254.6677999999</v>
      </c>
      <c r="AY62" s="75"/>
      <c r="AZ62" s="75">
        <f t="shared" si="14"/>
        <v>7257849.3128063157</v>
      </c>
      <c r="BA62" s="75"/>
      <c r="BB62" s="76">
        <f t="shared" si="15"/>
        <v>-656594.64500631578</v>
      </c>
      <c r="BC62" s="70"/>
      <c r="BD62" s="77">
        <f t="shared" si="16"/>
        <v>4.9493999999999971</v>
      </c>
      <c r="BE62" s="76">
        <f t="shared" si="17"/>
        <v>135054.27779999992</v>
      </c>
      <c r="BF62" s="6"/>
    </row>
    <row r="63" spans="1:58" s="56" customFormat="1" x14ac:dyDescent="0.3">
      <c r="A63" s="70" t="s">
        <v>214</v>
      </c>
      <c r="B63" s="70"/>
      <c r="C63" s="70" t="s">
        <v>200</v>
      </c>
      <c r="D63" s="70"/>
      <c r="E63" s="70" t="s">
        <v>262</v>
      </c>
      <c r="F63" s="70"/>
      <c r="G63" s="71">
        <v>60</v>
      </c>
      <c r="H63" s="71"/>
      <c r="I63" s="71">
        <v>9815</v>
      </c>
      <c r="J63" s="71"/>
      <c r="K63" s="71">
        <v>19710</v>
      </c>
      <c r="L63" s="71"/>
      <c r="M63" s="95">
        <v>0.87</v>
      </c>
      <c r="N63" s="84"/>
      <c r="O63" s="73">
        <v>256.60266610776301</v>
      </c>
      <c r="P63" s="73"/>
      <c r="Q63" s="74">
        <v>225.1</v>
      </c>
      <c r="R63" s="74"/>
      <c r="S63" s="74">
        <f t="shared" si="0"/>
        <v>4.4137254901960716</v>
      </c>
      <c r="T63" s="73">
        <f t="shared" si="1"/>
        <v>4.5019999999999998</v>
      </c>
      <c r="U63" s="73"/>
      <c r="V63" s="73">
        <f t="shared" si="2"/>
        <v>220.68627450980392</v>
      </c>
      <c r="W63" s="73"/>
      <c r="X63" s="72" t="str">
        <f t="shared" si="3"/>
        <v>N</v>
      </c>
      <c r="Y63" s="73"/>
      <c r="Z63" s="72" t="str">
        <f t="shared" si="4"/>
        <v>N</v>
      </c>
      <c r="AA63" s="72"/>
      <c r="AB63" s="85" t="s">
        <v>237</v>
      </c>
      <c r="AC63" s="72"/>
      <c r="AD63" s="72" t="str">
        <f t="shared" si="5"/>
        <v>Y</v>
      </c>
      <c r="AE63" s="72"/>
      <c r="AF63" s="72">
        <f t="shared" si="6"/>
        <v>220.68627450980392</v>
      </c>
      <c r="AG63" s="72"/>
      <c r="AH63" s="73">
        <f t="shared" si="7"/>
        <v>220.59799999999998</v>
      </c>
      <c r="AI63" s="73"/>
      <c r="AJ63" s="73">
        <f t="shared" si="8"/>
        <v>225.1</v>
      </c>
      <c r="AK63" s="73"/>
      <c r="AL63" s="73">
        <f>IF(AB63="N",AJ63,#REF!)</f>
        <v>225.1</v>
      </c>
      <c r="AM63" s="73"/>
      <c r="AN63" s="72" t="str">
        <f t="shared" si="9"/>
        <v>N/A</v>
      </c>
      <c r="AO63" s="73"/>
      <c r="AP63" s="73">
        <f t="shared" si="10"/>
        <v>225.1</v>
      </c>
      <c r="AQ63" s="73"/>
      <c r="AR63" s="73">
        <f t="shared" si="11"/>
        <v>4.5019999999999998</v>
      </c>
      <c r="AS63" s="73"/>
      <c r="AT63" s="73">
        <v>0</v>
      </c>
      <c r="AU63" s="73"/>
      <c r="AV63" s="73">
        <f t="shared" si="12"/>
        <v>229.602</v>
      </c>
      <c r="AW63" s="73"/>
      <c r="AX63" s="75">
        <f t="shared" si="13"/>
        <v>2253543.63</v>
      </c>
      <c r="AY63" s="75"/>
      <c r="AZ63" s="75">
        <f t="shared" si="14"/>
        <v>2518555.1678476939</v>
      </c>
      <c r="BA63" s="75"/>
      <c r="BB63" s="76">
        <f t="shared" si="15"/>
        <v>-265011.53784769401</v>
      </c>
      <c r="BC63" s="70"/>
      <c r="BD63" s="77">
        <f t="shared" si="16"/>
        <v>4.5020000000000095</v>
      </c>
      <c r="BE63" s="76">
        <f t="shared" si="17"/>
        <v>44187.130000000092</v>
      </c>
      <c r="BF63" s="6"/>
    </row>
    <row r="64" spans="1:58" s="56" customFormat="1" x14ac:dyDescent="0.3">
      <c r="A64" s="70" t="s">
        <v>189</v>
      </c>
      <c r="B64" s="70"/>
      <c r="C64" s="70" t="s">
        <v>200</v>
      </c>
      <c r="D64" s="70"/>
      <c r="E64" s="70" t="s">
        <v>310</v>
      </c>
      <c r="F64" s="70"/>
      <c r="G64" s="71">
        <v>95</v>
      </c>
      <c r="H64" s="71"/>
      <c r="I64" s="71">
        <v>24086</v>
      </c>
      <c r="J64" s="71"/>
      <c r="K64" s="71">
        <v>31208</v>
      </c>
      <c r="L64" s="71"/>
      <c r="M64" s="95">
        <v>0.84</v>
      </c>
      <c r="N64" s="84"/>
      <c r="O64" s="73">
        <v>256.317607523091</v>
      </c>
      <c r="P64" s="73"/>
      <c r="Q64" s="74">
        <v>244.84</v>
      </c>
      <c r="R64" s="74"/>
      <c r="S64" s="74">
        <f t="shared" si="0"/>
        <v>4.8007843137255009</v>
      </c>
      <c r="T64" s="73">
        <f t="shared" si="1"/>
        <v>4.8967999999999998</v>
      </c>
      <c r="U64" s="73"/>
      <c r="V64" s="73">
        <f t="shared" si="2"/>
        <v>240.0392156862745</v>
      </c>
      <c r="W64" s="73"/>
      <c r="X64" s="72" t="str">
        <f t="shared" si="3"/>
        <v>N</v>
      </c>
      <c r="Y64" s="73"/>
      <c r="Z64" s="72" t="str">
        <f t="shared" si="4"/>
        <v>N</v>
      </c>
      <c r="AA64" s="72"/>
      <c r="AB64" s="85" t="s">
        <v>237</v>
      </c>
      <c r="AC64" s="72"/>
      <c r="AD64" s="72" t="str">
        <f t="shared" si="5"/>
        <v>Y</v>
      </c>
      <c r="AE64" s="72"/>
      <c r="AF64" s="72">
        <f t="shared" si="6"/>
        <v>240.0392156862745</v>
      </c>
      <c r="AG64" s="72"/>
      <c r="AH64" s="73">
        <f t="shared" si="7"/>
        <v>239.94319999999999</v>
      </c>
      <c r="AI64" s="73"/>
      <c r="AJ64" s="73">
        <f t="shared" si="8"/>
        <v>244.84</v>
      </c>
      <c r="AK64" s="73"/>
      <c r="AL64" s="73">
        <f>IF(AB64="N",AJ64,#REF!)</f>
        <v>244.84</v>
      </c>
      <c r="AM64" s="73"/>
      <c r="AN64" s="72" t="str">
        <f t="shared" si="9"/>
        <v>N/A</v>
      </c>
      <c r="AO64" s="73"/>
      <c r="AP64" s="73">
        <f t="shared" si="10"/>
        <v>244.84</v>
      </c>
      <c r="AQ64" s="73"/>
      <c r="AR64" s="73">
        <f t="shared" si="11"/>
        <v>4.8967999999999998</v>
      </c>
      <c r="AS64" s="73"/>
      <c r="AT64" s="73">
        <v>0</v>
      </c>
      <c r="AU64" s="73"/>
      <c r="AV64" s="73">
        <f t="shared" si="12"/>
        <v>249.73680000000002</v>
      </c>
      <c r="AW64" s="73"/>
      <c r="AX64" s="75">
        <f t="shared" si="13"/>
        <v>6015160.5648000007</v>
      </c>
      <c r="AY64" s="75"/>
      <c r="AZ64" s="75">
        <f t="shared" si="14"/>
        <v>6173665.8948011696</v>
      </c>
      <c r="BA64" s="75"/>
      <c r="BB64" s="76">
        <f t="shared" si="15"/>
        <v>-158505.33000116888</v>
      </c>
      <c r="BC64" s="70"/>
      <c r="BD64" s="77">
        <f t="shared" si="16"/>
        <v>4.8968000000000131</v>
      </c>
      <c r="BE64" s="76">
        <f t="shared" si="17"/>
        <v>117944.32480000032</v>
      </c>
      <c r="BF64" s="6"/>
    </row>
    <row r="65" spans="1:58" s="56" customFormat="1" x14ac:dyDescent="0.3">
      <c r="A65" s="70" t="s">
        <v>72</v>
      </c>
      <c r="B65" s="70"/>
      <c r="C65" s="70" t="s">
        <v>200</v>
      </c>
      <c r="D65" s="70"/>
      <c r="E65" s="70" t="s">
        <v>285</v>
      </c>
      <c r="F65" s="70"/>
      <c r="G65" s="71">
        <v>60</v>
      </c>
      <c r="H65" s="71"/>
      <c r="I65" s="71">
        <v>11966</v>
      </c>
      <c r="J65" s="71"/>
      <c r="K65" s="71">
        <v>21555</v>
      </c>
      <c r="L65" s="71"/>
      <c r="M65" s="95">
        <v>0.98</v>
      </c>
      <c r="N65" s="84"/>
      <c r="O65" s="73">
        <v>236.94074505268401</v>
      </c>
      <c r="P65" s="73"/>
      <c r="Q65" s="74">
        <v>243.08</v>
      </c>
      <c r="R65" s="74"/>
      <c r="S65" s="74">
        <f t="shared" si="0"/>
        <v>4.7662745098039352</v>
      </c>
      <c r="T65" s="73">
        <f t="shared" si="1"/>
        <v>4.8616000000000001</v>
      </c>
      <c r="U65" s="73"/>
      <c r="V65" s="73">
        <f t="shared" si="2"/>
        <v>238.31372549019608</v>
      </c>
      <c r="W65" s="73"/>
      <c r="X65" s="72" t="str">
        <f t="shared" si="3"/>
        <v>Y</v>
      </c>
      <c r="Y65" s="73"/>
      <c r="Z65" s="72" t="str">
        <f t="shared" si="4"/>
        <v>N</v>
      </c>
      <c r="AA65" s="72"/>
      <c r="AB65" s="85" t="s">
        <v>237</v>
      </c>
      <c r="AC65" s="72"/>
      <c r="AD65" s="72" t="str">
        <f t="shared" si="5"/>
        <v>N</v>
      </c>
      <c r="AE65" s="72"/>
      <c r="AF65" s="72">
        <f t="shared" si="6"/>
        <v>0</v>
      </c>
      <c r="AG65" s="72"/>
      <c r="AH65" s="73">
        <f t="shared" si="7"/>
        <v>238.2184</v>
      </c>
      <c r="AI65" s="73"/>
      <c r="AJ65" s="73">
        <f t="shared" si="8"/>
        <v>238.2184</v>
      </c>
      <c r="AK65" s="73"/>
      <c r="AL65" s="73">
        <f>IF(AB65="N",AJ65,#REF!)</f>
        <v>238.2184</v>
      </c>
      <c r="AM65" s="73"/>
      <c r="AN65" s="72">
        <f t="shared" si="9"/>
        <v>4.7662745098039352</v>
      </c>
      <c r="AO65" s="73"/>
      <c r="AP65" s="73">
        <f t="shared" si="10"/>
        <v>242.98467450980394</v>
      </c>
      <c r="AQ65" s="73"/>
      <c r="AR65" s="73">
        <f t="shared" si="11"/>
        <v>4.8596934901960784</v>
      </c>
      <c r="AS65" s="73"/>
      <c r="AT65" s="73">
        <v>0.12</v>
      </c>
      <c r="AU65" s="73"/>
      <c r="AV65" s="73">
        <f t="shared" si="12"/>
        <v>247.96436800000001</v>
      </c>
      <c r="AW65" s="73"/>
      <c r="AX65" s="75">
        <f t="shared" si="13"/>
        <v>2967141.6274880003</v>
      </c>
      <c r="AY65" s="75"/>
      <c r="AZ65" s="75">
        <f t="shared" si="14"/>
        <v>2835232.9553004168</v>
      </c>
      <c r="BA65" s="75"/>
      <c r="BB65" s="76">
        <f t="shared" si="15"/>
        <v>131908.67218758352</v>
      </c>
      <c r="BC65" s="70"/>
      <c r="BD65" s="77">
        <f t="shared" si="16"/>
        <v>4.8843679999999949</v>
      </c>
      <c r="BE65" s="76">
        <f t="shared" si="17"/>
        <v>58446.347487999941</v>
      </c>
      <c r="BF65" s="6"/>
    </row>
    <row r="66" spans="1:58" s="56" customFormat="1" x14ac:dyDescent="0.3">
      <c r="A66" s="70" t="s">
        <v>216</v>
      </c>
      <c r="B66" s="70"/>
      <c r="C66" s="70" t="s">
        <v>200</v>
      </c>
      <c r="D66" s="70"/>
      <c r="E66" s="70" t="s">
        <v>314</v>
      </c>
      <c r="F66" s="70"/>
      <c r="G66" s="71">
        <v>90</v>
      </c>
      <c r="H66" s="71"/>
      <c r="I66" s="71">
        <v>7054</v>
      </c>
      <c r="J66" s="71"/>
      <c r="K66" s="71">
        <v>11097</v>
      </c>
      <c r="L66" s="71"/>
      <c r="M66" s="95">
        <v>0.86</v>
      </c>
      <c r="N66" s="84"/>
      <c r="O66" s="73">
        <v>295.54979862226901</v>
      </c>
      <c r="P66" s="73"/>
      <c r="Q66" s="74">
        <v>256.62</v>
      </c>
      <c r="R66" s="74"/>
      <c r="S66" s="74">
        <f t="shared" si="0"/>
        <v>5.0317647058823525</v>
      </c>
      <c r="T66" s="73">
        <f t="shared" si="1"/>
        <v>5.1324000000000005</v>
      </c>
      <c r="U66" s="73"/>
      <c r="V66" s="73">
        <f t="shared" si="2"/>
        <v>251.58823529411765</v>
      </c>
      <c r="W66" s="73"/>
      <c r="X66" s="72" t="str">
        <f t="shared" si="3"/>
        <v>N</v>
      </c>
      <c r="Y66" s="73"/>
      <c r="Z66" s="72" t="str">
        <f t="shared" si="4"/>
        <v>N</v>
      </c>
      <c r="AA66" s="72"/>
      <c r="AB66" s="85" t="s">
        <v>237</v>
      </c>
      <c r="AC66" s="72"/>
      <c r="AD66" s="72" t="str">
        <f t="shared" si="5"/>
        <v>Y</v>
      </c>
      <c r="AE66" s="72"/>
      <c r="AF66" s="72">
        <f t="shared" si="6"/>
        <v>251.58823529411765</v>
      </c>
      <c r="AG66" s="72"/>
      <c r="AH66" s="73">
        <f t="shared" si="7"/>
        <v>251.48760000000001</v>
      </c>
      <c r="AI66" s="73"/>
      <c r="AJ66" s="73">
        <f t="shared" si="8"/>
        <v>256.62</v>
      </c>
      <c r="AK66" s="73"/>
      <c r="AL66" s="73">
        <f>IF(AB66="N",AJ66,#REF!)</f>
        <v>256.62</v>
      </c>
      <c r="AM66" s="73"/>
      <c r="AN66" s="72" t="str">
        <f t="shared" si="9"/>
        <v>N/A</v>
      </c>
      <c r="AO66" s="73"/>
      <c r="AP66" s="73">
        <f t="shared" si="10"/>
        <v>256.62</v>
      </c>
      <c r="AQ66" s="73"/>
      <c r="AR66" s="73">
        <f t="shared" si="11"/>
        <v>5.1324000000000005</v>
      </c>
      <c r="AS66" s="73"/>
      <c r="AT66" s="73">
        <v>0</v>
      </c>
      <c r="AU66" s="73"/>
      <c r="AV66" s="73">
        <f t="shared" si="12"/>
        <v>261.75240000000002</v>
      </c>
      <c r="AW66" s="73"/>
      <c r="AX66" s="75">
        <f t="shared" si="13"/>
        <v>1846401.4296000001</v>
      </c>
      <c r="AY66" s="75"/>
      <c r="AZ66" s="75">
        <f t="shared" si="14"/>
        <v>2084808.2794814855</v>
      </c>
      <c r="BA66" s="75"/>
      <c r="BB66" s="76">
        <f t="shared" si="15"/>
        <v>-238406.84988148534</v>
      </c>
      <c r="BC66" s="70"/>
      <c r="BD66" s="77">
        <f t="shared" si="16"/>
        <v>5.1324000000000183</v>
      </c>
      <c r="BE66" s="76">
        <f t="shared" si="17"/>
        <v>36203.949600000131</v>
      </c>
      <c r="BF66" s="6"/>
    </row>
    <row r="67" spans="1:58" s="56" customFormat="1" x14ac:dyDescent="0.3">
      <c r="A67" s="70" t="s">
        <v>69</v>
      </c>
      <c r="B67" s="70"/>
      <c r="C67" s="70" t="s">
        <v>200</v>
      </c>
      <c r="D67" s="70"/>
      <c r="E67" s="70" t="s">
        <v>342</v>
      </c>
      <c r="F67" s="70"/>
      <c r="G67" s="71">
        <v>90</v>
      </c>
      <c r="H67" s="71"/>
      <c r="I67" s="71">
        <v>13257</v>
      </c>
      <c r="J67" s="71"/>
      <c r="K67" s="71">
        <v>31120</v>
      </c>
      <c r="L67" s="71"/>
      <c r="M67" s="95">
        <v>0.95</v>
      </c>
      <c r="N67" s="84"/>
      <c r="O67" s="73">
        <v>297.72487408750402</v>
      </c>
      <c r="P67" s="73"/>
      <c r="Q67" s="74">
        <v>258.91000000000003</v>
      </c>
      <c r="R67" s="74"/>
      <c r="S67" s="74">
        <f t="shared" si="0"/>
        <v>5.0766666666666822</v>
      </c>
      <c r="T67" s="73">
        <f t="shared" si="1"/>
        <v>5.1782000000000004</v>
      </c>
      <c r="U67" s="73"/>
      <c r="V67" s="73">
        <f t="shared" si="2"/>
        <v>253.83333333333334</v>
      </c>
      <c r="W67" s="73"/>
      <c r="X67" s="72" t="str">
        <f t="shared" si="3"/>
        <v>N</v>
      </c>
      <c r="Y67" s="73"/>
      <c r="Z67" s="72" t="str">
        <f t="shared" si="4"/>
        <v>N</v>
      </c>
      <c r="AA67" s="72"/>
      <c r="AB67" s="85" t="s">
        <v>237</v>
      </c>
      <c r="AC67" s="72"/>
      <c r="AD67" s="72" t="str">
        <f t="shared" si="5"/>
        <v>Y</v>
      </c>
      <c r="AE67" s="72"/>
      <c r="AF67" s="72">
        <f t="shared" si="6"/>
        <v>253.83333333333334</v>
      </c>
      <c r="AG67" s="72"/>
      <c r="AH67" s="73">
        <f t="shared" si="7"/>
        <v>253.73180000000002</v>
      </c>
      <c r="AI67" s="73"/>
      <c r="AJ67" s="73">
        <f t="shared" si="8"/>
        <v>258.91000000000003</v>
      </c>
      <c r="AK67" s="73"/>
      <c r="AL67" s="73">
        <f>IF(AB67="N",AJ67,#REF!)</f>
        <v>258.91000000000003</v>
      </c>
      <c r="AM67" s="73"/>
      <c r="AN67" s="72" t="str">
        <f t="shared" si="9"/>
        <v>N/A</v>
      </c>
      <c r="AO67" s="73"/>
      <c r="AP67" s="73">
        <f t="shared" si="10"/>
        <v>258.91000000000003</v>
      </c>
      <c r="AQ67" s="73"/>
      <c r="AR67" s="73">
        <f t="shared" si="11"/>
        <v>5.1782000000000004</v>
      </c>
      <c r="AS67" s="73"/>
      <c r="AT67" s="73">
        <v>0.63</v>
      </c>
      <c r="AU67" s="73"/>
      <c r="AV67" s="73">
        <f t="shared" si="12"/>
        <v>264.71820000000002</v>
      </c>
      <c r="AW67" s="73"/>
      <c r="AX67" s="75">
        <f t="shared" si="13"/>
        <v>3509369.1774000004</v>
      </c>
      <c r="AY67" s="75"/>
      <c r="AZ67" s="75">
        <f t="shared" si="14"/>
        <v>3946938.6557780406</v>
      </c>
      <c r="BA67" s="75"/>
      <c r="BB67" s="76">
        <f t="shared" si="15"/>
        <v>-437569.47837804025</v>
      </c>
      <c r="BC67" s="70"/>
      <c r="BD67" s="77">
        <f t="shared" si="16"/>
        <v>5.8081999999999994</v>
      </c>
      <c r="BE67" s="76">
        <f t="shared" si="17"/>
        <v>76999.307399999991</v>
      </c>
      <c r="BF67" s="6"/>
    </row>
    <row r="68" spans="1:58" s="56" customFormat="1" x14ac:dyDescent="0.3">
      <c r="A68" s="70" t="s">
        <v>67</v>
      </c>
      <c r="B68" s="70"/>
      <c r="C68" s="70" t="s">
        <v>200</v>
      </c>
      <c r="D68" s="70"/>
      <c r="E68" s="70" t="s">
        <v>365</v>
      </c>
      <c r="F68" s="70"/>
      <c r="G68" s="71">
        <v>180</v>
      </c>
      <c r="H68" s="71"/>
      <c r="I68" s="71">
        <v>41906</v>
      </c>
      <c r="J68" s="71"/>
      <c r="K68" s="71">
        <v>61712</v>
      </c>
      <c r="L68" s="71"/>
      <c r="M68" s="95">
        <v>0.94</v>
      </c>
      <c r="N68" s="84"/>
      <c r="O68" s="73">
        <v>255.55665002887099</v>
      </c>
      <c r="P68" s="73"/>
      <c r="Q68" s="74">
        <v>250.17</v>
      </c>
      <c r="R68" s="74"/>
      <c r="S68" s="74">
        <f t="shared" si="0"/>
        <v>4.9052941176470597</v>
      </c>
      <c r="T68" s="73">
        <f t="shared" si="1"/>
        <v>5.0034000000000001</v>
      </c>
      <c r="U68" s="73"/>
      <c r="V68" s="73">
        <f t="shared" si="2"/>
        <v>245.26470588235293</v>
      </c>
      <c r="W68" s="73"/>
      <c r="X68" s="72" t="str">
        <f t="shared" si="3"/>
        <v>N</v>
      </c>
      <c r="Y68" s="73"/>
      <c r="Z68" s="72" t="str">
        <f t="shared" si="4"/>
        <v>N</v>
      </c>
      <c r="AA68" s="72"/>
      <c r="AB68" s="85" t="s">
        <v>237</v>
      </c>
      <c r="AC68" s="72"/>
      <c r="AD68" s="72" t="str">
        <f t="shared" si="5"/>
        <v>Y</v>
      </c>
      <c r="AE68" s="72"/>
      <c r="AF68" s="72">
        <f t="shared" si="6"/>
        <v>245.26470588235293</v>
      </c>
      <c r="AG68" s="72"/>
      <c r="AH68" s="73">
        <f t="shared" si="7"/>
        <v>245.16659999999999</v>
      </c>
      <c r="AI68" s="73"/>
      <c r="AJ68" s="73">
        <f t="shared" si="8"/>
        <v>250.17</v>
      </c>
      <c r="AK68" s="73"/>
      <c r="AL68" s="73">
        <f>IF(AB68="N",AJ68,#REF!)</f>
        <v>250.17</v>
      </c>
      <c r="AM68" s="73"/>
      <c r="AN68" s="72" t="str">
        <f t="shared" si="9"/>
        <v>N/A</v>
      </c>
      <c r="AO68" s="73"/>
      <c r="AP68" s="73">
        <f t="shared" si="10"/>
        <v>250.17</v>
      </c>
      <c r="AQ68" s="73"/>
      <c r="AR68" s="73">
        <f t="shared" si="11"/>
        <v>5.0034000000000001</v>
      </c>
      <c r="AS68" s="73"/>
      <c r="AT68" s="73">
        <v>1.1200000000000001</v>
      </c>
      <c r="AU68" s="73"/>
      <c r="AV68" s="73">
        <f t="shared" si="12"/>
        <v>256.29339999999996</v>
      </c>
      <c r="AW68" s="73"/>
      <c r="AX68" s="75">
        <f t="shared" si="13"/>
        <v>10740231.220399998</v>
      </c>
      <c r="AY68" s="75"/>
      <c r="AZ68" s="75">
        <f t="shared" si="14"/>
        <v>10709356.976109868</v>
      </c>
      <c r="BA68" s="75"/>
      <c r="BB68" s="76">
        <f t="shared" si="15"/>
        <v>30874.244290130213</v>
      </c>
      <c r="BC68" s="70"/>
      <c r="BD68" s="77">
        <f t="shared" si="16"/>
        <v>6.1233999999999753</v>
      </c>
      <c r="BE68" s="76">
        <f t="shared" si="17"/>
        <v>256607.20039999895</v>
      </c>
      <c r="BF68" s="6"/>
    </row>
    <row r="69" spans="1:58" s="56" customFormat="1" x14ac:dyDescent="0.3">
      <c r="A69" s="70" t="s">
        <v>64</v>
      </c>
      <c r="B69" s="70"/>
      <c r="C69" s="70" t="s">
        <v>200</v>
      </c>
      <c r="D69" s="70"/>
      <c r="E69" s="70" t="s">
        <v>302</v>
      </c>
      <c r="F69" s="70"/>
      <c r="G69" s="71">
        <v>120</v>
      </c>
      <c r="H69" s="71"/>
      <c r="I69" s="71">
        <v>23316</v>
      </c>
      <c r="J69" s="71"/>
      <c r="K69" s="71">
        <v>41000</v>
      </c>
      <c r="L69" s="71"/>
      <c r="M69" s="95">
        <v>0.94</v>
      </c>
      <c r="N69" s="84"/>
      <c r="O69" s="73">
        <v>272.451715836186</v>
      </c>
      <c r="P69" s="73"/>
      <c r="Q69" s="74">
        <v>231.78</v>
      </c>
      <c r="R69" s="74"/>
      <c r="S69" s="74">
        <f t="shared" si="0"/>
        <v>4.5447058823529574</v>
      </c>
      <c r="T69" s="73">
        <f t="shared" si="1"/>
        <v>4.6356000000000002</v>
      </c>
      <c r="U69" s="73"/>
      <c r="V69" s="73">
        <f t="shared" si="2"/>
        <v>227.23529411764704</v>
      </c>
      <c r="W69" s="73"/>
      <c r="X69" s="72" t="str">
        <f t="shared" si="3"/>
        <v>N</v>
      </c>
      <c r="Y69" s="73"/>
      <c r="Z69" s="72" t="str">
        <f t="shared" si="4"/>
        <v>N</v>
      </c>
      <c r="AA69" s="72"/>
      <c r="AB69" s="85" t="s">
        <v>237</v>
      </c>
      <c r="AC69" s="72"/>
      <c r="AD69" s="72" t="str">
        <f t="shared" si="5"/>
        <v>Y</v>
      </c>
      <c r="AE69" s="72"/>
      <c r="AF69" s="72">
        <f t="shared" si="6"/>
        <v>227.23529411764704</v>
      </c>
      <c r="AG69" s="72"/>
      <c r="AH69" s="73">
        <f t="shared" si="7"/>
        <v>227.14439999999999</v>
      </c>
      <c r="AI69" s="73"/>
      <c r="AJ69" s="73">
        <f t="shared" si="8"/>
        <v>231.78</v>
      </c>
      <c r="AK69" s="73"/>
      <c r="AL69" s="73">
        <f>IF(AB69="N",AJ69,#REF!)</f>
        <v>231.78</v>
      </c>
      <c r="AM69" s="73"/>
      <c r="AN69" s="72" t="str">
        <f t="shared" si="9"/>
        <v>N/A</v>
      </c>
      <c r="AO69" s="73"/>
      <c r="AP69" s="73">
        <f t="shared" si="10"/>
        <v>231.78</v>
      </c>
      <c r="AQ69" s="73"/>
      <c r="AR69" s="73">
        <f t="shared" si="11"/>
        <v>4.6356000000000002</v>
      </c>
      <c r="AS69" s="73"/>
      <c r="AT69" s="73">
        <v>0.1</v>
      </c>
      <c r="AU69" s="73"/>
      <c r="AV69" s="73">
        <f t="shared" si="12"/>
        <v>236.51560000000001</v>
      </c>
      <c r="AW69" s="73"/>
      <c r="AX69" s="75">
        <f t="shared" si="13"/>
        <v>5514597.7296000002</v>
      </c>
      <c r="AY69" s="75"/>
      <c r="AZ69" s="75">
        <f t="shared" si="14"/>
        <v>6352484.206436513</v>
      </c>
      <c r="BA69" s="75"/>
      <c r="BB69" s="76">
        <f t="shared" si="15"/>
        <v>-837886.4768365128</v>
      </c>
      <c r="BC69" s="70"/>
      <c r="BD69" s="77">
        <f t="shared" si="16"/>
        <v>4.7356000000000051</v>
      </c>
      <c r="BE69" s="76">
        <f t="shared" si="17"/>
        <v>110415.24960000013</v>
      </c>
      <c r="BF69" s="6"/>
    </row>
    <row r="70" spans="1:58" s="56" customFormat="1" x14ac:dyDescent="0.3">
      <c r="A70" s="70" t="s">
        <v>62</v>
      </c>
      <c r="B70" s="70"/>
      <c r="C70" s="70" t="s">
        <v>200</v>
      </c>
      <c r="D70" s="70"/>
      <c r="E70" s="70" t="s">
        <v>329</v>
      </c>
      <c r="F70" s="70"/>
      <c r="G70" s="71">
        <v>105</v>
      </c>
      <c r="H70" s="71"/>
      <c r="I70" s="71">
        <v>26166</v>
      </c>
      <c r="J70" s="71"/>
      <c r="K70" s="71">
        <v>34493</v>
      </c>
      <c r="L70" s="71"/>
      <c r="M70" s="95">
        <v>0.86</v>
      </c>
      <c r="N70" s="84"/>
      <c r="O70" s="73">
        <v>259.43992711769198</v>
      </c>
      <c r="P70" s="73"/>
      <c r="Q70" s="74">
        <v>241.35</v>
      </c>
      <c r="R70" s="74"/>
      <c r="S70" s="74">
        <f t="shared" ref="S70:S133" si="18">Q70-(Q70/1.02)</f>
        <v>4.7323529411764866</v>
      </c>
      <c r="T70" s="73">
        <f t="shared" ref="T70:T133" si="19">Q70*0.02</f>
        <v>4.827</v>
      </c>
      <c r="U70" s="73"/>
      <c r="V70" s="73">
        <f t="shared" ref="V70:V133" si="20">Q70/1.02</f>
        <v>236.61764705882351</v>
      </c>
      <c r="W70" s="73"/>
      <c r="X70" s="72" t="str">
        <f t="shared" ref="X70:X133" si="21">IF(O70&lt;Q70,"Y","N")</f>
        <v>N</v>
      </c>
      <c r="Y70" s="73"/>
      <c r="Z70" s="72" t="str">
        <f t="shared" ref="Z70:Z133" si="22">IF(M70&lt;0.7,"Y","N")</f>
        <v>N</v>
      </c>
      <c r="AA70" s="72"/>
      <c r="AB70" s="85" t="s">
        <v>237</v>
      </c>
      <c r="AC70" s="72"/>
      <c r="AD70" s="72" t="str">
        <f t="shared" ref="AD70:AD133" si="23">IF(Q70-O70&lt;T70,"Y","N")</f>
        <v>Y</v>
      </c>
      <c r="AE70" s="72"/>
      <c r="AF70" s="72">
        <f t="shared" ref="AF70:AF133" si="24">IF(X70="N",V70,0)</f>
        <v>236.61764705882351</v>
      </c>
      <c r="AG70" s="72"/>
      <c r="AH70" s="73">
        <f t="shared" ref="AH70:AH133" si="25">Q70-T70</f>
        <v>236.523</v>
      </c>
      <c r="AI70" s="73"/>
      <c r="AJ70" s="73">
        <f t="shared" ref="AJ70:AJ133" si="26">IF(O70&gt;Q70,Q70,IF(M70&lt;0.7,O70,IF(O70&gt;AH70,O70,AH70)))</f>
        <v>241.35</v>
      </c>
      <c r="AK70" s="73"/>
      <c r="AL70" s="73">
        <f>IF(AB70="N",AJ70,#REF!)</f>
        <v>241.35</v>
      </c>
      <c r="AM70" s="73"/>
      <c r="AN70" s="72" t="str">
        <f t="shared" ref="AN70:AN133" si="27">IF(AJ70=Q70,"N/A",Q70-(Q70/1.02))</f>
        <v>N/A</v>
      </c>
      <c r="AO70" s="73"/>
      <c r="AP70" s="73">
        <f t="shared" ref="AP70:AP133" si="28">IF(SUM(AL70:AN70)&gt;Q70,Q70,SUM(AL70:AN70))</f>
        <v>241.35</v>
      </c>
      <c r="AQ70" s="73"/>
      <c r="AR70" s="73">
        <f t="shared" ref="AR70:AR133" si="29">AP70*0.02</f>
        <v>4.827</v>
      </c>
      <c r="AS70" s="73"/>
      <c r="AT70" s="73">
        <v>0</v>
      </c>
      <c r="AU70" s="73"/>
      <c r="AV70" s="73">
        <f t="shared" ref="AV70:AV133" si="30">SUM(AP70:AT70)</f>
        <v>246.17699999999999</v>
      </c>
      <c r="AW70" s="73"/>
      <c r="AX70" s="75">
        <f t="shared" ref="AX70:AX133" si="31">I70*AV70</f>
        <v>6441467.3820000002</v>
      </c>
      <c r="AY70" s="75"/>
      <c r="AZ70" s="75">
        <f t="shared" ref="AZ70:AZ133" si="32">O70*I70</f>
        <v>6788505.1329615284</v>
      </c>
      <c r="BA70" s="75"/>
      <c r="BB70" s="76">
        <f t="shared" ref="BB70:BB133" si="33">AX70-AZ70</f>
        <v>-347037.75096152816</v>
      </c>
      <c r="BC70" s="70"/>
      <c r="BD70" s="77">
        <f t="shared" ref="BD70:BD133" si="34">AV70-Q70</f>
        <v>4.8269999999999982</v>
      </c>
      <c r="BE70" s="76">
        <f t="shared" ref="BE70:BE133" si="35">BD70*I70</f>
        <v>126303.28199999995</v>
      </c>
      <c r="BF70" s="6"/>
    </row>
    <row r="71" spans="1:58" s="56" customFormat="1" x14ac:dyDescent="0.3">
      <c r="A71" s="70" t="s">
        <v>60</v>
      </c>
      <c r="B71" s="70"/>
      <c r="C71" s="70" t="s">
        <v>200</v>
      </c>
      <c r="D71" s="70"/>
      <c r="E71" s="70" t="s">
        <v>316</v>
      </c>
      <c r="F71" s="70"/>
      <c r="G71" s="71">
        <v>64</v>
      </c>
      <c r="H71" s="71"/>
      <c r="I71" s="71">
        <v>14766</v>
      </c>
      <c r="J71" s="71"/>
      <c r="K71" s="71">
        <v>21645</v>
      </c>
      <c r="L71" s="71"/>
      <c r="M71" s="95">
        <v>0.93</v>
      </c>
      <c r="N71" s="84"/>
      <c r="O71" s="73">
        <v>293.76133674866799</v>
      </c>
      <c r="P71" s="73"/>
      <c r="Q71" s="74">
        <v>255.65</v>
      </c>
      <c r="R71" s="74"/>
      <c r="S71" s="74">
        <f t="shared" si="18"/>
        <v>5.0127450980392325</v>
      </c>
      <c r="T71" s="73">
        <f t="shared" si="19"/>
        <v>5.1130000000000004</v>
      </c>
      <c r="U71" s="73"/>
      <c r="V71" s="73">
        <f t="shared" si="20"/>
        <v>250.63725490196077</v>
      </c>
      <c r="W71" s="73"/>
      <c r="X71" s="72" t="str">
        <f t="shared" si="21"/>
        <v>N</v>
      </c>
      <c r="Y71" s="73"/>
      <c r="Z71" s="72" t="str">
        <f t="shared" si="22"/>
        <v>N</v>
      </c>
      <c r="AA71" s="72"/>
      <c r="AB71" s="85" t="s">
        <v>237</v>
      </c>
      <c r="AC71" s="72"/>
      <c r="AD71" s="72" t="str">
        <f t="shared" si="23"/>
        <v>Y</v>
      </c>
      <c r="AE71" s="72"/>
      <c r="AF71" s="72">
        <f t="shared" si="24"/>
        <v>250.63725490196077</v>
      </c>
      <c r="AG71" s="72"/>
      <c r="AH71" s="73">
        <f t="shared" si="25"/>
        <v>250.53700000000001</v>
      </c>
      <c r="AI71" s="73"/>
      <c r="AJ71" s="73">
        <f t="shared" si="26"/>
        <v>255.65</v>
      </c>
      <c r="AK71" s="73"/>
      <c r="AL71" s="73">
        <f>IF(AB71="N",AJ71,#REF!)</f>
        <v>255.65</v>
      </c>
      <c r="AM71" s="73"/>
      <c r="AN71" s="72" t="str">
        <f t="shared" si="27"/>
        <v>N/A</v>
      </c>
      <c r="AO71" s="73"/>
      <c r="AP71" s="73">
        <f t="shared" si="28"/>
        <v>255.65</v>
      </c>
      <c r="AQ71" s="73"/>
      <c r="AR71" s="73">
        <f t="shared" si="29"/>
        <v>5.1130000000000004</v>
      </c>
      <c r="AS71" s="73"/>
      <c r="AT71" s="73">
        <v>0.95</v>
      </c>
      <c r="AU71" s="73"/>
      <c r="AV71" s="73">
        <f t="shared" si="30"/>
        <v>261.71300000000002</v>
      </c>
      <c r="AW71" s="73"/>
      <c r="AX71" s="75">
        <f t="shared" si="31"/>
        <v>3864454.1580000003</v>
      </c>
      <c r="AY71" s="75"/>
      <c r="AZ71" s="75">
        <f t="shared" si="32"/>
        <v>4337679.8984308317</v>
      </c>
      <c r="BA71" s="75"/>
      <c r="BB71" s="76">
        <f t="shared" si="33"/>
        <v>-473225.74043083144</v>
      </c>
      <c r="BC71" s="70"/>
      <c r="BD71" s="77">
        <f t="shared" si="34"/>
        <v>6.0630000000000166</v>
      </c>
      <c r="BE71" s="76">
        <f t="shared" si="35"/>
        <v>89526.258000000249</v>
      </c>
      <c r="BF71" s="6"/>
    </row>
    <row r="72" spans="1:58" s="56" customFormat="1" x14ac:dyDescent="0.3">
      <c r="A72" s="70" t="s">
        <v>58</v>
      </c>
      <c r="B72" s="70"/>
      <c r="C72" s="70" t="s">
        <v>200</v>
      </c>
      <c r="D72" s="70"/>
      <c r="E72" s="70" t="s">
        <v>284</v>
      </c>
      <c r="F72" s="70"/>
      <c r="G72" s="71">
        <v>150</v>
      </c>
      <c r="H72" s="71"/>
      <c r="I72" s="71">
        <v>29568</v>
      </c>
      <c r="J72" s="71"/>
      <c r="K72" s="71">
        <v>49275</v>
      </c>
      <c r="L72" s="71"/>
      <c r="M72" s="95">
        <v>0.73</v>
      </c>
      <c r="N72" s="84"/>
      <c r="O72" s="73">
        <v>192.56568248228999</v>
      </c>
      <c r="P72" s="73"/>
      <c r="Q72" s="74">
        <v>198.87</v>
      </c>
      <c r="R72" s="74"/>
      <c r="S72" s="74">
        <f t="shared" si="18"/>
        <v>3.8994117647058886</v>
      </c>
      <c r="T72" s="73">
        <f t="shared" si="19"/>
        <v>3.9774000000000003</v>
      </c>
      <c r="U72" s="73"/>
      <c r="V72" s="73">
        <f t="shared" si="20"/>
        <v>194.97058823529412</v>
      </c>
      <c r="W72" s="73"/>
      <c r="X72" s="72" t="str">
        <f t="shared" si="21"/>
        <v>Y</v>
      </c>
      <c r="Y72" s="73"/>
      <c r="Z72" s="72" t="str">
        <f t="shared" si="22"/>
        <v>N</v>
      </c>
      <c r="AA72" s="72"/>
      <c r="AB72" s="85" t="s">
        <v>237</v>
      </c>
      <c r="AC72" s="72"/>
      <c r="AD72" s="72" t="str">
        <f t="shared" si="23"/>
        <v>N</v>
      </c>
      <c r="AE72" s="72"/>
      <c r="AF72" s="72">
        <f t="shared" si="24"/>
        <v>0</v>
      </c>
      <c r="AG72" s="72"/>
      <c r="AH72" s="73">
        <f t="shared" si="25"/>
        <v>194.89260000000002</v>
      </c>
      <c r="AI72" s="73"/>
      <c r="AJ72" s="73">
        <f t="shared" si="26"/>
        <v>194.89260000000002</v>
      </c>
      <c r="AK72" s="73"/>
      <c r="AL72" s="73">
        <f>IF(AB72="N",AJ72,#REF!)</f>
        <v>194.89260000000002</v>
      </c>
      <c r="AM72" s="73"/>
      <c r="AN72" s="72">
        <f t="shared" si="27"/>
        <v>3.8994117647058886</v>
      </c>
      <c r="AO72" s="73"/>
      <c r="AP72" s="73">
        <f t="shared" si="28"/>
        <v>198.7920117647059</v>
      </c>
      <c r="AQ72" s="73"/>
      <c r="AR72" s="73">
        <f t="shared" si="29"/>
        <v>3.9758402352941182</v>
      </c>
      <c r="AS72" s="73"/>
      <c r="AT72" s="73">
        <v>0.03</v>
      </c>
      <c r="AU72" s="73"/>
      <c r="AV72" s="73">
        <f t="shared" si="30"/>
        <v>202.79785200000003</v>
      </c>
      <c r="AW72" s="73"/>
      <c r="AX72" s="75">
        <f t="shared" si="31"/>
        <v>5996326.8879360007</v>
      </c>
      <c r="AY72" s="75"/>
      <c r="AZ72" s="75">
        <f t="shared" si="32"/>
        <v>5693782.0996363508</v>
      </c>
      <c r="BA72" s="75"/>
      <c r="BB72" s="76">
        <f t="shared" si="33"/>
        <v>302544.78829964995</v>
      </c>
      <c r="BC72" s="70"/>
      <c r="BD72" s="77">
        <f t="shared" si="34"/>
        <v>3.9278520000000299</v>
      </c>
      <c r="BE72" s="76">
        <f t="shared" si="35"/>
        <v>116138.72793600088</v>
      </c>
      <c r="BF72" s="6"/>
    </row>
    <row r="73" spans="1:58" s="56" customFormat="1" x14ac:dyDescent="0.3">
      <c r="A73" s="70" t="s">
        <v>56</v>
      </c>
      <c r="B73" s="70"/>
      <c r="C73" s="70" t="s">
        <v>200</v>
      </c>
      <c r="D73" s="70"/>
      <c r="E73" s="70" t="s">
        <v>336</v>
      </c>
      <c r="F73" s="70"/>
      <c r="G73" s="71">
        <v>256</v>
      </c>
      <c r="H73" s="71"/>
      <c r="I73" s="71">
        <v>58466</v>
      </c>
      <c r="J73" s="71"/>
      <c r="K73" s="71">
        <v>86601</v>
      </c>
      <c r="L73" s="71"/>
      <c r="M73" s="95">
        <v>0.93</v>
      </c>
      <c r="N73" s="84"/>
      <c r="O73" s="73">
        <v>277.51396992031601</v>
      </c>
      <c r="P73" s="73"/>
      <c r="Q73" s="74">
        <v>249.24</v>
      </c>
      <c r="R73" s="74"/>
      <c r="S73" s="74">
        <f t="shared" si="18"/>
        <v>4.8870588235294292</v>
      </c>
      <c r="T73" s="73">
        <f t="shared" si="19"/>
        <v>4.9847999999999999</v>
      </c>
      <c r="U73" s="73"/>
      <c r="V73" s="73">
        <f t="shared" si="20"/>
        <v>244.35294117647058</v>
      </c>
      <c r="W73" s="73"/>
      <c r="X73" s="72" t="str">
        <f t="shared" si="21"/>
        <v>N</v>
      </c>
      <c r="Y73" s="73"/>
      <c r="Z73" s="72" t="str">
        <f t="shared" si="22"/>
        <v>N</v>
      </c>
      <c r="AA73" s="72"/>
      <c r="AB73" s="85" t="s">
        <v>237</v>
      </c>
      <c r="AC73" s="72"/>
      <c r="AD73" s="72" t="str">
        <f t="shared" si="23"/>
        <v>Y</v>
      </c>
      <c r="AE73" s="72"/>
      <c r="AF73" s="72">
        <f t="shared" si="24"/>
        <v>244.35294117647058</v>
      </c>
      <c r="AG73" s="72"/>
      <c r="AH73" s="73">
        <f t="shared" si="25"/>
        <v>244.2552</v>
      </c>
      <c r="AI73" s="73"/>
      <c r="AJ73" s="73">
        <f t="shared" si="26"/>
        <v>249.24</v>
      </c>
      <c r="AK73" s="73"/>
      <c r="AL73" s="73">
        <f>IF(AB73="N",AJ73,#REF!)</f>
        <v>249.24</v>
      </c>
      <c r="AM73" s="73"/>
      <c r="AN73" s="72" t="str">
        <f t="shared" si="27"/>
        <v>N/A</v>
      </c>
      <c r="AO73" s="73"/>
      <c r="AP73" s="73">
        <f t="shared" si="28"/>
        <v>249.24</v>
      </c>
      <c r="AQ73" s="73"/>
      <c r="AR73" s="73">
        <f t="shared" si="29"/>
        <v>4.9847999999999999</v>
      </c>
      <c r="AS73" s="73"/>
      <c r="AT73" s="73">
        <v>0.24</v>
      </c>
      <c r="AU73" s="73"/>
      <c r="AV73" s="73">
        <f t="shared" si="30"/>
        <v>254.46480000000003</v>
      </c>
      <c r="AW73" s="73"/>
      <c r="AX73" s="75">
        <f t="shared" si="31"/>
        <v>14877538.996800002</v>
      </c>
      <c r="AY73" s="75"/>
      <c r="AZ73" s="75">
        <f t="shared" si="32"/>
        <v>16225131.765361195</v>
      </c>
      <c r="BA73" s="75"/>
      <c r="BB73" s="76">
        <f t="shared" si="33"/>
        <v>-1347592.7685611937</v>
      </c>
      <c r="BC73" s="70"/>
      <c r="BD73" s="77">
        <f t="shared" si="34"/>
        <v>5.2248000000000161</v>
      </c>
      <c r="BE73" s="76">
        <f t="shared" si="35"/>
        <v>305473.15680000093</v>
      </c>
      <c r="BF73" s="6"/>
    </row>
    <row r="74" spans="1:58" s="56" customFormat="1" x14ac:dyDescent="0.3">
      <c r="A74" s="70" t="s">
        <v>195</v>
      </c>
      <c r="B74" s="70"/>
      <c r="C74" s="70" t="s">
        <v>200</v>
      </c>
      <c r="D74" s="70"/>
      <c r="E74" s="70" t="s">
        <v>301</v>
      </c>
      <c r="F74" s="70"/>
      <c r="G74" s="71">
        <v>140</v>
      </c>
      <c r="H74" s="71"/>
      <c r="I74" s="71">
        <v>47165</v>
      </c>
      <c r="J74" s="71"/>
      <c r="K74" s="71">
        <v>49241</v>
      </c>
      <c r="L74" s="71"/>
      <c r="M74" s="95">
        <v>0.96</v>
      </c>
      <c r="N74" s="84"/>
      <c r="O74" s="73">
        <v>235.48555948497801</v>
      </c>
      <c r="P74" s="73"/>
      <c r="Q74" s="74">
        <v>243.66</v>
      </c>
      <c r="R74" s="74"/>
      <c r="S74" s="74">
        <f t="shared" si="18"/>
        <v>4.7776470588235327</v>
      </c>
      <c r="T74" s="73">
        <f t="shared" si="19"/>
        <v>4.8731999999999998</v>
      </c>
      <c r="U74" s="73"/>
      <c r="V74" s="73">
        <f t="shared" si="20"/>
        <v>238.88235294117646</v>
      </c>
      <c r="W74" s="73"/>
      <c r="X74" s="72" t="str">
        <f t="shared" si="21"/>
        <v>Y</v>
      </c>
      <c r="Y74" s="73"/>
      <c r="Z74" s="72" t="str">
        <f t="shared" si="22"/>
        <v>N</v>
      </c>
      <c r="AA74" s="72"/>
      <c r="AB74" s="85" t="s">
        <v>237</v>
      </c>
      <c r="AC74" s="72"/>
      <c r="AD74" s="72" t="str">
        <f t="shared" si="23"/>
        <v>N</v>
      </c>
      <c r="AE74" s="72"/>
      <c r="AF74" s="72">
        <f t="shared" si="24"/>
        <v>0</v>
      </c>
      <c r="AG74" s="72"/>
      <c r="AH74" s="73">
        <f t="shared" si="25"/>
        <v>238.7868</v>
      </c>
      <c r="AI74" s="73"/>
      <c r="AJ74" s="73">
        <f t="shared" si="26"/>
        <v>238.7868</v>
      </c>
      <c r="AK74" s="73"/>
      <c r="AL74" s="73">
        <f>IF(AB74="N",AJ74,#REF!)</f>
        <v>238.7868</v>
      </c>
      <c r="AM74" s="73"/>
      <c r="AN74" s="72">
        <f t="shared" si="27"/>
        <v>4.7776470588235327</v>
      </c>
      <c r="AO74" s="73"/>
      <c r="AP74" s="73">
        <f t="shared" si="28"/>
        <v>243.56444705882353</v>
      </c>
      <c r="AQ74" s="73"/>
      <c r="AR74" s="73">
        <f t="shared" si="29"/>
        <v>4.8712889411764708</v>
      </c>
      <c r="AS74" s="73"/>
      <c r="AT74" s="73">
        <v>0.13</v>
      </c>
      <c r="AU74" s="73"/>
      <c r="AV74" s="73">
        <f t="shared" si="30"/>
        <v>248.56573599999999</v>
      </c>
      <c r="AW74" s="73"/>
      <c r="AX74" s="75">
        <f t="shared" si="31"/>
        <v>11723602.938439999</v>
      </c>
      <c r="AY74" s="75"/>
      <c r="AZ74" s="75">
        <f t="shared" si="32"/>
        <v>11106676.413108988</v>
      </c>
      <c r="BA74" s="75"/>
      <c r="BB74" s="76">
        <f t="shared" si="33"/>
        <v>616926.52533101104</v>
      </c>
      <c r="BC74" s="70"/>
      <c r="BD74" s="77">
        <f t="shared" si="34"/>
        <v>4.9057359999999903</v>
      </c>
      <c r="BE74" s="76">
        <f t="shared" si="35"/>
        <v>231379.03843999954</v>
      </c>
      <c r="BF74" s="6"/>
    </row>
    <row r="75" spans="1:58" s="56" customFormat="1" x14ac:dyDescent="0.3">
      <c r="A75" s="70" t="s">
        <v>54</v>
      </c>
      <c r="B75" s="70"/>
      <c r="C75" s="70" t="s">
        <v>200</v>
      </c>
      <c r="D75" s="70"/>
      <c r="E75" s="70" t="s">
        <v>260</v>
      </c>
      <c r="F75" s="70"/>
      <c r="G75" s="71">
        <v>130</v>
      </c>
      <c r="H75" s="71"/>
      <c r="I75" s="71">
        <v>29654</v>
      </c>
      <c r="J75" s="71"/>
      <c r="K75" s="71">
        <v>42705</v>
      </c>
      <c r="L75" s="71"/>
      <c r="M75" s="95">
        <v>0.7</v>
      </c>
      <c r="N75" s="84"/>
      <c r="O75" s="73">
        <v>179.538850787782</v>
      </c>
      <c r="P75" s="73"/>
      <c r="Q75" s="74">
        <v>220.4</v>
      </c>
      <c r="R75" s="74"/>
      <c r="S75" s="74">
        <f t="shared" si="18"/>
        <v>4.3215686274509721</v>
      </c>
      <c r="T75" s="73">
        <f t="shared" si="19"/>
        <v>4.4080000000000004</v>
      </c>
      <c r="U75" s="73"/>
      <c r="V75" s="73">
        <f t="shared" si="20"/>
        <v>216.07843137254903</v>
      </c>
      <c r="W75" s="73"/>
      <c r="X75" s="72" t="str">
        <f t="shared" si="21"/>
        <v>Y</v>
      </c>
      <c r="Y75" s="73"/>
      <c r="Z75" s="72" t="str">
        <f t="shared" si="22"/>
        <v>N</v>
      </c>
      <c r="AA75" s="72"/>
      <c r="AB75" s="85" t="s">
        <v>237</v>
      </c>
      <c r="AC75" s="72"/>
      <c r="AD75" s="72" t="str">
        <f t="shared" si="23"/>
        <v>N</v>
      </c>
      <c r="AE75" s="72"/>
      <c r="AF75" s="72">
        <f t="shared" si="24"/>
        <v>0</v>
      </c>
      <c r="AG75" s="72"/>
      <c r="AH75" s="73">
        <f t="shared" si="25"/>
        <v>215.99200000000002</v>
      </c>
      <c r="AI75" s="73"/>
      <c r="AJ75" s="73">
        <f t="shared" si="26"/>
        <v>215.99200000000002</v>
      </c>
      <c r="AK75" s="73"/>
      <c r="AL75" s="73">
        <f>IF(AB75="N",AJ75,#REF!)</f>
        <v>215.99200000000002</v>
      </c>
      <c r="AM75" s="73"/>
      <c r="AN75" s="72">
        <f t="shared" si="27"/>
        <v>4.3215686274509721</v>
      </c>
      <c r="AO75" s="73"/>
      <c r="AP75" s="73">
        <f t="shared" si="28"/>
        <v>220.31356862745099</v>
      </c>
      <c r="AQ75" s="73"/>
      <c r="AR75" s="73">
        <f t="shared" si="29"/>
        <v>4.4062713725490203</v>
      </c>
      <c r="AS75" s="73"/>
      <c r="AT75" s="73">
        <v>0.02</v>
      </c>
      <c r="AU75" s="73"/>
      <c r="AV75" s="73">
        <f t="shared" si="30"/>
        <v>224.73984000000002</v>
      </c>
      <c r="AW75" s="73"/>
      <c r="AX75" s="75">
        <f t="shared" si="31"/>
        <v>6664435.2153600007</v>
      </c>
      <c r="AY75" s="75"/>
      <c r="AZ75" s="75">
        <f t="shared" si="32"/>
        <v>5324045.081260887</v>
      </c>
      <c r="BA75" s="75"/>
      <c r="BB75" s="76">
        <f t="shared" si="33"/>
        <v>1340390.1340991138</v>
      </c>
      <c r="BC75" s="70"/>
      <c r="BD75" s="77">
        <f t="shared" si="34"/>
        <v>4.3398400000000095</v>
      </c>
      <c r="BE75" s="76">
        <f t="shared" si="35"/>
        <v>128693.61536000029</v>
      </c>
      <c r="BF75" s="6"/>
    </row>
    <row r="76" spans="1:58" s="56" customFormat="1" x14ac:dyDescent="0.3">
      <c r="A76" s="70" t="s">
        <v>52</v>
      </c>
      <c r="B76" s="70"/>
      <c r="C76" s="70" t="s">
        <v>200</v>
      </c>
      <c r="D76" s="70"/>
      <c r="E76" s="70" t="s">
        <v>343</v>
      </c>
      <c r="F76" s="70"/>
      <c r="G76" s="71">
        <v>120</v>
      </c>
      <c r="H76" s="71"/>
      <c r="I76" s="71">
        <v>23496</v>
      </c>
      <c r="J76" s="71"/>
      <c r="K76" s="71">
        <v>39420</v>
      </c>
      <c r="L76" s="71"/>
      <c r="M76" s="95">
        <v>0.83</v>
      </c>
      <c r="N76" s="84"/>
      <c r="O76" s="73">
        <v>268.51667248642798</v>
      </c>
      <c r="P76" s="73"/>
      <c r="Q76" s="74">
        <v>244.56</v>
      </c>
      <c r="R76" s="74"/>
      <c r="S76" s="74">
        <f t="shared" si="18"/>
        <v>4.7952941176470745</v>
      </c>
      <c r="T76" s="73">
        <f t="shared" si="19"/>
        <v>4.8912000000000004</v>
      </c>
      <c r="U76" s="73"/>
      <c r="V76" s="73">
        <f t="shared" si="20"/>
        <v>239.76470588235293</v>
      </c>
      <c r="W76" s="73"/>
      <c r="X76" s="72" t="str">
        <f t="shared" si="21"/>
        <v>N</v>
      </c>
      <c r="Y76" s="73"/>
      <c r="Z76" s="72" t="str">
        <f t="shared" si="22"/>
        <v>N</v>
      </c>
      <c r="AA76" s="72"/>
      <c r="AB76" s="85" t="s">
        <v>237</v>
      </c>
      <c r="AC76" s="72"/>
      <c r="AD76" s="72" t="str">
        <f t="shared" si="23"/>
        <v>Y</v>
      </c>
      <c r="AE76" s="72"/>
      <c r="AF76" s="72">
        <f t="shared" si="24"/>
        <v>239.76470588235293</v>
      </c>
      <c r="AG76" s="72"/>
      <c r="AH76" s="73">
        <f t="shared" si="25"/>
        <v>239.6688</v>
      </c>
      <c r="AI76" s="73"/>
      <c r="AJ76" s="73">
        <f t="shared" si="26"/>
        <v>244.56</v>
      </c>
      <c r="AK76" s="73"/>
      <c r="AL76" s="73">
        <f>IF(AB76="N",AJ76,#REF!)</f>
        <v>244.56</v>
      </c>
      <c r="AM76" s="73"/>
      <c r="AN76" s="72" t="str">
        <f t="shared" si="27"/>
        <v>N/A</v>
      </c>
      <c r="AO76" s="73"/>
      <c r="AP76" s="73">
        <f t="shared" si="28"/>
        <v>244.56</v>
      </c>
      <c r="AQ76" s="73"/>
      <c r="AR76" s="73">
        <f t="shared" si="29"/>
        <v>4.8912000000000004</v>
      </c>
      <c r="AS76" s="73"/>
      <c r="AT76" s="73">
        <v>0.25</v>
      </c>
      <c r="AU76" s="73"/>
      <c r="AV76" s="73">
        <f t="shared" si="30"/>
        <v>249.7012</v>
      </c>
      <c r="AW76" s="73"/>
      <c r="AX76" s="75">
        <f t="shared" si="31"/>
        <v>5866979.3952000001</v>
      </c>
      <c r="AY76" s="75"/>
      <c r="AZ76" s="75">
        <f t="shared" si="32"/>
        <v>6309067.7367411116</v>
      </c>
      <c r="BA76" s="75"/>
      <c r="BB76" s="76">
        <f t="shared" si="33"/>
        <v>-442088.34154111147</v>
      </c>
      <c r="BC76" s="70"/>
      <c r="BD76" s="77">
        <f t="shared" si="34"/>
        <v>5.1411999999999978</v>
      </c>
      <c r="BE76" s="76">
        <f t="shared" si="35"/>
        <v>120797.63519999995</v>
      </c>
      <c r="BF76" s="6"/>
    </row>
    <row r="77" spans="1:58" s="56" customFormat="1" x14ac:dyDescent="0.3">
      <c r="A77" s="70" t="s">
        <v>50</v>
      </c>
      <c r="B77" s="70"/>
      <c r="C77" s="70" t="s">
        <v>200</v>
      </c>
      <c r="D77" s="70"/>
      <c r="E77" s="70" t="s">
        <v>320</v>
      </c>
      <c r="F77" s="70"/>
      <c r="G77" s="71">
        <v>132</v>
      </c>
      <c r="H77" s="71"/>
      <c r="I77" s="71">
        <v>31116</v>
      </c>
      <c r="J77" s="71"/>
      <c r="K77" s="71">
        <v>44002</v>
      </c>
      <c r="L77" s="71"/>
      <c r="M77" s="95">
        <v>0.91</v>
      </c>
      <c r="N77" s="84"/>
      <c r="O77" s="73">
        <v>237.685476998328</v>
      </c>
      <c r="P77" s="73"/>
      <c r="Q77" s="74">
        <v>243.93</v>
      </c>
      <c r="R77" s="74"/>
      <c r="S77" s="74">
        <f t="shared" si="18"/>
        <v>4.7829411764705867</v>
      </c>
      <c r="T77" s="73">
        <f t="shared" si="19"/>
        <v>4.8786000000000005</v>
      </c>
      <c r="U77" s="73"/>
      <c r="V77" s="73">
        <f t="shared" si="20"/>
        <v>239.14705882352942</v>
      </c>
      <c r="W77" s="73"/>
      <c r="X77" s="72" t="str">
        <f t="shared" si="21"/>
        <v>Y</v>
      </c>
      <c r="Y77" s="73"/>
      <c r="Z77" s="72" t="str">
        <f t="shared" si="22"/>
        <v>N</v>
      </c>
      <c r="AA77" s="72"/>
      <c r="AB77" s="85" t="s">
        <v>237</v>
      </c>
      <c r="AC77" s="72"/>
      <c r="AD77" s="72" t="str">
        <f t="shared" si="23"/>
        <v>N</v>
      </c>
      <c r="AE77" s="72"/>
      <c r="AF77" s="72">
        <f t="shared" si="24"/>
        <v>0</v>
      </c>
      <c r="AG77" s="72"/>
      <c r="AH77" s="73">
        <f t="shared" si="25"/>
        <v>239.0514</v>
      </c>
      <c r="AI77" s="73"/>
      <c r="AJ77" s="73">
        <f t="shared" si="26"/>
        <v>239.0514</v>
      </c>
      <c r="AK77" s="73"/>
      <c r="AL77" s="73">
        <f>IF(AB77="N",AJ77,#REF!)</f>
        <v>239.0514</v>
      </c>
      <c r="AM77" s="73"/>
      <c r="AN77" s="72">
        <f t="shared" si="27"/>
        <v>4.7829411764705867</v>
      </c>
      <c r="AO77" s="73"/>
      <c r="AP77" s="73">
        <f t="shared" si="28"/>
        <v>243.83434117647059</v>
      </c>
      <c r="AQ77" s="73"/>
      <c r="AR77" s="73">
        <f t="shared" si="29"/>
        <v>4.8766868235294121</v>
      </c>
      <c r="AS77" s="73"/>
      <c r="AT77" s="73">
        <v>0.01</v>
      </c>
      <c r="AU77" s="73"/>
      <c r="AV77" s="73">
        <f t="shared" si="30"/>
        <v>248.72102799999999</v>
      </c>
      <c r="AW77" s="73"/>
      <c r="AX77" s="75">
        <f t="shared" si="31"/>
        <v>7739203.5072479993</v>
      </c>
      <c r="AY77" s="75"/>
      <c r="AZ77" s="75">
        <f t="shared" si="32"/>
        <v>7395821.3022799743</v>
      </c>
      <c r="BA77" s="75"/>
      <c r="BB77" s="76">
        <f t="shared" si="33"/>
        <v>343382.20496802498</v>
      </c>
      <c r="BC77" s="70"/>
      <c r="BD77" s="77">
        <f t="shared" si="34"/>
        <v>4.791027999999983</v>
      </c>
      <c r="BE77" s="76">
        <f t="shared" si="35"/>
        <v>149077.62724799948</v>
      </c>
      <c r="BF77" s="6"/>
    </row>
    <row r="78" spans="1:58" s="56" customFormat="1" x14ac:dyDescent="0.3">
      <c r="A78" s="70" t="s">
        <v>48</v>
      </c>
      <c r="B78" s="70"/>
      <c r="C78" s="70" t="s">
        <v>200</v>
      </c>
      <c r="D78" s="70"/>
      <c r="E78" s="70" t="s">
        <v>323</v>
      </c>
      <c r="F78" s="70"/>
      <c r="G78" s="71">
        <v>105</v>
      </c>
      <c r="H78" s="71"/>
      <c r="I78" s="71">
        <v>24597</v>
      </c>
      <c r="J78" s="71"/>
      <c r="K78" s="71">
        <v>36869</v>
      </c>
      <c r="L78" s="71"/>
      <c r="M78" s="95">
        <v>0.96</v>
      </c>
      <c r="N78" s="84"/>
      <c r="O78" s="73">
        <v>263.83807006658901</v>
      </c>
      <c r="P78" s="73"/>
      <c r="Q78" s="74">
        <v>239.72</v>
      </c>
      <c r="R78" s="74"/>
      <c r="S78" s="74">
        <f t="shared" si="18"/>
        <v>4.7003921568627618</v>
      </c>
      <c r="T78" s="73">
        <f t="shared" si="19"/>
        <v>4.7944000000000004</v>
      </c>
      <c r="U78" s="73"/>
      <c r="V78" s="73">
        <f t="shared" si="20"/>
        <v>235.01960784313724</v>
      </c>
      <c r="W78" s="73"/>
      <c r="X78" s="72" t="str">
        <f t="shared" si="21"/>
        <v>N</v>
      </c>
      <c r="Y78" s="73"/>
      <c r="Z78" s="72" t="str">
        <f t="shared" si="22"/>
        <v>N</v>
      </c>
      <c r="AA78" s="72"/>
      <c r="AB78" s="85" t="s">
        <v>237</v>
      </c>
      <c r="AC78" s="72"/>
      <c r="AD78" s="72" t="str">
        <f t="shared" si="23"/>
        <v>Y</v>
      </c>
      <c r="AE78" s="72"/>
      <c r="AF78" s="72">
        <f t="shared" si="24"/>
        <v>235.01960784313724</v>
      </c>
      <c r="AG78" s="72"/>
      <c r="AH78" s="73">
        <f t="shared" si="25"/>
        <v>234.9256</v>
      </c>
      <c r="AI78" s="73"/>
      <c r="AJ78" s="73">
        <f t="shared" si="26"/>
        <v>239.72</v>
      </c>
      <c r="AK78" s="73"/>
      <c r="AL78" s="73">
        <f>IF(AB78="N",AJ78,#REF!)</f>
        <v>239.72</v>
      </c>
      <c r="AM78" s="73"/>
      <c r="AN78" s="72" t="str">
        <f t="shared" si="27"/>
        <v>N/A</v>
      </c>
      <c r="AO78" s="73"/>
      <c r="AP78" s="73">
        <f t="shared" si="28"/>
        <v>239.72</v>
      </c>
      <c r="AQ78" s="73"/>
      <c r="AR78" s="73">
        <f t="shared" si="29"/>
        <v>4.7944000000000004</v>
      </c>
      <c r="AS78" s="73"/>
      <c r="AT78" s="73">
        <v>0.05</v>
      </c>
      <c r="AU78" s="73"/>
      <c r="AV78" s="73">
        <f t="shared" si="30"/>
        <v>244.56440000000001</v>
      </c>
      <c r="AW78" s="73"/>
      <c r="AX78" s="75">
        <f t="shared" si="31"/>
        <v>6015550.5468000006</v>
      </c>
      <c r="AY78" s="75"/>
      <c r="AZ78" s="75">
        <f t="shared" si="32"/>
        <v>6489625.0094278902</v>
      </c>
      <c r="BA78" s="75"/>
      <c r="BB78" s="76">
        <f t="shared" si="33"/>
        <v>-474074.46262788959</v>
      </c>
      <c r="BC78" s="70"/>
      <c r="BD78" s="77">
        <f t="shared" si="34"/>
        <v>4.8444000000000074</v>
      </c>
      <c r="BE78" s="76">
        <f t="shared" si="35"/>
        <v>119157.70680000017</v>
      </c>
      <c r="BF78" s="6"/>
    </row>
    <row r="79" spans="1:58" s="56" customFormat="1" x14ac:dyDescent="0.3">
      <c r="A79" s="70" t="s">
        <v>47</v>
      </c>
      <c r="B79" s="70"/>
      <c r="C79" s="70" t="s">
        <v>200</v>
      </c>
      <c r="D79" s="70"/>
      <c r="E79" s="70" t="s">
        <v>316</v>
      </c>
      <c r="F79" s="70"/>
      <c r="G79" s="71">
        <v>100</v>
      </c>
      <c r="H79" s="71"/>
      <c r="I79" s="71">
        <v>18203</v>
      </c>
      <c r="J79" s="71"/>
      <c r="K79" s="71">
        <v>33341</v>
      </c>
      <c r="L79" s="71"/>
      <c r="M79" s="95">
        <v>0.91</v>
      </c>
      <c r="N79" s="84"/>
      <c r="O79" s="73">
        <v>256.70909864771801</v>
      </c>
      <c r="P79" s="73"/>
      <c r="Q79" s="74">
        <v>213.65</v>
      </c>
      <c r="R79" s="74"/>
      <c r="S79" s="74">
        <f t="shared" si="18"/>
        <v>4.1892156862745082</v>
      </c>
      <c r="T79" s="73">
        <f t="shared" si="19"/>
        <v>4.2730000000000006</v>
      </c>
      <c r="U79" s="73"/>
      <c r="V79" s="73">
        <f t="shared" si="20"/>
        <v>209.4607843137255</v>
      </c>
      <c r="W79" s="73"/>
      <c r="X79" s="72" t="str">
        <f t="shared" si="21"/>
        <v>N</v>
      </c>
      <c r="Y79" s="73"/>
      <c r="Z79" s="72" t="str">
        <f t="shared" si="22"/>
        <v>N</v>
      </c>
      <c r="AA79" s="72"/>
      <c r="AB79" s="85" t="s">
        <v>237</v>
      </c>
      <c r="AC79" s="72"/>
      <c r="AD79" s="72" t="str">
        <f t="shared" si="23"/>
        <v>Y</v>
      </c>
      <c r="AE79" s="72"/>
      <c r="AF79" s="72">
        <f t="shared" si="24"/>
        <v>209.4607843137255</v>
      </c>
      <c r="AG79" s="72"/>
      <c r="AH79" s="73">
        <f t="shared" si="25"/>
        <v>209.37700000000001</v>
      </c>
      <c r="AI79" s="73"/>
      <c r="AJ79" s="73">
        <f t="shared" si="26"/>
        <v>213.65</v>
      </c>
      <c r="AK79" s="73"/>
      <c r="AL79" s="73">
        <f>IF(AB79="N",AJ79,#REF!)</f>
        <v>213.65</v>
      </c>
      <c r="AM79" s="73"/>
      <c r="AN79" s="72" t="str">
        <f t="shared" si="27"/>
        <v>N/A</v>
      </c>
      <c r="AO79" s="73"/>
      <c r="AP79" s="73">
        <f t="shared" si="28"/>
        <v>213.65</v>
      </c>
      <c r="AQ79" s="73"/>
      <c r="AR79" s="73">
        <f t="shared" si="29"/>
        <v>4.2730000000000006</v>
      </c>
      <c r="AS79" s="73"/>
      <c r="AT79" s="73">
        <v>0.42</v>
      </c>
      <c r="AU79" s="73"/>
      <c r="AV79" s="73">
        <f t="shared" si="30"/>
        <v>218.34299999999999</v>
      </c>
      <c r="AW79" s="73"/>
      <c r="AX79" s="75">
        <f t="shared" si="31"/>
        <v>3974497.6289999997</v>
      </c>
      <c r="AY79" s="75"/>
      <c r="AZ79" s="75">
        <f t="shared" si="32"/>
        <v>4672875.7226844113</v>
      </c>
      <c r="BA79" s="75"/>
      <c r="BB79" s="76">
        <f t="shared" si="33"/>
        <v>-698378.09368441161</v>
      </c>
      <c r="BC79" s="70"/>
      <c r="BD79" s="77">
        <f t="shared" si="34"/>
        <v>4.6929999999999836</v>
      </c>
      <c r="BE79" s="76">
        <f t="shared" si="35"/>
        <v>85426.678999999698</v>
      </c>
      <c r="BF79" s="6"/>
    </row>
    <row r="80" spans="1:58" s="56" customFormat="1" x14ac:dyDescent="0.3">
      <c r="A80" s="70" t="s">
        <v>45</v>
      </c>
      <c r="B80" s="70"/>
      <c r="C80" s="70" t="s">
        <v>200</v>
      </c>
      <c r="D80" s="70"/>
      <c r="E80" s="70" t="s">
        <v>299</v>
      </c>
      <c r="F80" s="70"/>
      <c r="G80" s="71">
        <v>120</v>
      </c>
      <c r="H80" s="71"/>
      <c r="I80" s="71">
        <v>26786</v>
      </c>
      <c r="J80" s="71"/>
      <c r="K80" s="71">
        <v>39420</v>
      </c>
      <c r="L80" s="71"/>
      <c r="M80" s="95">
        <v>0.89</v>
      </c>
      <c r="N80" s="84"/>
      <c r="O80" s="73">
        <v>236.589652065221</v>
      </c>
      <c r="P80" s="73"/>
      <c r="Q80" s="74">
        <v>212.84</v>
      </c>
      <c r="R80" s="74"/>
      <c r="S80" s="74">
        <f t="shared" si="18"/>
        <v>4.1733333333333462</v>
      </c>
      <c r="T80" s="73">
        <f t="shared" si="19"/>
        <v>4.2568000000000001</v>
      </c>
      <c r="U80" s="73"/>
      <c r="V80" s="73">
        <f t="shared" si="20"/>
        <v>208.66666666666666</v>
      </c>
      <c r="W80" s="73"/>
      <c r="X80" s="72" t="str">
        <f t="shared" si="21"/>
        <v>N</v>
      </c>
      <c r="Y80" s="73"/>
      <c r="Z80" s="72" t="str">
        <f t="shared" si="22"/>
        <v>N</v>
      </c>
      <c r="AA80" s="72"/>
      <c r="AB80" s="85" t="s">
        <v>237</v>
      </c>
      <c r="AC80" s="72"/>
      <c r="AD80" s="72" t="str">
        <f t="shared" si="23"/>
        <v>Y</v>
      </c>
      <c r="AE80" s="72"/>
      <c r="AF80" s="72">
        <f t="shared" si="24"/>
        <v>208.66666666666666</v>
      </c>
      <c r="AG80" s="72"/>
      <c r="AH80" s="73">
        <f t="shared" si="25"/>
        <v>208.58320000000001</v>
      </c>
      <c r="AI80" s="73"/>
      <c r="AJ80" s="73">
        <f t="shared" si="26"/>
        <v>212.84</v>
      </c>
      <c r="AK80" s="73"/>
      <c r="AL80" s="73">
        <f>IF(AB80="N",AJ80,#REF!)</f>
        <v>212.84</v>
      </c>
      <c r="AM80" s="73"/>
      <c r="AN80" s="72" t="str">
        <f t="shared" si="27"/>
        <v>N/A</v>
      </c>
      <c r="AO80" s="73"/>
      <c r="AP80" s="73">
        <f t="shared" si="28"/>
        <v>212.84</v>
      </c>
      <c r="AQ80" s="73"/>
      <c r="AR80" s="73">
        <f t="shared" si="29"/>
        <v>4.2568000000000001</v>
      </c>
      <c r="AS80" s="73"/>
      <c r="AT80" s="73">
        <v>0.08</v>
      </c>
      <c r="AU80" s="73"/>
      <c r="AV80" s="73">
        <f t="shared" si="30"/>
        <v>217.17680000000001</v>
      </c>
      <c r="AW80" s="73"/>
      <c r="AX80" s="75">
        <f t="shared" si="31"/>
        <v>5817297.7648</v>
      </c>
      <c r="AY80" s="75"/>
      <c r="AZ80" s="75">
        <f t="shared" si="32"/>
        <v>6337290.4202190097</v>
      </c>
      <c r="BA80" s="75"/>
      <c r="BB80" s="76">
        <f t="shared" si="33"/>
        <v>-519992.65541900974</v>
      </c>
      <c r="BC80" s="70"/>
      <c r="BD80" s="77">
        <f t="shared" si="34"/>
        <v>4.3368000000000109</v>
      </c>
      <c r="BE80" s="76">
        <f t="shared" si="35"/>
        <v>116165.52480000029</v>
      </c>
      <c r="BF80" s="6"/>
    </row>
    <row r="81" spans="1:57" x14ac:dyDescent="0.3">
      <c r="A81" s="70" t="s">
        <v>43</v>
      </c>
      <c r="B81" s="70"/>
      <c r="C81" s="70" t="s">
        <v>200</v>
      </c>
      <c r="D81" s="70"/>
      <c r="E81" s="70" t="s">
        <v>332</v>
      </c>
      <c r="F81" s="70"/>
      <c r="G81" s="71">
        <v>120</v>
      </c>
      <c r="H81" s="71"/>
      <c r="I81" s="71">
        <v>28844</v>
      </c>
      <c r="J81" s="71"/>
      <c r="K81" s="71">
        <v>39420</v>
      </c>
      <c r="L81" s="71"/>
      <c r="M81" s="95">
        <v>0.84</v>
      </c>
      <c r="N81" s="84"/>
      <c r="O81" s="73">
        <v>235.912295249838</v>
      </c>
      <c r="P81" s="73"/>
      <c r="Q81" s="74">
        <v>248.44</v>
      </c>
      <c r="R81" s="74"/>
      <c r="S81" s="74">
        <f t="shared" si="18"/>
        <v>4.8713725490196111</v>
      </c>
      <c r="T81" s="73">
        <f t="shared" si="19"/>
        <v>4.9687999999999999</v>
      </c>
      <c r="U81" s="73"/>
      <c r="V81" s="73">
        <f t="shared" si="20"/>
        <v>243.56862745098039</v>
      </c>
      <c r="W81" s="73"/>
      <c r="X81" s="72" t="str">
        <f t="shared" si="21"/>
        <v>Y</v>
      </c>
      <c r="Y81" s="73"/>
      <c r="Z81" s="72" t="str">
        <f t="shared" si="22"/>
        <v>N</v>
      </c>
      <c r="AA81" s="72"/>
      <c r="AB81" s="85" t="s">
        <v>237</v>
      </c>
      <c r="AC81" s="72"/>
      <c r="AD81" s="72" t="str">
        <f t="shared" si="23"/>
        <v>N</v>
      </c>
      <c r="AE81" s="72"/>
      <c r="AF81" s="72">
        <f t="shared" si="24"/>
        <v>0</v>
      </c>
      <c r="AG81" s="72"/>
      <c r="AH81" s="73">
        <f t="shared" si="25"/>
        <v>243.47120000000001</v>
      </c>
      <c r="AI81" s="73"/>
      <c r="AJ81" s="73">
        <f t="shared" si="26"/>
        <v>243.47120000000001</v>
      </c>
      <c r="AK81" s="73"/>
      <c r="AL81" s="73">
        <f>IF(AB81="N",AJ81,#REF!)</f>
        <v>243.47120000000001</v>
      </c>
      <c r="AM81" s="73"/>
      <c r="AN81" s="72">
        <f t="shared" si="27"/>
        <v>4.8713725490196111</v>
      </c>
      <c r="AO81" s="73"/>
      <c r="AP81" s="73">
        <f t="shared" si="28"/>
        <v>248.34257254901962</v>
      </c>
      <c r="AQ81" s="73"/>
      <c r="AR81" s="73">
        <f t="shared" si="29"/>
        <v>4.9668514509803927</v>
      </c>
      <c r="AS81" s="73"/>
      <c r="AT81" s="73">
        <v>0.03</v>
      </c>
      <c r="AU81" s="73"/>
      <c r="AV81" s="73">
        <f t="shared" si="30"/>
        <v>253.33942400000001</v>
      </c>
      <c r="AW81" s="73"/>
      <c r="AX81" s="75">
        <f t="shared" si="31"/>
        <v>7307322.3458560007</v>
      </c>
      <c r="AY81" s="75"/>
      <c r="AZ81" s="75">
        <f t="shared" si="32"/>
        <v>6804654.2441863269</v>
      </c>
      <c r="BA81" s="75"/>
      <c r="BB81" s="76">
        <f t="shared" si="33"/>
        <v>502668.10166967381</v>
      </c>
      <c r="BC81" s="70"/>
      <c r="BD81" s="77">
        <f t="shared" si="34"/>
        <v>4.8994240000000104</v>
      </c>
      <c r="BE81" s="76">
        <f t="shared" si="35"/>
        <v>141318.9858560003</v>
      </c>
    </row>
    <row r="82" spans="1:57" x14ac:dyDescent="0.3">
      <c r="A82" s="70" t="s">
        <v>41</v>
      </c>
      <c r="B82" s="70"/>
      <c r="C82" s="70" t="s">
        <v>200</v>
      </c>
      <c r="D82" s="70"/>
      <c r="E82" s="70" t="s">
        <v>264</v>
      </c>
      <c r="F82" s="70"/>
      <c r="G82" s="71">
        <v>73</v>
      </c>
      <c r="H82" s="71"/>
      <c r="I82" s="71">
        <v>14135</v>
      </c>
      <c r="J82" s="71"/>
      <c r="K82" s="71">
        <v>23981</v>
      </c>
      <c r="L82" s="71"/>
      <c r="M82" s="95">
        <v>0.68</v>
      </c>
      <c r="N82" s="84"/>
      <c r="O82" s="73">
        <v>239.76026616983199</v>
      </c>
      <c r="P82" s="73"/>
      <c r="Q82" s="74">
        <v>257.89</v>
      </c>
      <c r="R82" s="74"/>
      <c r="S82" s="74">
        <f t="shared" si="18"/>
        <v>5.056666666666672</v>
      </c>
      <c r="T82" s="73">
        <f t="shared" si="19"/>
        <v>5.1577999999999999</v>
      </c>
      <c r="U82" s="73"/>
      <c r="V82" s="73">
        <f t="shared" si="20"/>
        <v>252.83333333333331</v>
      </c>
      <c r="W82" s="73"/>
      <c r="X82" s="72" t="str">
        <f t="shared" si="21"/>
        <v>Y</v>
      </c>
      <c r="Y82" s="73"/>
      <c r="Z82" s="72" t="str">
        <f t="shared" si="22"/>
        <v>Y</v>
      </c>
      <c r="AA82" s="72"/>
      <c r="AB82" s="85" t="s">
        <v>237</v>
      </c>
      <c r="AC82" s="72"/>
      <c r="AD82" s="72" t="str">
        <f t="shared" si="23"/>
        <v>N</v>
      </c>
      <c r="AE82" s="72"/>
      <c r="AF82" s="72">
        <f t="shared" si="24"/>
        <v>0</v>
      </c>
      <c r="AG82" s="72"/>
      <c r="AH82" s="73">
        <f t="shared" si="25"/>
        <v>252.73219999999998</v>
      </c>
      <c r="AI82" s="73"/>
      <c r="AJ82" s="73">
        <f t="shared" si="26"/>
        <v>239.76026616983199</v>
      </c>
      <c r="AK82" s="73"/>
      <c r="AL82" s="73">
        <f>IF(AB82="N",AJ82,#REF!)</f>
        <v>239.76026616983199</v>
      </c>
      <c r="AM82" s="73"/>
      <c r="AN82" s="72">
        <f t="shared" si="27"/>
        <v>5.056666666666672</v>
      </c>
      <c r="AO82" s="73"/>
      <c r="AP82" s="73">
        <f t="shared" si="28"/>
        <v>244.81693283649867</v>
      </c>
      <c r="AQ82" s="73"/>
      <c r="AR82" s="73">
        <f t="shared" si="29"/>
        <v>4.8963386567299736</v>
      </c>
      <c r="AS82" s="73"/>
      <c r="AT82" s="73">
        <v>1.05</v>
      </c>
      <c r="AU82" s="73"/>
      <c r="AV82" s="73">
        <f t="shared" si="30"/>
        <v>250.76327149322864</v>
      </c>
      <c r="AW82" s="73"/>
      <c r="AX82" s="75">
        <f t="shared" si="31"/>
        <v>3544538.8425567867</v>
      </c>
      <c r="AY82" s="75"/>
      <c r="AZ82" s="75">
        <f t="shared" si="32"/>
        <v>3389011.3623105753</v>
      </c>
      <c r="BA82" s="75"/>
      <c r="BB82" s="76">
        <f t="shared" si="33"/>
        <v>155527.4802462114</v>
      </c>
      <c r="BC82" s="70"/>
      <c r="BD82" s="77">
        <f t="shared" si="34"/>
        <v>-7.1267285067713431</v>
      </c>
      <c r="BE82" s="76">
        <f t="shared" si="35"/>
        <v>-100736.30744321294</v>
      </c>
    </row>
    <row r="83" spans="1:57" x14ac:dyDescent="0.3">
      <c r="A83" s="70" t="s">
        <v>192</v>
      </c>
      <c r="B83" s="70"/>
      <c r="C83" s="70" t="s">
        <v>200</v>
      </c>
      <c r="D83" s="70"/>
      <c r="E83" s="70" t="s">
        <v>308</v>
      </c>
      <c r="F83" s="70"/>
      <c r="G83" s="71">
        <v>160</v>
      </c>
      <c r="H83" s="71"/>
      <c r="I83" s="71">
        <v>38917</v>
      </c>
      <c r="J83" s="71"/>
      <c r="K83" s="71">
        <v>52560</v>
      </c>
      <c r="L83" s="71"/>
      <c r="M83" s="95">
        <v>0.81</v>
      </c>
      <c r="N83" s="84"/>
      <c r="O83" s="73">
        <v>221.45771667739101</v>
      </c>
      <c r="P83" s="73"/>
      <c r="Q83" s="74">
        <v>213.34</v>
      </c>
      <c r="R83" s="74"/>
      <c r="S83" s="74">
        <f t="shared" si="18"/>
        <v>4.1831372549019648</v>
      </c>
      <c r="T83" s="73">
        <f t="shared" si="19"/>
        <v>4.2667999999999999</v>
      </c>
      <c r="U83" s="73"/>
      <c r="V83" s="73">
        <f t="shared" si="20"/>
        <v>209.15686274509804</v>
      </c>
      <c r="W83" s="73"/>
      <c r="X83" s="72" t="str">
        <f t="shared" si="21"/>
        <v>N</v>
      </c>
      <c r="Y83" s="73"/>
      <c r="Z83" s="72" t="str">
        <f t="shared" si="22"/>
        <v>N</v>
      </c>
      <c r="AA83" s="72"/>
      <c r="AB83" s="85" t="s">
        <v>237</v>
      </c>
      <c r="AC83" s="72"/>
      <c r="AD83" s="72" t="str">
        <f t="shared" si="23"/>
        <v>Y</v>
      </c>
      <c r="AE83" s="72"/>
      <c r="AF83" s="72">
        <f t="shared" si="24"/>
        <v>209.15686274509804</v>
      </c>
      <c r="AG83" s="72"/>
      <c r="AH83" s="73">
        <f t="shared" si="25"/>
        <v>209.07320000000001</v>
      </c>
      <c r="AI83" s="73"/>
      <c r="AJ83" s="73">
        <f t="shared" si="26"/>
        <v>213.34</v>
      </c>
      <c r="AK83" s="73"/>
      <c r="AL83" s="73">
        <f>IF(AB83="N",AJ83,#REF!)</f>
        <v>213.34</v>
      </c>
      <c r="AM83" s="73"/>
      <c r="AN83" s="72" t="str">
        <f t="shared" si="27"/>
        <v>N/A</v>
      </c>
      <c r="AO83" s="73"/>
      <c r="AP83" s="73">
        <f t="shared" si="28"/>
        <v>213.34</v>
      </c>
      <c r="AQ83" s="73"/>
      <c r="AR83" s="73">
        <f t="shared" si="29"/>
        <v>4.2667999999999999</v>
      </c>
      <c r="AS83" s="73"/>
      <c r="AT83" s="73">
        <v>0.42</v>
      </c>
      <c r="AU83" s="73"/>
      <c r="AV83" s="73">
        <f t="shared" si="30"/>
        <v>218.02679999999998</v>
      </c>
      <c r="AW83" s="73"/>
      <c r="AX83" s="75">
        <f t="shared" si="31"/>
        <v>8484948.9755999986</v>
      </c>
      <c r="AY83" s="75"/>
      <c r="AZ83" s="75">
        <f t="shared" si="32"/>
        <v>8618469.959934026</v>
      </c>
      <c r="BA83" s="75"/>
      <c r="BB83" s="76">
        <f t="shared" si="33"/>
        <v>-133520.98433402739</v>
      </c>
      <c r="BC83" s="70"/>
      <c r="BD83" s="77">
        <f t="shared" si="34"/>
        <v>4.6867999999999768</v>
      </c>
      <c r="BE83" s="76">
        <f t="shared" si="35"/>
        <v>182396.1955999991</v>
      </c>
    </row>
    <row r="84" spans="1:57" x14ac:dyDescent="0.3">
      <c r="A84" s="70" t="s">
        <v>39</v>
      </c>
      <c r="B84" s="70"/>
      <c r="C84" s="70" t="s">
        <v>200</v>
      </c>
      <c r="D84" s="70"/>
      <c r="E84" s="70" t="s">
        <v>298</v>
      </c>
      <c r="F84" s="70"/>
      <c r="G84" s="71">
        <v>90</v>
      </c>
      <c r="H84" s="71"/>
      <c r="I84" s="71">
        <v>21889</v>
      </c>
      <c r="J84" s="71"/>
      <c r="K84" s="71">
        <v>29760</v>
      </c>
      <c r="L84" s="71"/>
      <c r="M84" s="95">
        <v>0.91</v>
      </c>
      <c r="N84" s="84"/>
      <c r="O84" s="73">
        <v>259.72977619131899</v>
      </c>
      <c r="P84" s="73"/>
      <c r="Q84" s="74">
        <v>229.45</v>
      </c>
      <c r="R84" s="74"/>
      <c r="S84" s="74">
        <f t="shared" si="18"/>
        <v>4.4990196078431381</v>
      </c>
      <c r="T84" s="73">
        <f t="shared" si="19"/>
        <v>4.5889999999999995</v>
      </c>
      <c r="U84" s="73"/>
      <c r="V84" s="73">
        <f t="shared" si="20"/>
        <v>224.95098039215685</v>
      </c>
      <c r="W84" s="73"/>
      <c r="X84" s="72" t="str">
        <f t="shared" si="21"/>
        <v>N</v>
      </c>
      <c r="Y84" s="73"/>
      <c r="Z84" s="72" t="str">
        <f t="shared" si="22"/>
        <v>N</v>
      </c>
      <c r="AA84" s="72"/>
      <c r="AB84" s="85" t="s">
        <v>237</v>
      </c>
      <c r="AC84" s="72"/>
      <c r="AD84" s="72" t="str">
        <f t="shared" si="23"/>
        <v>Y</v>
      </c>
      <c r="AE84" s="72"/>
      <c r="AF84" s="72">
        <f t="shared" si="24"/>
        <v>224.95098039215685</v>
      </c>
      <c r="AG84" s="72"/>
      <c r="AH84" s="73">
        <f t="shared" si="25"/>
        <v>224.86099999999999</v>
      </c>
      <c r="AI84" s="73"/>
      <c r="AJ84" s="73">
        <f t="shared" si="26"/>
        <v>229.45</v>
      </c>
      <c r="AK84" s="73"/>
      <c r="AL84" s="73">
        <f>IF(AB84="N",AJ84,#REF!)</f>
        <v>229.45</v>
      </c>
      <c r="AM84" s="73"/>
      <c r="AN84" s="72" t="str">
        <f t="shared" si="27"/>
        <v>N/A</v>
      </c>
      <c r="AO84" s="73"/>
      <c r="AP84" s="73">
        <f t="shared" si="28"/>
        <v>229.45</v>
      </c>
      <c r="AQ84" s="73"/>
      <c r="AR84" s="73">
        <f t="shared" si="29"/>
        <v>4.5889999999999995</v>
      </c>
      <c r="AS84" s="73"/>
      <c r="AT84" s="73">
        <v>0.03</v>
      </c>
      <c r="AU84" s="73"/>
      <c r="AV84" s="73">
        <f t="shared" si="30"/>
        <v>234.06899999999999</v>
      </c>
      <c r="AW84" s="73"/>
      <c r="AX84" s="75">
        <f t="shared" si="31"/>
        <v>5123536.341</v>
      </c>
      <c r="AY84" s="75"/>
      <c r="AZ84" s="75">
        <f t="shared" si="32"/>
        <v>5685225.0710517811</v>
      </c>
      <c r="BA84" s="75"/>
      <c r="BB84" s="76">
        <f t="shared" si="33"/>
        <v>-561688.73005178105</v>
      </c>
      <c r="BC84" s="70"/>
      <c r="BD84" s="77">
        <f t="shared" si="34"/>
        <v>4.6189999999999998</v>
      </c>
      <c r="BE84" s="76">
        <f t="shared" si="35"/>
        <v>101105.291</v>
      </c>
    </row>
    <row r="85" spans="1:57" x14ac:dyDescent="0.3">
      <c r="A85" s="70" t="s">
        <v>38</v>
      </c>
      <c r="B85" s="70"/>
      <c r="C85" s="70" t="s">
        <v>200</v>
      </c>
      <c r="D85" s="70"/>
      <c r="E85" s="70" t="s">
        <v>265</v>
      </c>
      <c r="F85" s="70"/>
      <c r="G85" s="71">
        <v>217</v>
      </c>
      <c r="H85" s="71"/>
      <c r="I85" s="71">
        <v>36268</v>
      </c>
      <c r="J85" s="71"/>
      <c r="K85" s="71">
        <v>71285</v>
      </c>
      <c r="L85" s="71"/>
      <c r="M85" s="95">
        <v>0.67</v>
      </c>
      <c r="N85" s="84"/>
      <c r="O85" s="73">
        <v>233.01871625402401</v>
      </c>
      <c r="P85" s="73"/>
      <c r="Q85" s="74">
        <v>228.31</v>
      </c>
      <c r="R85" s="74"/>
      <c r="S85" s="74">
        <f t="shared" si="18"/>
        <v>4.4766666666666595</v>
      </c>
      <c r="T85" s="73">
        <f t="shared" si="19"/>
        <v>4.5662000000000003</v>
      </c>
      <c r="U85" s="73"/>
      <c r="V85" s="73">
        <f t="shared" si="20"/>
        <v>223.83333333333334</v>
      </c>
      <c r="W85" s="73"/>
      <c r="X85" s="72" t="str">
        <f t="shared" si="21"/>
        <v>N</v>
      </c>
      <c r="Y85" s="73"/>
      <c r="Z85" s="72" t="str">
        <f t="shared" si="22"/>
        <v>Y</v>
      </c>
      <c r="AA85" s="72"/>
      <c r="AB85" s="85" t="s">
        <v>237</v>
      </c>
      <c r="AC85" s="72"/>
      <c r="AD85" s="72" t="str">
        <f t="shared" si="23"/>
        <v>Y</v>
      </c>
      <c r="AE85" s="72"/>
      <c r="AF85" s="72">
        <f t="shared" si="24"/>
        <v>223.83333333333334</v>
      </c>
      <c r="AG85" s="72"/>
      <c r="AH85" s="73">
        <f t="shared" si="25"/>
        <v>223.74379999999999</v>
      </c>
      <c r="AI85" s="73"/>
      <c r="AJ85" s="73">
        <f t="shared" si="26"/>
        <v>228.31</v>
      </c>
      <c r="AK85" s="73"/>
      <c r="AL85" s="73">
        <f>IF(AB85="N",AJ85,#REF!)</f>
        <v>228.31</v>
      </c>
      <c r="AM85" s="73"/>
      <c r="AN85" s="72" t="str">
        <f t="shared" si="27"/>
        <v>N/A</v>
      </c>
      <c r="AO85" s="73"/>
      <c r="AP85" s="73">
        <f t="shared" si="28"/>
        <v>228.31</v>
      </c>
      <c r="AQ85" s="73"/>
      <c r="AR85" s="73">
        <f t="shared" si="29"/>
        <v>4.5662000000000003</v>
      </c>
      <c r="AS85" s="73"/>
      <c r="AT85" s="73">
        <v>0</v>
      </c>
      <c r="AU85" s="73"/>
      <c r="AV85" s="73">
        <f t="shared" si="30"/>
        <v>232.87620000000001</v>
      </c>
      <c r="AW85" s="73"/>
      <c r="AX85" s="75">
        <f t="shared" si="31"/>
        <v>8445954.0216000006</v>
      </c>
      <c r="AY85" s="75"/>
      <c r="AZ85" s="75">
        <f t="shared" si="32"/>
        <v>8451122.8011009432</v>
      </c>
      <c r="BA85" s="75"/>
      <c r="BB85" s="76">
        <f t="shared" si="33"/>
        <v>-5168.7795009426773</v>
      </c>
      <c r="BC85" s="70"/>
      <c r="BD85" s="77">
        <f t="shared" si="34"/>
        <v>4.5662000000000091</v>
      </c>
      <c r="BE85" s="76">
        <f t="shared" si="35"/>
        <v>165606.94160000034</v>
      </c>
    </row>
    <row r="86" spans="1:57" x14ac:dyDescent="0.3">
      <c r="A86" s="86" t="s">
        <v>36</v>
      </c>
      <c r="B86" s="86"/>
      <c r="C86" s="86" t="s">
        <v>200</v>
      </c>
      <c r="D86" s="86"/>
      <c r="E86" s="86" t="s">
        <v>347</v>
      </c>
      <c r="F86" s="86"/>
      <c r="G86" s="87">
        <v>120</v>
      </c>
      <c r="H86" s="87"/>
      <c r="I86" s="87">
        <v>18141</v>
      </c>
      <c r="J86" s="87"/>
      <c r="K86" s="87">
        <v>39420</v>
      </c>
      <c r="L86" s="87"/>
      <c r="M86" s="96">
        <v>0.86</v>
      </c>
      <c r="N86" s="88"/>
      <c r="O86" s="89">
        <v>298.147343738247</v>
      </c>
      <c r="P86" s="89"/>
      <c r="Q86" s="90">
        <v>269.04000000000002</v>
      </c>
      <c r="R86" s="90"/>
      <c r="S86" s="74">
        <f t="shared" si="18"/>
        <v>5.2752941176470358</v>
      </c>
      <c r="T86" s="73">
        <f t="shared" si="19"/>
        <v>5.3808000000000007</v>
      </c>
      <c r="U86" s="73"/>
      <c r="V86" s="73">
        <f t="shared" si="20"/>
        <v>263.76470588235298</v>
      </c>
      <c r="W86" s="73"/>
      <c r="X86" s="72" t="str">
        <f t="shared" si="21"/>
        <v>N</v>
      </c>
      <c r="Y86" s="73"/>
      <c r="Z86" s="72" t="str">
        <f t="shared" si="22"/>
        <v>N</v>
      </c>
      <c r="AA86" s="72"/>
      <c r="AB86" s="85" t="s">
        <v>237</v>
      </c>
      <c r="AC86" s="72"/>
      <c r="AD86" s="72" t="str">
        <f t="shared" si="23"/>
        <v>Y</v>
      </c>
      <c r="AE86" s="72"/>
      <c r="AF86" s="72">
        <f t="shared" si="24"/>
        <v>263.76470588235298</v>
      </c>
      <c r="AG86" s="72"/>
      <c r="AH86" s="73">
        <f t="shared" si="25"/>
        <v>263.6592</v>
      </c>
      <c r="AI86" s="89"/>
      <c r="AJ86" s="73">
        <f t="shared" si="26"/>
        <v>269.04000000000002</v>
      </c>
      <c r="AK86" s="73"/>
      <c r="AL86" s="73">
        <f>IF(AB86="N",AJ86,#REF!)</f>
        <v>269.04000000000002</v>
      </c>
      <c r="AM86" s="89"/>
      <c r="AN86" s="72" t="str">
        <f t="shared" si="27"/>
        <v>N/A</v>
      </c>
      <c r="AO86" s="89"/>
      <c r="AP86" s="73">
        <f t="shared" si="28"/>
        <v>269.04000000000002</v>
      </c>
      <c r="AQ86" s="89"/>
      <c r="AR86" s="73">
        <f t="shared" si="29"/>
        <v>5.3808000000000007</v>
      </c>
      <c r="AS86" s="89"/>
      <c r="AT86" s="89">
        <v>0.19</v>
      </c>
      <c r="AU86" s="89"/>
      <c r="AV86" s="73">
        <f t="shared" si="30"/>
        <v>274.61080000000004</v>
      </c>
      <c r="AW86" s="89"/>
      <c r="AX86" s="75">
        <f t="shared" si="31"/>
        <v>4981714.5228000004</v>
      </c>
      <c r="AY86" s="75"/>
      <c r="AZ86" s="75">
        <f t="shared" si="32"/>
        <v>5408690.9627555385</v>
      </c>
      <c r="BA86" s="75"/>
      <c r="BB86" s="76">
        <f t="shared" si="33"/>
        <v>-426976.43995553814</v>
      </c>
      <c r="BC86" s="70"/>
      <c r="BD86" s="77">
        <f t="shared" si="34"/>
        <v>5.5708000000000197</v>
      </c>
      <c r="BE86" s="76">
        <f t="shared" si="35"/>
        <v>101059.88280000036</v>
      </c>
    </row>
    <row r="87" spans="1:57" x14ac:dyDescent="0.3">
      <c r="A87" s="70" t="s">
        <v>35</v>
      </c>
      <c r="B87" s="70"/>
      <c r="C87" s="70" t="s">
        <v>200</v>
      </c>
      <c r="D87" s="70"/>
      <c r="E87" s="70" t="s">
        <v>302</v>
      </c>
      <c r="F87" s="70"/>
      <c r="G87" s="71">
        <v>162</v>
      </c>
      <c r="H87" s="71"/>
      <c r="I87" s="71">
        <v>34703</v>
      </c>
      <c r="J87" s="71"/>
      <c r="K87" s="71">
        <v>53217</v>
      </c>
      <c r="L87" s="71"/>
      <c r="M87" s="95">
        <v>0.72</v>
      </c>
      <c r="N87" s="84"/>
      <c r="O87" s="73">
        <v>174.92719041075699</v>
      </c>
      <c r="P87" s="73"/>
      <c r="Q87" s="74">
        <v>212.33</v>
      </c>
      <c r="R87" s="74"/>
      <c r="S87" s="74">
        <f t="shared" si="18"/>
        <v>4.1633333333333269</v>
      </c>
      <c r="T87" s="73">
        <f t="shared" si="19"/>
        <v>4.2465999999999999</v>
      </c>
      <c r="U87" s="73"/>
      <c r="V87" s="73">
        <f t="shared" si="20"/>
        <v>208.16666666666669</v>
      </c>
      <c r="W87" s="73"/>
      <c r="X87" s="72" t="str">
        <f t="shared" si="21"/>
        <v>Y</v>
      </c>
      <c r="Y87" s="73"/>
      <c r="Z87" s="72" t="str">
        <f t="shared" si="22"/>
        <v>N</v>
      </c>
      <c r="AA87" s="72"/>
      <c r="AB87" s="85" t="s">
        <v>237</v>
      </c>
      <c r="AC87" s="72"/>
      <c r="AD87" s="72" t="str">
        <f t="shared" si="23"/>
        <v>N</v>
      </c>
      <c r="AE87" s="72"/>
      <c r="AF87" s="72">
        <f t="shared" si="24"/>
        <v>0</v>
      </c>
      <c r="AG87" s="72"/>
      <c r="AH87" s="73">
        <f t="shared" si="25"/>
        <v>208.08340000000001</v>
      </c>
      <c r="AI87" s="73"/>
      <c r="AJ87" s="73">
        <f t="shared" si="26"/>
        <v>208.08340000000001</v>
      </c>
      <c r="AK87" s="73"/>
      <c r="AL87" s="73">
        <f>IF(AB87="N",AJ87,#REF!)</f>
        <v>208.08340000000001</v>
      </c>
      <c r="AM87" s="73"/>
      <c r="AN87" s="72">
        <f t="shared" si="27"/>
        <v>4.1633333333333269</v>
      </c>
      <c r="AO87" s="73"/>
      <c r="AP87" s="73">
        <f t="shared" si="28"/>
        <v>212.24673333333334</v>
      </c>
      <c r="AQ87" s="73"/>
      <c r="AR87" s="73">
        <f t="shared" si="29"/>
        <v>4.2449346666666665</v>
      </c>
      <c r="AS87" s="73"/>
      <c r="AT87" s="73">
        <v>0.23</v>
      </c>
      <c r="AU87" s="73"/>
      <c r="AV87" s="73">
        <f t="shared" si="30"/>
        <v>216.72166799999999</v>
      </c>
      <c r="AW87" s="73"/>
      <c r="AX87" s="75">
        <f t="shared" si="31"/>
        <v>7520892.0446039997</v>
      </c>
      <c r="AY87" s="75"/>
      <c r="AZ87" s="75">
        <f t="shared" si="32"/>
        <v>6070498.2888244996</v>
      </c>
      <c r="BA87" s="75"/>
      <c r="BB87" s="76">
        <f t="shared" si="33"/>
        <v>1450393.7557795001</v>
      </c>
      <c r="BC87" s="70"/>
      <c r="BD87" s="77">
        <f t="shared" si="34"/>
        <v>4.3916679999999815</v>
      </c>
      <c r="BE87" s="76">
        <f t="shared" si="35"/>
        <v>152404.05460399936</v>
      </c>
    </row>
    <row r="88" spans="1:57" x14ac:dyDescent="0.3">
      <c r="A88" s="70" t="s">
        <v>33</v>
      </c>
      <c r="B88" s="70"/>
      <c r="C88" s="70" t="s">
        <v>200</v>
      </c>
      <c r="D88" s="70"/>
      <c r="E88" s="70" t="s">
        <v>268</v>
      </c>
      <c r="F88" s="70"/>
      <c r="G88" s="71">
        <v>60</v>
      </c>
      <c r="H88" s="71"/>
      <c r="I88" s="71">
        <v>16168</v>
      </c>
      <c r="J88" s="71"/>
      <c r="K88" s="71">
        <v>19710</v>
      </c>
      <c r="L88" s="71"/>
      <c r="M88" s="95">
        <v>0.81</v>
      </c>
      <c r="N88" s="84"/>
      <c r="O88" s="73">
        <v>191.139641516132</v>
      </c>
      <c r="P88" s="73"/>
      <c r="Q88" s="74">
        <v>199.52</v>
      </c>
      <c r="R88" s="74"/>
      <c r="S88" s="74">
        <f t="shared" si="18"/>
        <v>3.9121568627450927</v>
      </c>
      <c r="T88" s="73">
        <f t="shared" si="19"/>
        <v>3.9904000000000002</v>
      </c>
      <c r="U88" s="73"/>
      <c r="V88" s="73">
        <f t="shared" si="20"/>
        <v>195.60784313725492</v>
      </c>
      <c r="W88" s="73"/>
      <c r="X88" s="72" t="str">
        <f t="shared" si="21"/>
        <v>Y</v>
      </c>
      <c r="Y88" s="73"/>
      <c r="Z88" s="72" t="str">
        <f t="shared" si="22"/>
        <v>N</v>
      </c>
      <c r="AA88" s="72"/>
      <c r="AB88" s="85" t="s">
        <v>237</v>
      </c>
      <c r="AC88" s="72"/>
      <c r="AD88" s="72" t="str">
        <f t="shared" si="23"/>
        <v>N</v>
      </c>
      <c r="AE88" s="72"/>
      <c r="AF88" s="72">
        <f t="shared" si="24"/>
        <v>0</v>
      </c>
      <c r="AG88" s="72"/>
      <c r="AH88" s="73">
        <f t="shared" si="25"/>
        <v>195.52960000000002</v>
      </c>
      <c r="AI88" s="73"/>
      <c r="AJ88" s="73">
        <f t="shared" si="26"/>
        <v>195.52960000000002</v>
      </c>
      <c r="AK88" s="73"/>
      <c r="AL88" s="73">
        <f>IF(AB88="N",AJ88,#REF!)</f>
        <v>195.52960000000002</v>
      </c>
      <c r="AM88" s="73"/>
      <c r="AN88" s="72">
        <f t="shared" si="27"/>
        <v>3.9121568627450927</v>
      </c>
      <c r="AO88" s="73"/>
      <c r="AP88" s="73">
        <f t="shared" si="28"/>
        <v>199.44175686274511</v>
      </c>
      <c r="AQ88" s="73"/>
      <c r="AR88" s="73">
        <f t="shared" si="29"/>
        <v>3.9888351372549025</v>
      </c>
      <c r="AS88" s="73"/>
      <c r="AT88" s="73">
        <v>0.65</v>
      </c>
      <c r="AU88" s="73"/>
      <c r="AV88" s="73">
        <f t="shared" si="30"/>
        <v>204.08059200000002</v>
      </c>
      <c r="AW88" s="73"/>
      <c r="AX88" s="75">
        <f t="shared" si="31"/>
        <v>3299575.0114560006</v>
      </c>
      <c r="AY88" s="75"/>
      <c r="AZ88" s="75">
        <f t="shared" si="32"/>
        <v>3090345.7240328221</v>
      </c>
      <c r="BA88" s="75"/>
      <c r="BB88" s="76">
        <f t="shared" si="33"/>
        <v>209229.28742317855</v>
      </c>
      <c r="BC88" s="70"/>
      <c r="BD88" s="77">
        <f t="shared" si="34"/>
        <v>4.560592000000014</v>
      </c>
      <c r="BE88" s="76">
        <f t="shared" si="35"/>
        <v>73735.651456000225</v>
      </c>
    </row>
    <row r="89" spans="1:57" x14ac:dyDescent="0.3">
      <c r="A89" s="70" t="s">
        <v>182</v>
      </c>
      <c r="B89" s="70"/>
      <c r="C89" s="70" t="s">
        <v>200</v>
      </c>
      <c r="D89" s="70"/>
      <c r="E89" s="70" t="s">
        <v>259</v>
      </c>
      <c r="F89" s="70"/>
      <c r="G89" s="71">
        <v>153</v>
      </c>
      <c r="H89" s="71"/>
      <c r="I89" s="71">
        <v>35378</v>
      </c>
      <c r="J89" s="71"/>
      <c r="K89" s="71">
        <v>50860</v>
      </c>
      <c r="L89" s="71"/>
      <c r="M89" s="95">
        <v>0.91</v>
      </c>
      <c r="N89" s="84"/>
      <c r="O89" s="73">
        <v>256.64464534462098</v>
      </c>
      <c r="P89" s="73"/>
      <c r="Q89" s="74">
        <v>222.79</v>
      </c>
      <c r="R89" s="74"/>
      <c r="S89" s="74">
        <f t="shared" si="18"/>
        <v>4.3684313725490256</v>
      </c>
      <c r="T89" s="73">
        <f t="shared" si="19"/>
        <v>4.4558</v>
      </c>
      <c r="U89" s="73"/>
      <c r="V89" s="73">
        <f t="shared" si="20"/>
        <v>218.42156862745097</v>
      </c>
      <c r="W89" s="73"/>
      <c r="X89" s="72" t="str">
        <f t="shared" si="21"/>
        <v>N</v>
      </c>
      <c r="Y89" s="73"/>
      <c r="Z89" s="72" t="str">
        <f t="shared" si="22"/>
        <v>N</v>
      </c>
      <c r="AA89" s="72"/>
      <c r="AB89" s="85" t="s">
        <v>237</v>
      </c>
      <c r="AC89" s="72"/>
      <c r="AD89" s="72" t="str">
        <f t="shared" si="23"/>
        <v>Y</v>
      </c>
      <c r="AE89" s="72"/>
      <c r="AF89" s="72">
        <f t="shared" si="24"/>
        <v>218.42156862745097</v>
      </c>
      <c r="AG89" s="72"/>
      <c r="AH89" s="73">
        <f t="shared" si="25"/>
        <v>218.33419999999998</v>
      </c>
      <c r="AI89" s="73"/>
      <c r="AJ89" s="73">
        <f t="shared" si="26"/>
        <v>222.79</v>
      </c>
      <c r="AK89" s="73"/>
      <c r="AL89" s="73">
        <f>IF(AB89="N",AJ89,#REF!)</f>
        <v>222.79</v>
      </c>
      <c r="AM89" s="73"/>
      <c r="AN89" s="72" t="str">
        <f t="shared" si="27"/>
        <v>N/A</v>
      </c>
      <c r="AO89" s="73"/>
      <c r="AP89" s="73">
        <f t="shared" si="28"/>
        <v>222.79</v>
      </c>
      <c r="AQ89" s="73"/>
      <c r="AR89" s="73">
        <f t="shared" si="29"/>
        <v>4.4558</v>
      </c>
      <c r="AS89" s="73"/>
      <c r="AT89" s="73">
        <v>0.08</v>
      </c>
      <c r="AU89" s="73"/>
      <c r="AV89" s="73">
        <f t="shared" si="30"/>
        <v>227.32580000000002</v>
      </c>
      <c r="AW89" s="73"/>
      <c r="AX89" s="75">
        <f t="shared" si="31"/>
        <v>8042332.152400001</v>
      </c>
      <c r="AY89" s="75"/>
      <c r="AZ89" s="75">
        <f t="shared" si="32"/>
        <v>9079574.2630020007</v>
      </c>
      <c r="BA89" s="75"/>
      <c r="BB89" s="76">
        <f t="shared" si="33"/>
        <v>-1037242.1106019998</v>
      </c>
      <c r="BC89" s="70"/>
      <c r="BD89" s="77">
        <f t="shared" si="34"/>
        <v>4.5358000000000231</v>
      </c>
      <c r="BE89" s="76">
        <f t="shared" si="35"/>
        <v>160467.53240000081</v>
      </c>
    </row>
    <row r="90" spans="1:57" x14ac:dyDescent="0.3">
      <c r="A90" s="70" t="s">
        <v>30</v>
      </c>
      <c r="B90" s="70"/>
      <c r="C90" s="70" t="s">
        <v>200</v>
      </c>
      <c r="D90" s="70"/>
      <c r="E90" s="70" t="s">
        <v>316</v>
      </c>
      <c r="F90" s="70"/>
      <c r="G90" s="71">
        <v>96</v>
      </c>
      <c r="H90" s="71"/>
      <c r="I90" s="71">
        <v>23119</v>
      </c>
      <c r="J90" s="71"/>
      <c r="K90" s="71">
        <v>32201</v>
      </c>
      <c r="L90" s="71"/>
      <c r="M90" s="95">
        <v>0.92</v>
      </c>
      <c r="N90" s="84"/>
      <c r="O90" s="73">
        <v>285.38030480864802</v>
      </c>
      <c r="P90" s="73"/>
      <c r="Q90" s="74">
        <v>250.39</v>
      </c>
      <c r="R90" s="74"/>
      <c r="S90" s="74">
        <f t="shared" si="18"/>
        <v>4.9096078431372518</v>
      </c>
      <c r="T90" s="73">
        <f t="shared" si="19"/>
        <v>5.0077999999999996</v>
      </c>
      <c r="U90" s="73"/>
      <c r="V90" s="73">
        <f t="shared" si="20"/>
        <v>245.48039215686273</v>
      </c>
      <c r="W90" s="73"/>
      <c r="X90" s="72" t="str">
        <f t="shared" si="21"/>
        <v>N</v>
      </c>
      <c r="Y90" s="73"/>
      <c r="Z90" s="72" t="str">
        <f t="shared" si="22"/>
        <v>N</v>
      </c>
      <c r="AA90" s="72"/>
      <c r="AB90" s="85" t="s">
        <v>237</v>
      </c>
      <c r="AC90" s="72"/>
      <c r="AD90" s="72" t="str">
        <f t="shared" si="23"/>
        <v>Y</v>
      </c>
      <c r="AE90" s="72"/>
      <c r="AF90" s="72">
        <f t="shared" si="24"/>
        <v>245.48039215686273</v>
      </c>
      <c r="AG90" s="72"/>
      <c r="AH90" s="73">
        <f t="shared" si="25"/>
        <v>245.38219999999998</v>
      </c>
      <c r="AI90" s="73"/>
      <c r="AJ90" s="73">
        <f t="shared" si="26"/>
        <v>250.39</v>
      </c>
      <c r="AK90" s="73"/>
      <c r="AL90" s="73">
        <f>IF(AB90="N",AJ90,#REF!)</f>
        <v>250.39</v>
      </c>
      <c r="AM90" s="73"/>
      <c r="AN90" s="72" t="str">
        <f t="shared" si="27"/>
        <v>N/A</v>
      </c>
      <c r="AO90" s="73"/>
      <c r="AP90" s="73">
        <f t="shared" si="28"/>
        <v>250.39</v>
      </c>
      <c r="AQ90" s="73"/>
      <c r="AR90" s="73">
        <f t="shared" si="29"/>
        <v>5.0077999999999996</v>
      </c>
      <c r="AS90" s="73"/>
      <c r="AT90" s="73">
        <v>0.19</v>
      </c>
      <c r="AU90" s="73"/>
      <c r="AV90" s="73">
        <f t="shared" si="30"/>
        <v>255.58779999999999</v>
      </c>
      <c r="AW90" s="73"/>
      <c r="AX90" s="75">
        <f t="shared" si="31"/>
        <v>5908934.3481999999</v>
      </c>
      <c r="AY90" s="75"/>
      <c r="AZ90" s="75">
        <f t="shared" si="32"/>
        <v>6597707.2668711338</v>
      </c>
      <c r="BA90" s="75"/>
      <c r="BB90" s="76">
        <f t="shared" si="33"/>
        <v>-688772.91867113393</v>
      </c>
      <c r="BC90" s="70"/>
      <c r="BD90" s="77">
        <f t="shared" si="34"/>
        <v>5.1978000000000009</v>
      </c>
      <c r="BE90" s="76">
        <f t="shared" si="35"/>
        <v>120167.93820000002</v>
      </c>
    </row>
    <row r="91" spans="1:57" x14ac:dyDescent="0.3">
      <c r="A91" s="70" t="s">
        <v>201</v>
      </c>
      <c r="B91" s="70"/>
      <c r="C91" s="70" t="s">
        <v>200</v>
      </c>
      <c r="D91" s="70"/>
      <c r="E91" s="70" t="s">
        <v>287</v>
      </c>
      <c r="F91" s="70"/>
      <c r="G91" s="71">
        <v>128</v>
      </c>
      <c r="H91" s="71"/>
      <c r="I91" s="71">
        <v>38045</v>
      </c>
      <c r="J91" s="71"/>
      <c r="K91" s="71">
        <v>43901</v>
      </c>
      <c r="L91" s="71"/>
      <c r="M91" s="95">
        <v>0.94</v>
      </c>
      <c r="N91" s="84"/>
      <c r="O91" s="73">
        <v>202.665439559248</v>
      </c>
      <c r="P91" s="73"/>
      <c r="Q91" s="74">
        <v>197.29</v>
      </c>
      <c r="R91" s="74"/>
      <c r="S91" s="74">
        <f t="shared" si="18"/>
        <v>3.8684313725490256</v>
      </c>
      <c r="T91" s="73">
        <f t="shared" si="19"/>
        <v>3.9457999999999998</v>
      </c>
      <c r="U91" s="73"/>
      <c r="V91" s="73">
        <f t="shared" si="20"/>
        <v>193.42156862745097</v>
      </c>
      <c r="W91" s="73"/>
      <c r="X91" s="72" t="str">
        <f t="shared" si="21"/>
        <v>N</v>
      </c>
      <c r="Y91" s="73"/>
      <c r="Z91" s="72" t="str">
        <f t="shared" si="22"/>
        <v>N</v>
      </c>
      <c r="AA91" s="72"/>
      <c r="AB91" s="85" t="s">
        <v>237</v>
      </c>
      <c r="AC91" s="72"/>
      <c r="AD91" s="72" t="str">
        <f t="shared" si="23"/>
        <v>Y</v>
      </c>
      <c r="AE91" s="72"/>
      <c r="AF91" s="72">
        <f t="shared" si="24"/>
        <v>193.42156862745097</v>
      </c>
      <c r="AG91" s="72"/>
      <c r="AH91" s="73">
        <f t="shared" si="25"/>
        <v>193.3442</v>
      </c>
      <c r="AI91" s="73"/>
      <c r="AJ91" s="73">
        <f t="shared" si="26"/>
        <v>197.29</v>
      </c>
      <c r="AK91" s="73"/>
      <c r="AL91" s="73">
        <f>IF(AB91="N",AJ91,#REF!)</f>
        <v>197.29</v>
      </c>
      <c r="AM91" s="73"/>
      <c r="AN91" s="72" t="str">
        <f t="shared" si="27"/>
        <v>N/A</v>
      </c>
      <c r="AO91" s="73"/>
      <c r="AP91" s="73">
        <f t="shared" si="28"/>
        <v>197.29</v>
      </c>
      <c r="AQ91" s="73"/>
      <c r="AR91" s="73">
        <f t="shared" si="29"/>
        <v>3.9457999999999998</v>
      </c>
      <c r="AS91" s="73"/>
      <c r="AT91" s="73">
        <v>7.0000000000000007E-2</v>
      </c>
      <c r="AU91" s="73"/>
      <c r="AV91" s="73">
        <f t="shared" si="30"/>
        <v>201.30579999999998</v>
      </c>
      <c r="AW91" s="73"/>
      <c r="AX91" s="75">
        <f t="shared" si="31"/>
        <v>7658679.1609999994</v>
      </c>
      <c r="AY91" s="75"/>
      <c r="AZ91" s="75">
        <f t="shared" si="32"/>
        <v>7710406.6480315905</v>
      </c>
      <c r="BA91" s="75"/>
      <c r="BB91" s="76">
        <f t="shared" si="33"/>
        <v>-51727.487031591125</v>
      </c>
      <c r="BC91" s="70"/>
      <c r="BD91" s="77">
        <f t="shared" si="34"/>
        <v>4.0157999999999845</v>
      </c>
      <c r="BE91" s="76">
        <f t="shared" si="35"/>
        <v>152781.11099999942</v>
      </c>
    </row>
    <row r="92" spans="1:57" x14ac:dyDescent="0.3">
      <c r="A92" s="70" t="s">
        <v>28</v>
      </c>
      <c r="B92" s="70"/>
      <c r="C92" s="70" t="s">
        <v>200</v>
      </c>
      <c r="D92" s="70"/>
      <c r="E92" s="70" t="s">
        <v>309</v>
      </c>
      <c r="F92" s="70"/>
      <c r="G92" s="71">
        <v>130</v>
      </c>
      <c r="H92" s="71"/>
      <c r="I92" s="71">
        <v>27275</v>
      </c>
      <c r="J92" s="71"/>
      <c r="K92" s="71">
        <v>42705</v>
      </c>
      <c r="L92" s="71"/>
      <c r="M92" s="95">
        <v>0.8</v>
      </c>
      <c r="N92" s="84"/>
      <c r="O92" s="73">
        <v>246.90588616775801</v>
      </c>
      <c r="P92" s="73"/>
      <c r="Q92" s="74">
        <v>236.52</v>
      </c>
      <c r="R92" s="74"/>
      <c r="S92" s="74">
        <f t="shared" si="18"/>
        <v>4.6376470588235463</v>
      </c>
      <c r="T92" s="73">
        <f t="shared" si="19"/>
        <v>4.7304000000000004</v>
      </c>
      <c r="U92" s="73"/>
      <c r="V92" s="73">
        <f t="shared" si="20"/>
        <v>231.88235294117646</v>
      </c>
      <c r="W92" s="73"/>
      <c r="X92" s="72" t="str">
        <f t="shared" si="21"/>
        <v>N</v>
      </c>
      <c r="Y92" s="73"/>
      <c r="Z92" s="72" t="str">
        <f t="shared" si="22"/>
        <v>N</v>
      </c>
      <c r="AA92" s="72"/>
      <c r="AB92" s="85" t="s">
        <v>237</v>
      </c>
      <c r="AC92" s="72"/>
      <c r="AD92" s="72" t="str">
        <f t="shared" si="23"/>
        <v>Y</v>
      </c>
      <c r="AE92" s="72"/>
      <c r="AF92" s="72">
        <f t="shared" si="24"/>
        <v>231.88235294117646</v>
      </c>
      <c r="AG92" s="72"/>
      <c r="AH92" s="73">
        <f t="shared" si="25"/>
        <v>231.78960000000001</v>
      </c>
      <c r="AI92" s="73"/>
      <c r="AJ92" s="73">
        <f t="shared" si="26"/>
        <v>236.52</v>
      </c>
      <c r="AK92" s="73"/>
      <c r="AL92" s="73">
        <f>IF(AB92="N",AJ92,#REF!)</f>
        <v>236.52</v>
      </c>
      <c r="AM92" s="73"/>
      <c r="AN92" s="72" t="str">
        <f t="shared" si="27"/>
        <v>N/A</v>
      </c>
      <c r="AO92" s="73"/>
      <c r="AP92" s="73">
        <f t="shared" si="28"/>
        <v>236.52</v>
      </c>
      <c r="AQ92" s="73"/>
      <c r="AR92" s="73">
        <f t="shared" si="29"/>
        <v>4.7304000000000004</v>
      </c>
      <c r="AS92" s="73"/>
      <c r="AT92" s="73">
        <v>0.17</v>
      </c>
      <c r="AU92" s="73"/>
      <c r="AV92" s="73">
        <f t="shared" si="30"/>
        <v>241.4204</v>
      </c>
      <c r="AW92" s="73"/>
      <c r="AX92" s="75">
        <f t="shared" si="31"/>
        <v>6584741.4100000001</v>
      </c>
      <c r="AY92" s="75"/>
      <c r="AZ92" s="75">
        <f t="shared" si="32"/>
        <v>6734358.0452255998</v>
      </c>
      <c r="BA92" s="75"/>
      <c r="BB92" s="76">
        <f t="shared" si="33"/>
        <v>-149616.63522559963</v>
      </c>
      <c r="BC92" s="70"/>
      <c r="BD92" s="77">
        <f t="shared" si="34"/>
        <v>4.9003999999999905</v>
      </c>
      <c r="BE92" s="76">
        <f t="shared" si="35"/>
        <v>133658.40999999974</v>
      </c>
    </row>
    <row r="93" spans="1:57" x14ac:dyDescent="0.3">
      <c r="A93" s="70" t="s">
        <v>193</v>
      </c>
      <c r="B93" s="70"/>
      <c r="C93" s="70" t="s">
        <v>200</v>
      </c>
      <c r="D93" s="70"/>
      <c r="E93" s="70" t="s">
        <v>336</v>
      </c>
      <c r="F93" s="70"/>
      <c r="G93" s="71">
        <v>257</v>
      </c>
      <c r="H93" s="71"/>
      <c r="I93" s="71">
        <v>61647</v>
      </c>
      <c r="J93" s="71"/>
      <c r="K93" s="71">
        <v>84425</v>
      </c>
      <c r="L93" s="71"/>
      <c r="M93" s="95">
        <v>0.85</v>
      </c>
      <c r="N93" s="84"/>
      <c r="O93" s="73">
        <v>278.89</v>
      </c>
      <c r="P93" s="73"/>
      <c r="Q93" s="74">
        <v>272.51</v>
      </c>
      <c r="R93" s="74"/>
      <c r="S93" s="74">
        <f t="shared" si="18"/>
        <v>5.3433333333333621</v>
      </c>
      <c r="T93" s="73">
        <f t="shared" si="19"/>
        <v>5.4501999999999997</v>
      </c>
      <c r="U93" s="73"/>
      <c r="V93" s="73">
        <f t="shared" si="20"/>
        <v>267.16666666666663</v>
      </c>
      <c r="W93" s="73"/>
      <c r="X93" s="72" t="str">
        <f t="shared" si="21"/>
        <v>N</v>
      </c>
      <c r="Y93" s="73"/>
      <c r="Z93" s="72" t="str">
        <f t="shared" si="22"/>
        <v>N</v>
      </c>
      <c r="AA93" s="72"/>
      <c r="AB93" s="85" t="s">
        <v>237</v>
      </c>
      <c r="AC93" s="72"/>
      <c r="AD93" s="72" t="str">
        <f t="shared" si="23"/>
        <v>Y</v>
      </c>
      <c r="AE93" s="72"/>
      <c r="AF93" s="72">
        <f t="shared" si="24"/>
        <v>267.16666666666663</v>
      </c>
      <c r="AG93" s="72"/>
      <c r="AH93" s="73">
        <f t="shared" si="25"/>
        <v>267.0598</v>
      </c>
      <c r="AI93" s="73"/>
      <c r="AJ93" s="73">
        <f t="shared" si="26"/>
        <v>272.51</v>
      </c>
      <c r="AK93" s="73"/>
      <c r="AL93" s="73">
        <f>IF(AB93="N",AJ93,#REF!)</f>
        <v>272.51</v>
      </c>
      <c r="AM93" s="73"/>
      <c r="AN93" s="72" t="str">
        <f t="shared" si="27"/>
        <v>N/A</v>
      </c>
      <c r="AO93" s="73"/>
      <c r="AP93" s="73">
        <f t="shared" si="28"/>
        <v>272.51</v>
      </c>
      <c r="AQ93" s="73"/>
      <c r="AR93" s="73">
        <f t="shared" si="29"/>
        <v>5.4501999999999997</v>
      </c>
      <c r="AS93" s="73"/>
      <c r="AT93" s="73">
        <v>0.56999999999999995</v>
      </c>
      <c r="AU93" s="73"/>
      <c r="AV93" s="73">
        <f t="shared" si="30"/>
        <v>278.53019999999998</v>
      </c>
      <c r="AW93" s="73"/>
      <c r="AX93" s="75">
        <f t="shared" si="31"/>
        <v>17170551.239399999</v>
      </c>
      <c r="AY93" s="75"/>
      <c r="AZ93" s="75">
        <f t="shared" si="32"/>
        <v>17192731.829999998</v>
      </c>
      <c r="BA93" s="75"/>
      <c r="BB93" s="76">
        <f t="shared" si="33"/>
        <v>-22180.590599998832</v>
      </c>
      <c r="BC93" s="70"/>
      <c r="BD93" s="77">
        <f t="shared" si="34"/>
        <v>6.0201999999999884</v>
      </c>
      <c r="BE93" s="76">
        <f t="shared" si="35"/>
        <v>371127.26939999929</v>
      </c>
    </row>
    <row r="94" spans="1:57" x14ac:dyDescent="0.3">
      <c r="A94" s="70" t="s">
        <v>25</v>
      </c>
      <c r="B94" s="70"/>
      <c r="C94" s="70" t="s">
        <v>200</v>
      </c>
      <c r="D94" s="70"/>
      <c r="E94" s="70" t="s">
        <v>260</v>
      </c>
      <c r="F94" s="70"/>
      <c r="G94" s="71">
        <v>160</v>
      </c>
      <c r="H94" s="71"/>
      <c r="I94" s="71">
        <v>30401</v>
      </c>
      <c r="J94" s="71"/>
      <c r="K94" s="71">
        <v>52560</v>
      </c>
      <c r="L94" s="71"/>
      <c r="M94" s="95">
        <v>0.65</v>
      </c>
      <c r="N94" s="84"/>
      <c r="O94" s="73">
        <v>184.46886770735901</v>
      </c>
      <c r="P94" s="73"/>
      <c r="Q94" s="74">
        <v>232.33</v>
      </c>
      <c r="R94" s="74"/>
      <c r="S94" s="74">
        <f t="shared" si="18"/>
        <v>4.5554901960784377</v>
      </c>
      <c r="T94" s="73">
        <f t="shared" si="19"/>
        <v>4.6466000000000003</v>
      </c>
      <c r="U94" s="73"/>
      <c r="V94" s="73">
        <f t="shared" si="20"/>
        <v>227.77450980392157</v>
      </c>
      <c r="W94" s="73"/>
      <c r="X94" s="72" t="str">
        <f t="shared" si="21"/>
        <v>Y</v>
      </c>
      <c r="Y94" s="73"/>
      <c r="Z94" s="72" t="str">
        <f t="shared" si="22"/>
        <v>Y</v>
      </c>
      <c r="AA94" s="72"/>
      <c r="AB94" s="85" t="s">
        <v>237</v>
      </c>
      <c r="AC94" s="72"/>
      <c r="AD94" s="72" t="str">
        <f t="shared" si="23"/>
        <v>N</v>
      </c>
      <c r="AE94" s="72"/>
      <c r="AF94" s="72">
        <f t="shared" si="24"/>
        <v>0</v>
      </c>
      <c r="AG94" s="72"/>
      <c r="AH94" s="73">
        <f t="shared" si="25"/>
        <v>227.68340000000001</v>
      </c>
      <c r="AI94" s="73"/>
      <c r="AJ94" s="73">
        <f t="shared" si="26"/>
        <v>184.46886770735901</v>
      </c>
      <c r="AK94" s="73"/>
      <c r="AL94" s="73">
        <f>IF(AB94="N",AJ94,#REF!)</f>
        <v>184.46886770735901</v>
      </c>
      <c r="AM94" s="73"/>
      <c r="AN94" s="72">
        <f t="shared" si="27"/>
        <v>4.5554901960784377</v>
      </c>
      <c r="AO94" s="73"/>
      <c r="AP94" s="73">
        <f t="shared" si="28"/>
        <v>189.02435790343745</v>
      </c>
      <c r="AQ94" s="73"/>
      <c r="AR94" s="73">
        <f t="shared" si="29"/>
        <v>3.7804871580687491</v>
      </c>
      <c r="AS94" s="73"/>
      <c r="AT94" s="73">
        <v>0.41</v>
      </c>
      <c r="AU94" s="73"/>
      <c r="AV94" s="73">
        <f t="shared" si="30"/>
        <v>193.2148450615062</v>
      </c>
      <c r="AW94" s="73"/>
      <c r="AX94" s="75">
        <f t="shared" si="31"/>
        <v>5873924.5047148494</v>
      </c>
      <c r="AY94" s="75"/>
      <c r="AZ94" s="75">
        <f t="shared" si="32"/>
        <v>5608038.0471714213</v>
      </c>
      <c r="BA94" s="75"/>
      <c r="BB94" s="76">
        <f t="shared" si="33"/>
        <v>265886.45754342806</v>
      </c>
      <c r="BC94" s="70"/>
      <c r="BD94" s="77">
        <f t="shared" si="34"/>
        <v>-39.115154938493816</v>
      </c>
      <c r="BE94" s="76">
        <f t="shared" si="35"/>
        <v>-1189139.8252851504</v>
      </c>
    </row>
    <row r="95" spans="1:57" x14ac:dyDescent="0.3">
      <c r="A95" s="70" t="s">
        <v>22</v>
      </c>
      <c r="B95" s="70"/>
      <c r="C95" s="70" t="s">
        <v>200</v>
      </c>
      <c r="D95" s="70"/>
      <c r="E95" s="70" t="s">
        <v>336</v>
      </c>
      <c r="F95" s="70"/>
      <c r="G95" s="71">
        <v>170</v>
      </c>
      <c r="H95" s="71"/>
      <c r="I95" s="71">
        <v>35075</v>
      </c>
      <c r="J95" s="71"/>
      <c r="K95" s="71">
        <v>55845</v>
      </c>
      <c r="L95" s="71"/>
      <c r="M95" s="95">
        <v>0.84</v>
      </c>
      <c r="N95" s="84"/>
      <c r="O95" s="73">
        <v>265.65446578638</v>
      </c>
      <c r="P95" s="73"/>
      <c r="Q95" s="74">
        <v>245.91</v>
      </c>
      <c r="R95" s="74"/>
      <c r="S95" s="74">
        <f t="shared" si="18"/>
        <v>4.8217647058823445</v>
      </c>
      <c r="T95" s="73">
        <f t="shared" si="19"/>
        <v>4.9181999999999997</v>
      </c>
      <c r="U95" s="73"/>
      <c r="V95" s="73">
        <f t="shared" si="20"/>
        <v>241.08823529411765</v>
      </c>
      <c r="W95" s="73"/>
      <c r="X95" s="72" t="str">
        <f t="shared" si="21"/>
        <v>N</v>
      </c>
      <c r="Y95" s="73"/>
      <c r="Z95" s="72" t="str">
        <f t="shared" si="22"/>
        <v>N</v>
      </c>
      <c r="AA95" s="72"/>
      <c r="AB95" s="85" t="s">
        <v>237</v>
      </c>
      <c r="AC95" s="72"/>
      <c r="AD95" s="72" t="str">
        <f t="shared" si="23"/>
        <v>Y</v>
      </c>
      <c r="AE95" s="72"/>
      <c r="AF95" s="72">
        <f t="shared" si="24"/>
        <v>241.08823529411765</v>
      </c>
      <c r="AG95" s="72"/>
      <c r="AH95" s="73">
        <f t="shared" si="25"/>
        <v>240.99179999999998</v>
      </c>
      <c r="AI95" s="73"/>
      <c r="AJ95" s="73">
        <f t="shared" si="26"/>
        <v>245.91</v>
      </c>
      <c r="AK95" s="73"/>
      <c r="AL95" s="73">
        <f>IF(AB95="N",AJ95,#REF!)</f>
        <v>245.91</v>
      </c>
      <c r="AM95" s="73"/>
      <c r="AN95" s="72" t="str">
        <f t="shared" si="27"/>
        <v>N/A</v>
      </c>
      <c r="AO95" s="73"/>
      <c r="AP95" s="73">
        <f t="shared" si="28"/>
        <v>245.91</v>
      </c>
      <c r="AQ95" s="73"/>
      <c r="AR95" s="73">
        <f t="shared" si="29"/>
        <v>4.9181999999999997</v>
      </c>
      <c r="AS95" s="73"/>
      <c r="AT95" s="73">
        <v>0.14000000000000001</v>
      </c>
      <c r="AU95" s="73"/>
      <c r="AV95" s="73">
        <f t="shared" si="30"/>
        <v>250.9682</v>
      </c>
      <c r="AW95" s="73"/>
      <c r="AX95" s="75">
        <f t="shared" si="31"/>
        <v>8802709.6150000002</v>
      </c>
      <c r="AY95" s="75"/>
      <c r="AZ95" s="75">
        <f t="shared" si="32"/>
        <v>9317830.3874572776</v>
      </c>
      <c r="BA95" s="75"/>
      <c r="BB95" s="76">
        <f t="shared" si="33"/>
        <v>-515120.7724572774</v>
      </c>
      <c r="BC95" s="70"/>
      <c r="BD95" s="77">
        <f t="shared" si="34"/>
        <v>5.0581999999999994</v>
      </c>
      <c r="BE95" s="76">
        <f t="shared" si="35"/>
        <v>177416.36499999999</v>
      </c>
    </row>
    <row r="96" spans="1:57" x14ac:dyDescent="0.3">
      <c r="A96" s="70" t="s">
        <v>20</v>
      </c>
      <c r="B96" s="70"/>
      <c r="C96" s="70" t="s">
        <v>200</v>
      </c>
      <c r="D96" s="70"/>
      <c r="E96" s="70" t="s">
        <v>270</v>
      </c>
      <c r="F96" s="70"/>
      <c r="G96" s="71">
        <v>128</v>
      </c>
      <c r="H96" s="71"/>
      <c r="I96" s="71">
        <v>30390</v>
      </c>
      <c r="J96" s="71"/>
      <c r="K96" s="71">
        <v>43320</v>
      </c>
      <c r="L96" s="71"/>
      <c r="M96" s="95">
        <v>0.93</v>
      </c>
      <c r="N96" s="84"/>
      <c r="O96" s="73">
        <v>255.45246580217099</v>
      </c>
      <c r="P96" s="73"/>
      <c r="Q96" s="74">
        <v>241.62</v>
      </c>
      <c r="R96" s="74"/>
      <c r="S96" s="74">
        <f t="shared" si="18"/>
        <v>4.7376470588235406</v>
      </c>
      <c r="T96" s="73">
        <f t="shared" si="19"/>
        <v>4.8323999999999998</v>
      </c>
      <c r="U96" s="73"/>
      <c r="V96" s="73">
        <f t="shared" si="20"/>
        <v>236.88235294117646</v>
      </c>
      <c r="W96" s="73"/>
      <c r="X96" s="72" t="str">
        <f t="shared" si="21"/>
        <v>N</v>
      </c>
      <c r="Y96" s="73"/>
      <c r="Z96" s="72" t="str">
        <f t="shared" si="22"/>
        <v>N</v>
      </c>
      <c r="AA96" s="72"/>
      <c r="AB96" s="85" t="s">
        <v>237</v>
      </c>
      <c r="AC96" s="72"/>
      <c r="AD96" s="72" t="str">
        <f t="shared" si="23"/>
        <v>Y</v>
      </c>
      <c r="AE96" s="72"/>
      <c r="AF96" s="72">
        <f t="shared" si="24"/>
        <v>236.88235294117646</v>
      </c>
      <c r="AG96" s="72"/>
      <c r="AH96" s="73">
        <f t="shared" si="25"/>
        <v>236.7876</v>
      </c>
      <c r="AI96" s="73"/>
      <c r="AJ96" s="73">
        <f t="shared" si="26"/>
        <v>241.62</v>
      </c>
      <c r="AK96" s="73"/>
      <c r="AL96" s="73">
        <f>IF(AB96="N",AJ96,#REF!)</f>
        <v>241.62</v>
      </c>
      <c r="AM96" s="73"/>
      <c r="AN96" s="72" t="str">
        <f t="shared" si="27"/>
        <v>N/A</v>
      </c>
      <c r="AO96" s="73"/>
      <c r="AP96" s="73">
        <f t="shared" si="28"/>
        <v>241.62</v>
      </c>
      <c r="AQ96" s="73"/>
      <c r="AR96" s="73">
        <f t="shared" si="29"/>
        <v>4.8323999999999998</v>
      </c>
      <c r="AS96" s="73"/>
      <c r="AT96" s="73">
        <v>0.38</v>
      </c>
      <c r="AU96" s="73"/>
      <c r="AV96" s="73">
        <f t="shared" si="30"/>
        <v>246.83240000000001</v>
      </c>
      <c r="AW96" s="73"/>
      <c r="AX96" s="75">
        <f t="shared" si="31"/>
        <v>7501236.6359999999</v>
      </c>
      <c r="AY96" s="75"/>
      <c r="AZ96" s="75">
        <f t="shared" si="32"/>
        <v>7763200.4357279763</v>
      </c>
      <c r="BA96" s="75"/>
      <c r="BB96" s="76">
        <f t="shared" si="33"/>
        <v>-261963.79972797632</v>
      </c>
      <c r="BC96" s="70"/>
      <c r="BD96" s="77">
        <f t="shared" si="34"/>
        <v>5.2124000000000024</v>
      </c>
      <c r="BE96" s="76">
        <f t="shared" si="35"/>
        <v>158404.83600000007</v>
      </c>
    </row>
    <row r="97" spans="1:57" x14ac:dyDescent="0.3">
      <c r="A97" s="70" t="s">
        <v>18</v>
      </c>
      <c r="B97" s="70"/>
      <c r="C97" s="70" t="s">
        <v>200</v>
      </c>
      <c r="D97" s="70"/>
      <c r="E97" s="70" t="s">
        <v>353</v>
      </c>
      <c r="F97" s="70"/>
      <c r="G97" s="71">
        <v>190</v>
      </c>
      <c r="H97" s="71"/>
      <c r="I97" s="71">
        <v>46462</v>
      </c>
      <c r="J97" s="71"/>
      <c r="K97" s="71">
        <v>62415</v>
      </c>
      <c r="L97" s="71"/>
      <c r="M97" s="95">
        <v>0.88</v>
      </c>
      <c r="N97" s="84"/>
      <c r="O97" s="73">
        <v>260.33508677955803</v>
      </c>
      <c r="P97" s="73"/>
      <c r="Q97" s="74">
        <v>248.97</v>
      </c>
      <c r="R97" s="74"/>
      <c r="S97" s="74">
        <f t="shared" si="18"/>
        <v>4.8817647058823468</v>
      </c>
      <c r="T97" s="73">
        <f t="shared" si="19"/>
        <v>4.9794</v>
      </c>
      <c r="U97" s="73"/>
      <c r="V97" s="73">
        <f t="shared" si="20"/>
        <v>244.08823529411765</v>
      </c>
      <c r="W97" s="73"/>
      <c r="X97" s="72" t="str">
        <f t="shared" si="21"/>
        <v>N</v>
      </c>
      <c r="Y97" s="73"/>
      <c r="Z97" s="72" t="str">
        <f t="shared" si="22"/>
        <v>N</v>
      </c>
      <c r="AA97" s="72"/>
      <c r="AB97" s="85" t="s">
        <v>237</v>
      </c>
      <c r="AC97" s="72"/>
      <c r="AD97" s="72" t="str">
        <f t="shared" si="23"/>
        <v>Y</v>
      </c>
      <c r="AE97" s="72"/>
      <c r="AF97" s="72">
        <f t="shared" si="24"/>
        <v>244.08823529411765</v>
      </c>
      <c r="AG97" s="72"/>
      <c r="AH97" s="73">
        <f t="shared" si="25"/>
        <v>243.9906</v>
      </c>
      <c r="AI97" s="73"/>
      <c r="AJ97" s="73">
        <f t="shared" si="26"/>
        <v>248.97</v>
      </c>
      <c r="AK97" s="73"/>
      <c r="AL97" s="73">
        <f>IF(AB97="N",AJ97,#REF!)</f>
        <v>248.97</v>
      </c>
      <c r="AM97" s="73"/>
      <c r="AN97" s="72" t="str">
        <f t="shared" si="27"/>
        <v>N/A</v>
      </c>
      <c r="AO97" s="73"/>
      <c r="AP97" s="73">
        <f t="shared" si="28"/>
        <v>248.97</v>
      </c>
      <c r="AQ97" s="73"/>
      <c r="AR97" s="73">
        <f t="shared" si="29"/>
        <v>4.9794</v>
      </c>
      <c r="AS97" s="73"/>
      <c r="AT97" s="73">
        <v>0.41</v>
      </c>
      <c r="AU97" s="73"/>
      <c r="AV97" s="73">
        <f t="shared" si="30"/>
        <v>254.35939999999999</v>
      </c>
      <c r="AW97" s="73"/>
      <c r="AX97" s="75">
        <f t="shared" si="31"/>
        <v>11818046.4428</v>
      </c>
      <c r="AY97" s="75"/>
      <c r="AZ97" s="75">
        <f t="shared" si="32"/>
        <v>12095688.801951826</v>
      </c>
      <c r="BA97" s="75"/>
      <c r="BB97" s="76">
        <f t="shared" si="33"/>
        <v>-277642.35915182531</v>
      </c>
      <c r="BC97" s="70"/>
      <c r="BD97" s="77">
        <f t="shared" si="34"/>
        <v>5.3893999999999949</v>
      </c>
      <c r="BE97" s="76">
        <f t="shared" si="35"/>
        <v>250402.30279999977</v>
      </c>
    </row>
    <row r="98" spans="1:57" x14ac:dyDescent="0.3">
      <c r="A98" s="70" t="s">
        <v>16</v>
      </c>
      <c r="B98" s="70"/>
      <c r="C98" s="70" t="s">
        <v>200</v>
      </c>
      <c r="D98" s="70"/>
      <c r="E98" s="70" t="s">
        <v>349</v>
      </c>
      <c r="F98" s="70"/>
      <c r="G98" s="71">
        <v>102</v>
      </c>
      <c r="H98" s="71"/>
      <c r="I98" s="71">
        <v>25787</v>
      </c>
      <c r="J98" s="71"/>
      <c r="K98" s="71">
        <v>33507</v>
      </c>
      <c r="L98" s="71"/>
      <c r="M98" s="95">
        <v>0.84</v>
      </c>
      <c r="N98" s="84"/>
      <c r="O98" s="73">
        <v>256.41737493394902</v>
      </c>
      <c r="P98" s="73"/>
      <c r="Q98" s="74">
        <v>251.2</v>
      </c>
      <c r="R98" s="74"/>
      <c r="S98" s="74">
        <f t="shared" si="18"/>
        <v>4.9254901960784423</v>
      </c>
      <c r="T98" s="73">
        <f t="shared" si="19"/>
        <v>5.024</v>
      </c>
      <c r="U98" s="73"/>
      <c r="V98" s="73">
        <f t="shared" si="20"/>
        <v>246.27450980392155</v>
      </c>
      <c r="W98" s="73"/>
      <c r="X98" s="72" t="str">
        <f t="shared" si="21"/>
        <v>N</v>
      </c>
      <c r="Y98" s="73"/>
      <c r="Z98" s="72" t="str">
        <f t="shared" si="22"/>
        <v>N</v>
      </c>
      <c r="AA98" s="72"/>
      <c r="AB98" s="85" t="s">
        <v>237</v>
      </c>
      <c r="AC98" s="72"/>
      <c r="AD98" s="72" t="str">
        <f t="shared" si="23"/>
        <v>Y</v>
      </c>
      <c r="AE98" s="72"/>
      <c r="AF98" s="72">
        <f t="shared" si="24"/>
        <v>246.27450980392155</v>
      </c>
      <c r="AG98" s="72"/>
      <c r="AH98" s="73">
        <f t="shared" si="25"/>
        <v>246.17599999999999</v>
      </c>
      <c r="AI98" s="73"/>
      <c r="AJ98" s="73">
        <f t="shared" si="26"/>
        <v>251.2</v>
      </c>
      <c r="AK98" s="73"/>
      <c r="AL98" s="73">
        <f>IF(AB98="N",AJ98,#REF!)</f>
        <v>251.2</v>
      </c>
      <c r="AM98" s="73"/>
      <c r="AN98" s="72" t="str">
        <f t="shared" si="27"/>
        <v>N/A</v>
      </c>
      <c r="AO98" s="73"/>
      <c r="AP98" s="73">
        <f t="shared" si="28"/>
        <v>251.2</v>
      </c>
      <c r="AQ98" s="73"/>
      <c r="AR98" s="73">
        <f t="shared" si="29"/>
        <v>5.024</v>
      </c>
      <c r="AS98" s="73"/>
      <c r="AT98" s="73">
        <v>0.24</v>
      </c>
      <c r="AU98" s="73"/>
      <c r="AV98" s="73">
        <f t="shared" si="30"/>
        <v>256.464</v>
      </c>
      <c r="AW98" s="73"/>
      <c r="AX98" s="75">
        <f t="shared" si="31"/>
        <v>6613437.1679999996</v>
      </c>
      <c r="AY98" s="75"/>
      <c r="AZ98" s="75">
        <f t="shared" si="32"/>
        <v>6612234.847421743</v>
      </c>
      <c r="BA98" s="75"/>
      <c r="BB98" s="76">
        <f t="shared" si="33"/>
        <v>1202.320578256622</v>
      </c>
      <c r="BC98" s="70"/>
      <c r="BD98" s="77">
        <f t="shared" si="34"/>
        <v>5.26400000000001</v>
      </c>
      <c r="BE98" s="76">
        <f t="shared" si="35"/>
        <v>135742.76800000024</v>
      </c>
    </row>
    <row r="99" spans="1:57" x14ac:dyDescent="0.3">
      <c r="A99" s="70" t="s">
        <v>191</v>
      </c>
      <c r="B99" s="70"/>
      <c r="C99" s="70" t="s">
        <v>200</v>
      </c>
      <c r="D99" s="70"/>
      <c r="E99" s="70" t="s">
        <v>338</v>
      </c>
      <c r="F99" s="70"/>
      <c r="G99" s="71">
        <v>114</v>
      </c>
      <c r="H99" s="71"/>
      <c r="I99" s="71">
        <v>28946</v>
      </c>
      <c r="J99" s="71"/>
      <c r="K99" s="71">
        <v>37449</v>
      </c>
      <c r="L99" s="71"/>
      <c r="M99" s="95">
        <v>0.81</v>
      </c>
      <c r="N99" s="84"/>
      <c r="O99" s="73">
        <v>240.411163191405</v>
      </c>
      <c r="P99" s="73"/>
      <c r="Q99" s="74">
        <v>237.38</v>
      </c>
      <c r="R99" s="74"/>
      <c r="S99" s="74">
        <f t="shared" si="18"/>
        <v>4.6545098039215702</v>
      </c>
      <c r="T99" s="73">
        <f t="shared" si="19"/>
        <v>4.7476000000000003</v>
      </c>
      <c r="U99" s="73"/>
      <c r="V99" s="73">
        <f t="shared" si="20"/>
        <v>232.72549019607843</v>
      </c>
      <c r="W99" s="73"/>
      <c r="X99" s="72" t="str">
        <f t="shared" si="21"/>
        <v>N</v>
      </c>
      <c r="Y99" s="73"/>
      <c r="Z99" s="72" t="str">
        <f t="shared" si="22"/>
        <v>N</v>
      </c>
      <c r="AA99" s="72"/>
      <c r="AB99" s="85" t="s">
        <v>237</v>
      </c>
      <c r="AC99" s="72"/>
      <c r="AD99" s="72" t="str">
        <f t="shared" si="23"/>
        <v>Y</v>
      </c>
      <c r="AE99" s="72"/>
      <c r="AF99" s="72">
        <f t="shared" si="24"/>
        <v>232.72549019607843</v>
      </c>
      <c r="AG99" s="72"/>
      <c r="AH99" s="73">
        <f t="shared" si="25"/>
        <v>232.63239999999999</v>
      </c>
      <c r="AI99" s="73"/>
      <c r="AJ99" s="73">
        <f t="shared" si="26"/>
        <v>237.38</v>
      </c>
      <c r="AK99" s="73"/>
      <c r="AL99" s="73">
        <f>IF(AB99="N",AJ99,#REF!)</f>
        <v>237.38</v>
      </c>
      <c r="AM99" s="73"/>
      <c r="AN99" s="72" t="str">
        <f t="shared" si="27"/>
        <v>N/A</v>
      </c>
      <c r="AO99" s="73"/>
      <c r="AP99" s="73">
        <f t="shared" si="28"/>
        <v>237.38</v>
      </c>
      <c r="AQ99" s="73"/>
      <c r="AR99" s="73">
        <f t="shared" si="29"/>
        <v>4.7476000000000003</v>
      </c>
      <c r="AS99" s="73"/>
      <c r="AT99" s="73">
        <v>0.28999999999999998</v>
      </c>
      <c r="AU99" s="73"/>
      <c r="AV99" s="73">
        <f t="shared" si="30"/>
        <v>242.41759999999999</v>
      </c>
      <c r="AW99" s="73"/>
      <c r="AX99" s="75">
        <f t="shared" si="31"/>
        <v>7017019.8495999994</v>
      </c>
      <c r="AY99" s="75"/>
      <c r="AZ99" s="75">
        <f t="shared" si="32"/>
        <v>6958941.5297384094</v>
      </c>
      <c r="BA99" s="75"/>
      <c r="BB99" s="76">
        <f t="shared" si="33"/>
        <v>58078.319861589931</v>
      </c>
      <c r="BC99" s="70"/>
      <c r="BD99" s="77">
        <f t="shared" si="34"/>
        <v>5.0375999999999976</v>
      </c>
      <c r="BE99" s="76">
        <f t="shared" si="35"/>
        <v>145818.36959999992</v>
      </c>
    </row>
    <row r="100" spans="1:57" x14ac:dyDescent="0.3">
      <c r="A100" s="70" t="s">
        <v>14</v>
      </c>
      <c r="B100" s="70"/>
      <c r="C100" s="70" t="s">
        <v>200</v>
      </c>
      <c r="D100" s="70"/>
      <c r="E100" s="70" t="s">
        <v>335</v>
      </c>
      <c r="F100" s="70"/>
      <c r="G100" s="71">
        <v>104</v>
      </c>
      <c r="H100" s="71"/>
      <c r="I100" s="71">
        <v>21861</v>
      </c>
      <c r="J100" s="71"/>
      <c r="K100" s="71">
        <v>36415</v>
      </c>
      <c r="L100" s="71"/>
      <c r="M100" s="95">
        <v>0.96</v>
      </c>
      <c r="N100" s="84"/>
      <c r="O100" s="73">
        <v>299.41268997894002</v>
      </c>
      <c r="P100" s="73"/>
      <c r="Q100" s="74">
        <v>256.99</v>
      </c>
      <c r="R100" s="74"/>
      <c r="S100" s="74">
        <f t="shared" si="18"/>
        <v>5.0390196078431302</v>
      </c>
      <c r="T100" s="73">
        <f t="shared" si="19"/>
        <v>5.1398000000000001</v>
      </c>
      <c r="U100" s="73"/>
      <c r="V100" s="73">
        <f t="shared" si="20"/>
        <v>251.95098039215688</v>
      </c>
      <c r="W100" s="73"/>
      <c r="X100" s="72" t="str">
        <f t="shared" si="21"/>
        <v>N</v>
      </c>
      <c r="Y100" s="73"/>
      <c r="Z100" s="72" t="str">
        <f t="shared" si="22"/>
        <v>N</v>
      </c>
      <c r="AA100" s="72"/>
      <c r="AB100" s="85" t="s">
        <v>237</v>
      </c>
      <c r="AC100" s="72"/>
      <c r="AD100" s="72" t="str">
        <f t="shared" si="23"/>
        <v>Y</v>
      </c>
      <c r="AE100" s="72"/>
      <c r="AF100" s="72">
        <f t="shared" si="24"/>
        <v>251.95098039215688</v>
      </c>
      <c r="AG100" s="72"/>
      <c r="AH100" s="73">
        <f t="shared" si="25"/>
        <v>251.8502</v>
      </c>
      <c r="AI100" s="73"/>
      <c r="AJ100" s="73">
        <f t="shared" si="26"/>
        <v>256.99</v>
      </c>
      <c r="AK100" s="73"/>
      <c r="AL100" s="73">
        <f>IF(AB100="N",AJ100,#REF!)</f>
        <v>256.99</v>
      </c>
      <c r="AM100" s="73"/>
      <c r="AN100" s="72" t="str">
        <f t="shared" si="27"/>
        <v>N/A</v>
      </c>
      <c r="AO100" s="73"/>
      <c r="AP100" s="73">
        <f t="shared" si="28"/>
        <v>256.99</v>
      </c>
      <c r="AQ100" s="73"/>
      <c r="AR100" s="73">
        <f t="shared" si="29"/>
        <v>5.1398000000000001</v>
      </c>
      <c r="AS100" s="73"/>
      <c r="AT100" s="73">
        <v>0.34</v>
      </c>
      <c r="AU100" s="73"/>
      <c r="AV100" s="73">
        <f t="shared" si="30"/>
        <v>262.46979999999996</v>
      </c>
      <c r="AW100" s="73"/>
      <c r="AX100" s="75">
        <f t="shared" si="31"/>
        <v>5737852.2977999989</v>
      </c>
      <c r="AY100" s="75"/>
      <c r="AZ100" s="75">
        <f t="shared" si="32"/>
        <v>6545460.815629608</v>
      </c>
      <c r="BA100" s="75"/>
      <c r="BB100" s="76">
        <f t="shared" si="33"/>
        <v>-807608.5178296091</v>
      </c>
      <c r="BC100" s="70"/>
      <c r="BD100" s="77">
        <f t="shared" si="34"/>
        <v>5.4797999999999547</v>
      </c>
      <c r="BE100" s="76">
        <f t="shared" si="35"/>
        <v>119793.90779999901</v>
      </c>
    </row>
    <row r="101" spans="1:57" x14ac:dyDescent="0.3">
      <c r="A101" s="70" t="s">
        <v>13</v>
      </c>
      <c r="B101" s="70"/>
      <c r="C101" s="70" t="s">
        <v>200</v>
      </c>
      <c r="D101" s="70"/>
      <c r="E101" s="70" t="s">
        <v>308</v>
      </c>
      <c r="F101" s="70"/>
      <c r="G101" s="71">
        <v>94</v>
      </c>
      <c r="H101" s="71"/>
      <c r="I101" s="71">
        <v>17034</v>
      </c>
      <c r="J101" s="71"/>
      <c r="K101" s="71">
        <v>32812</v>
      </c>
      <c r="L101" s="71"/>
      <c r="M101" s="95">
        <v>0.96</v>
      </c>
      <c r="N101" s="84"/>
      <c r="O101" s="73">
        <v>307.64475743782202</v>
      </c>
      <c r="P101" s="73"/>
      <c r="Q101" s="74">
        <v>245.82</v>
      </c>
      <c r="R101" s="74"/>
      <c r="S101" s="74">
        <f t="shared" si="18"/>
        <v>4.8199999999999932</v>
      </c>
      <c r="T101" s="73">
        <f t="shared" si="19"/>
        <v>4.9164000000000003</v>
      </c>
      <c r="U101" s="73"/>
      <c r="V101" s="73">
        <f t="shared" si="20"/>
        <v>241</v>
      </c>
      <c r="W101" s="73"/>
      <c r="X101" s="72" t="str">
        <f t="shared" si="21"/>
        <v>N</v>
      </c>
      <c r="Y101" s="73"/>
      <c r="Z101" s="72" t="str">
        <f t="shared" si="22"/>
        <v>N</v>
      </c>
      <c r="AA101" s="72"/>
      <c r="AB101" s="85" t="s">
        <v>237</v>
      </c>
      <c r="AC101" s="72"/>
      <c r="AD101" s="72" t="str">
        <f t="shared" si="23"/>
        <v>Y</v>
      </c>
      <c r="AE101" s="72"/>
      <c r="AF101" s="72">
        <f t="shared" si="24"/>
        <v>241</v>
      </c>
      <c r="AG101" s="72"/>
      <c r="AH101" s="73">
        <f t="shared" si="25"/>
        <v>240.90359999999998</v>
      </c>
      <c r="AI101" s="73"/>
      <c r="AJ101" s="73">
        <f t="shared" si="26"/>
        <v>245.82</v>
      </c>
      <c r="AK101" s="73"/>
      <c r="AL101" s="73">
        <f>IF(AB101="N",AJ101,#REF!)</f>
        <v>245.82</v>
      </c>
      <c r="AM101" s="73"/>
      <c r="AN101" s="72" t="str">
        <f t="shared" si="27"/>
        <v>N/A</v>
      </c>
      <c r="AO101" s="73"/>
      <c r="AP101" s="73">
        <f t="shared" si="28"/>
        <v>245.82</v>
      </c>
      <c r="AQ101" s="73"/>
      <c r="AR101" s="73">
        <f t="shared" si="29"/>
        <v>4.9164000000000003</v>
      </c>
      <c r="AS101" s="73"/>
      <c r="AT101" s="73">
        <v>0.98</v>
      </c>
      <c r="AU101" s="73"/>
      <c r="AV101" s="73">
        <f t="shared" si="30"/>
        <v>251.71639999999999</v>
      </c>
      <c r="AW101" s="73"/>
      <c r="AX101" s="75">
        <f t="shared" si="31"/>
        <v>4287737.1575999996</v>
      </c>
      <c r="AY101" s="75"/>
      <c r="AZ101" s="75">
        <f t="shared" si="32"/>
        <v>5240420.7981958603</v>
      </c>
      <c r="BA101" s="75"/>
      <c r="BB101" s="76">
        <f t="shared" si="33"/>
        <v>-952683.64059586078</v>
      </c>
      <c r="BC101" s="70"/>
      <c r="BD101" s="77">
        <f t="shared" si="34"/>
        <v>5.8963999999999999</v>
      </c>
      <c r="BE101" s="76">
        <f t="shared" si="35"/>
        <v>100439.2776</v>
      </c>
    </row>
    <row r="102" spans="1:57" x14ac:dyDescent="0.3">
      <c r="A102" s="70" t="s">
        <v>186</v>
      </c>
      <c r="B102" s="70"/>
      <c r="C102" s="70" t="s">
        <v>200</v>
      </c>
      <c r="D102" s="70"/>
      <c r="E102" s="70" t="s">
        <v>346</v>
      </c>
      <c r="F102" s="70"/>
      <c r="G102" s="71">
        <v>294</v>
      </c>
      <c r="H102" s="71"/>
      <c r="I102" s="71">
        <v>74578</v>
      </c>
      <c r="J102" s="71"/>
      <c r="K102" s="71">
        <v>105807</v>
      </c>
      <c r="L102" s="71"/>
      <c r="M102" s="95">
        <v>0.99</v>
      </c>
      <c r="N102" s="84"/>
      <c r="O102" s="73">
        <v>309.13517351851499</v>
      </c>
      <c r="P102" s="73"/>
      <c r="Q102" s="74">
        <v>303.51</v>
      </c>
      <c r="R102" s="74"/>
      <c r="S102" s="74">
        <f t="shared" si="18"/>
        <v>5.9511764705882229</v>
      </c>
      <c r="T102" s="73">
        <f t="shared" si="19"/>
        <v>6.0701999999999998</v>
      </c>
      <c r="U102" s="73"/>
      <c r="V102" s="73">
        <f t="shared" si="20"/>
        <v>297.55882352941177</v>
      </c>
      <c r="W102" s="73"/>
      <c r="X102" s="72" t="str">
        <f t="shared" si="21"/>
        <v>N</v>
      </c>
      <c r="Y102" s="73"/>
      <c r="Z102" s="72" t="str">
        <f t="shared" si="22"/>
        <v>N</v>
      </c>
      <c r="AA102" s="72"/>
      <c r="AB102" s="85" t="s">
        <v>237</v>
      </c>
      <c r="AC102" s="72"/>
      <c r="AD102" s="72" t="str">
        <f t="shared" si="23"/>
        <v>Y</v>
      </c>
      <c r="AE102" s="72"/>
      <c r="AF102" s="72">
        <f t="shared" si="24"/>
        <v>297.55882352941177</v>
      </c>
      <c r="AG102" s="72"/>
      <c r="AH102" s="73">
        <f t="shared" si="25"/>
        <v>297.43979999999999</v>
      </c>
      <c r="AI102" s="73"/>
      <c r="AJ102" s="73">
        <f t="shared" si="26"/>
        <v>303.51</v>
      </c>
      <c r="AK102" s="73"/>
      <c r="AL102" s="73">
        <f>IF(AB102="N",AJ102,#REF!)</f>
        <v>303.51</v>
      </c>
      <c r="AM102" s="73"/>
      <c r="AN102" s="72" t="str">
        <f t="shared" si="27"/>
        <v>N/A</v>
      </c>
      <c r="AO102" s="73"/>
      <c r="AP102" s="73">
        <f t="shared" si="28"/>
        <v>303.51</v>
      </c>
      <c r="AQ102" s="73"/>
      <c r="AR102" s="73">
        <f t="shared" si="29"/>
        <v>6.0701999999999998</v>
      </c>
      <c r="AS102" s="73"/>
      <c r="AT102" s="73">
        <v>0.08</v>
      </c>
      <c r="AU102" s="73"/>
      <c r="AV102" s="73">
        <f t="shared" si="30"/>
        <v>309.66019999999997</v>
      </c>
      <c r="AW102" s="73"/>
      <c r="AX102" s="75">
        <f t="shared" si="31"/>
        <v>23093838.395599999</v>
      </c>
      <c r="AY102" s="75"/>
      <c r="AZ102" s="75">
        <f t="shared" si="32"/>
        <v>23054682.970663812</v>
      </c>
      <c r="BA102" s="75"/>
      <c r="BB102" s="76">
        <f t="shared" si="33"/>
        <v>39155.424936186522</v>
      </c>
      <c r="BC102" s="70"/>
      <c r="BD102" s="77">
        <f t="shared" si="34"/>
        <v>6.1501999999999839</v>
      </c>
      <c r="BE102" s="76">
        <f t="shared" si="35"/>
        <v>458669.6155999988</v>
      </c>
    </row>
    <row r="103" spans="1:57" x14ac:dyDescent="0.3">
      <c r="A103" s="70" t="s">
        <v>8</v>
      </c>
      <c r="B103" s="70"/>
      <c r="C103" s="70" t="s">
        <v>200</v>
      </c>
      <c r="D103" s="70"/>
      <c r="E103" s="70" t="s">
        <v>266</v>
      </c>
      <c r="F103" s="70"/>
      <c r="G103" s="71">
        <v>150</v>
      </c>
      <c r="H103" s="71"/>
      <c r="I103" s="71">
        <v>39259</v>
      </c>
      <c r="J103" s="71"/>
      <c r="K103" s="71">
        <v>49275</v>
      </c>
      <c r="L103" s="71"/>
      <c r="M103" s="95">
        <v>0.88</v>
      </c>
      <c r="N103" s="84"/>
      <c r="O103" s="73">
        <v>223.87544739162701</v>
      </c>
      <c r="P103" s="73"/>
      <c r="Q103" s="74">
        <v>212.34</v>
      </c>
      <c r="R103" s="74"/>
      <c r="S103" s="74">
        <f t="shared" si="18"/>
        <v>4.1635294117646993</v>
      </c>
      <c r="T103" s="73">
        <f t="shared" si="19"/>
        <v>4.2468000000000004</v>
      </c>
      <c r="U103" s="73"/>
      <c r="V103" s="73">
        <f t="shared" si="20"/>
        <v>208.1764705882353</v>
      </c>
      <c r="W103" s="73"/>
      <c r="X103" s="72" t="str">
        <f t="shared" si="21"/>
        <v>N</v>
      </c>
      <c r="Y103" s="73"/>
      <c r="Z103" s="72" t="str">
        <f t="shared" si="22"/>
        <v>N</v>
      </c>
      <c r="AA103" s="72"/>
      <c r="AB103" s="85" t="s">
        <v>237</v>
      </c>
      <c r="AC103" s="72"/>
      <c r="AD103" s="72" t="str">
        <f t="shared" si="23"/>
        <v>Y</v>
      </c>
      <c r="AE103" s="72"/>
      <c r="AF103" s="72">
        <f t="shared" si="24"/>
        <v>208.1764705882353</v>
      </c>
      <c r="AG103" s="72"/>
      <c r="AH103" s="73">
        <f t="shared" si="25"/>
        <v>208.0932</v>
      </c>
      <c r="AI103" s="73"/>
      <c r="AJ103" s="73">
        <f t="shared" si="26"/>
        <v>212.34</v>
      </c>
      <c r="AK103" s="73"/>
      <c r="AL103" s="73">
        <f>IF(AB103="N",AJ103,#REF!)</f>
        <v>212.34</v>
      </c>
      <c r="AM103" s="73"/>
      <c r="AN103" s="72" t="str">
        <f t="shared" si="27"/>
        <v>N/A</v>
      </c>
      <c r="AO103" s="73"/>
      <c r="AP103" s="73">
        <f t="shared" si="28"/>
        <v>212.34</v>
      </c>
      <c r="AQ103" s="73"/>
      <c r="AR103" s="73">
        <f t="shared" si="29"/>
        <v>4.2468000000000004</v>
      </c>
      <c r="AS103" s="73"/>
      <c r="AT103" s="73">
        <v>0.09</v>
      </c>
      <c r="AU103" s="73"/>
      <c r="AV103" s="73">
        <f t="shared" si="30"/>
        <v>216.67680000000001</v>
      </c>
      <c r="AW103" s="73"/>
      <c r="AX103" s="75">
        <f t="shared" si="31"/>
        <v>8506514.4912</v>
      </c>
      <c r="AY103" s="75"/>
      <c r="AZ103" s="75">
        <f t="shared" si="32"/>
        <v>8789126.189147884</v>
      </c>
      <c r="BA103" s="75"/>
      <c r="BB103" s="76">
        <f t="shared" si="33"/>
        <v>-282611.69794788398</v>
      </c>
      <c r="BC103" s="70"/>
      <c r="BD103" s="77">
        <f t="shared" si="34"/>
        <v>4.3368000000000109</v>
      </c>
      <c r="BE103" s="76">
        <f t="shared" si="35"/>
        <v>170258.43120000043</v>
      </c>
    </row>
    <row r="104" spans="1:57" x14ac:dyDescent="0.3">
      <c r="A104" s="70" t="s">
        <v>7</v>
      </c>
      <c r="B104" s="70"/>
      <c r="C104" s="70" t="s">
        <v>200</v>
      </c>
      <c r="D104" s="70"/>
      <c r="E104" s="70" t="s">
        <v>266</v>
      </c>
      <c r="F104" s="70"/>
      <c r="G104" s="71">
        <v>180</v>
      </c>
      <c r="H104" s="71"/>
      <c r="I104" s="71">
        <v>23893</v>
      </c>
      <c r="J104" s="71"/>
      <c r="K104" s="71">
        <v>59130</v>
      </c>
      <c r="L104" s="71"/>
      <c r="M104" s="95">
        <v>0.54</v>
      </c>
      <c r="N104" s="84"/>
      <c r="O104" s="73">
        <v>170.02</v>
      </c>
      <c r="P104" s="73"/>
      <c r="Q104" s="74">
        <v>214.29</v>
      </c>
      <c r="R104" s="74"/>
      <c r="S104" s="74">
        <f t="shared" si="18"/>
        <v>4.2017647058823684</v>
      </c>
      <c r="T104" s="73">
        <f t="shared" si="19"/>
        <v>4.2858000000000001</v>
      </c>
      <c r="U104" s="73"/>
      <c r="V104" s="73">
        <f t="shared" si="20"/>
        <v>210.08823529411762</v>
      </c>
      <c r="W104" s="73"/>
      <c r="X104" s="72" t="str">
        <f t="shared" si="21"/>
        <v>Y</v>
      </c>
      <c r="Y104" s="73"/>
      <c r="Z104" s="72" t="str">
        <f t="shared" si="22"/>
        <v>Y</v>
      </c>
      <c r="AA104" s="72"/>
      <c r="AB104" s="85" t="s">
        <v>237</v>
      </c>
      <c r="AC104" s="72"/>
      <c r="AD104" s="72" t="str">
        <f t="shared" si="23"/>
        <v>N</v>
      </c>
      <c r="AE104" s="72"/>
      <c r="AF104" s="72">
        <f t="shared" si="24"/>
        <v>0</v>
      </c>
      <c r="AG104" s="72"/>
      <c r="AH104" s="73">
        <f t="shared" si="25"/>
        <v>210.0042</v>
      </c>
      <c r="AI104" s="73"/>
      <c r="AJ104" s="73">
        <f t="shared" si="26"/>
        <v>170.02</v>
      </c>
      <c r="AK104" s="73"/>
      <c r="AL104" s="73">
        <f>IF(AB104="N",AJ104,#REF!)</f>
        <v>170.02</v>
      </c>
      <c r="AM104" s="73"/>
      <c r="AN104" s="72">
        <f t="shared" si="27"/>
        <v>4.2017647058823684</v>
      </c>
      <c r="AO104" s="73"/>
      <c r="AP104" s="73">
        <f t="shared" si="28"/>
        <v>174.22176470588238</v>
      </c>
      <c r="AQ104" s="73"/>
      <c r="AR104" s="73">
        <f t="shared" si="29"/>
        <v>3.4844352941176475</v>
      </c>
      <c r="AS104" s="73"/>
      <c r="AT104" s="73">
        <v>0.14000000000000001</v>
      </c>
      <c r="AU104" s="73"/>
      <c r="AV104" s="73">
        <f t="shared" si="30"/>
        <v>177.84620000000001</v>
      </c>
      <c r="AW104" s="73"/>
      <c r="AX104" s="75">
        <f t="shared" si="31"/>
        <v>4249279.2566</v>
      </c>
      <c r="AY104" s="75"/>
      <c r="AZ104" s="75">
        <f t="shared" si="32"/>
        <v>4062287.8600000003</v>
      </c>
      <c r="BA104" s="75"/>
      <c r="BB104" s="76">
        <f t="shared" si="33"/>
        <v>186991.39659999963</v>
      </c>
      <c r="BC104" s="70"/>
      <c r="BD104" s="77">
        <f t="shared" si="34"/>
        <v>-36.443799999999982</v>
      </c>
      <c r="BE104" s="76">
        <f t="shared" si="35"/>
        <v>-870751.71339999954</v>
      </c>
    </row>
    <row r="105" spans="1:57" x14ac:dyDescent="0.3">
      <c r="A105" s="70" t="s">
        <v>6</v>
      </c>
      <c r="B105" s="70"/>
      <c r="C105" s="70" t="s">
        <v>200</v>
      </c>
      <c r="D105" s="70"/>
      <c r="E105" s="70" t="s">
        <v>360</v>
      </c>
      <c r="F105" s="70"/>
      <c r="G105" s="71">
        <v>126</v>
      </c>
      <c r="H105" s="71"/>
      <c r="I105" s="71">
        <v>33432</v>
      </c>
      <c r="J105" s="71"/>
      <c r="K105" s="71">
        <v>42768</v>
      </c>
      <c r="L105" s="71"/>
      <c r="M105" s="95">
        <v>0.93</v>
      </c>
      <c r="N105" s="84"/>
      <c r="O105" s="73">
        <v>272.24678663732101</v>
      </c>
      <c r="P105" s="73"/>
      <c r="Q105" s="74">
        <v>274.5</v>
      </c>
      <c r="R105" s="74"/>
      <c r="S105" s="74">
        <f t="shared" si="18"/>
        <v>5.3823529411764639</v>
      </c>
      <c r="T105" s="73">
        <f t="shared" si="19"/>
        <v>5.49</v>
      </c>
      <c r="U105" s="73"/>
      <c r="V105" s="73">
        <f t="shared" si="20"/>
        <v>269.11764705882354</v>
      </c>
      <c r="W105" s="73"/>
      <c r="X105" s="72" t="str">
        <f t="shared" si="21"/>
        <v>Y</v>
      </c>
      <c r="Y105" s="73"/>
      <c r="Z105" s="72" t="str">
        <f t="shared" si="22"/>
        <v>N</v>
      </c>
      <c r="AA105" s="72"/>
      <c r="AB105" s="85" t="s">
        <v>237</v>
      </c>
      <c r="AC105" s="72"/>
      <c r="AD105" s="72" t="str">
        <f t="shared" si="23"/>
        <v>Y</v>
      </c>
      <c r="AE105" s="72"/>
      <c r="AF105" s="72">
        <f t="shared" si="24"/>
        <v>0</v>
      </c>
      <c r="AG105" s="72"/>
      <c r="AH105" s="73">
        <f t="shared" si="25"/>
        <v>269.01</v>
      </c>
      <c r="AI105" s="73"/>
      <c r="AJ105" s="73">
        <f t="shared" si="26"/>
        <v>272.24678663732101</v>
      </c>
      <c r="AK105" s="73"/>
      <c r="AL105" s="73">
        <f>IF(AB105="N",AJ105,#REF!)</f>
        <v>272.24678663732101</v>
      </c>
      <c r="AM105" s="73"/>
      <c r="AN105" s="72">
        <f t="shared" si="27"/>
        <v>5.3823529411764639</v>
      </c>
      <c r="AO105" s="73"/>
      <c r="AP105" s="73">
        <f t="shared" si="28"/>
        <v>274.5</v>
      </c>
      <c r="AQ105" s="73"/>
      <c r="AR105" s="73">
        <f t="shared" si="29"/>
        <v>5.49</v>
      </c>
      <c r="AS105" s="73"/>
      <c r="AT105" s="73">
        <v>0.14000000000000001</v>
      </c>
      <c r="AU105" s="73"/>
      <c r="AV105" s="73">
        <f t="shared" si="30"/>
        <v>280.13</v>
      </c>
      <c r="AW105" s="73"/>
      <c r="AX105" s="75">
        <f t="shared" si="31"/>
        <v>9365306.1600000001</v>
      </c>
      <c r="AY105" s="75"/>
      <c r="AZ105" s="75">
        <f t="shared" si="32"/>
        <v>9101754.5708589163</v>
      </c>
      <c r="BA105" s="75"/>
      <c r="BB105" s="76">
        <f t="shared" si="33"/>
        <v>263551.58914108388</v>
      </c>
      <c r="BC105" s="70"/>
      <c r="BD105" s="77">
        <f t="shared" si="34"/>
        <v>5.6299999999999955</v>
      </c>
      <c r="BE105" s="76">
        <f t="shared" si="35"/>
        <v>188222.15999999986</v>
      </c>
    </row>
    <row r="106" spans="1:57" x14ac:dyDescent="0.3">
      <c r="A106" s="70" t="s">
        <v>5</v>
      </c>
      <c r="B106" s="70"/>
      <c r="C106" s="70" t="s">
        <v>200</v>
      </c>
      <c r="D106" s="70"/>
      <c r="E106" s="70" t="s">
        <v>289</v>
      </c>
      <c r="F106" s="70"/>
      <c r="G106" s="71">
        <v>60</v>
      </c>
      <c r="H106" s="71"/>
      <c r="I106" s="71">
        <v>14780</v>
      </c>
      <c r="J106" s="71"/>
      <c r="K106" s="71">
        <v>19710</v>
      </c>
      <c r="L106" s="71"/>
      <c r="M106" s="95">
        <v>0.84</v>
      </c>
      <c r="N106" s="84"/>
      <c r="O106" s="73">
        <v>192.72552293232701</v>
      </c>
      <c r="P106" s="73"/>
      <c r="Q106" s="74">
        <v>208.24</v>
      </c>
      <c r="R106" s="74"/>
      <c r="S106" s="74">
        <f t="shared" si="18"/>
        <v>4.0831372549019704</v>
      </c>
      <c r="T106" s="73">
        <f t="shared" si="19"/>
        <v>4.1648000000000005</v>
      </c>
      <c r="U106" s="73"/>
      <c r="V106" s="73">
        <f t="shared" si="20"/>
        <v>204.15686274509804</v>
      </c>
      <c r="W106" s="73"/>
      <c r="X106" s="72" t="str">
        <f t="shared" si="21"/>
        <v>Y</v>
      </c>
      <c r="Y106" s="73"/>
      <c r="Z106" s="72" t="str">
        <f t="shared" si="22"/>
        <v>N</v>
      </c>
      <c r="AA106" s="72"/>
      <c r="AB106" s="85" t="s">
        <v>237</v>
      </c>
      <c r="AC106" s="72"/>
      <c r="AD106" s="72" t="str">
        <f t="shared" si="23"/>
        <v>N</v>
      </c>
      <c r="AE106" s="72"/>
      <c r="AF106" s="72">
        <f t="shared" si="24"/>
        <v>0</v>
      </c>
      <c r="AG106" s="72"/>
      <c r="AH106" s="73">
        <f t="shared" si="25"/>
        <v>204.0752</v>
      </c>
      <c r="AI106" s="73"/>
      <c r="AJ106" s="73">
        <f t="shared" si="26"/>
        <v>204.0752</v>
      </c>
      <c r="AK106" s="73"/>
      <c r="AL106" s="73">
        <f>IF(AB106="N",AJ106,#REF!)</f>
        <v>204.0752</v>
      </c>
      <c r="AM106" s="73"/>
      <c r="AN106" s="72">
        <f t="shared" si="27"/>
        <v>4.0831372549019704</v>
      </c>
      <c r="AO106" s="73"/>
      <c r="AP106" s="73">
        <f t="shared" si="28"/>
        <v>208.15833725490197</v>
      </c>
      <c r="AQ106" s="73"/>
      <c r="AR106" s="73">
        <f t="shared" si="29"/>
        <v>4.1631667450980396</v>
      </c>
      <c r="AS106" s="73"/>
      <c r="AT106" s="73">
        <v>0</v>
      </c>
      <c r="AU106" s="73"/>
      <c r="AV106" s="73">
        <f t="shared" si="30"/>
        <v>212.321504</v>
      </c>
      <c r="AW106" s="73"/>
      <c r="AX106" s="75">
        <f t="shared" si="31"/>
        <v>3138111.8291199999</v>
      </c>
      <c r="AY106" s="75"/>
      <c r="AZ106" s="75">
        <f t="shared" si="32"/>
        <v>2848483.2289397931</v>
      </c>
      <c r="BA106" s="75"/>
      <c r="BB106" s="76">
        <f t="shared" si="33"/>
        <v>289628.60018020682</v>
      </c>
      <c r="BC106" s="70"/>
      <c r="BD106" s="77">
        <f t="shared" si="34"/>
        <v>4.0815039999999954</v>
      </c>
      <c r="BE106" s="76">
        <f t="shared" si="35"/>
        <v>60324.629119999932</v>
      </c>
    </row>
    <row r="107" spans="1:57" x14ac:dyDescent="0.3">
      <c r="A107" s="70" t="s">
        <v>164</v>
      </c>
      <c r="B107" s="70"/>
      <c r="C107" s="70" t="s">
        <v>211</v>
      </c>
      <c r="D107" s="70"/>
      <c r="E107" s="70" t="s">
        <v>347</v>
      </c>
      <c r="F107" s="70"/>
      <c r="G107" s="71">
        <v>30</v>
      </c>
      <c r="H107" s="71"/>
      <c r="I107" s="71">
        <v>9932</v>
      </c>
      <c r="J107" s="71"/>
      <c r="K107" s="71">
        <v>10894</v>
      </c>
      <c r="L107" s="71"/>
      <c r="M107" s="95">
        <v>0.99</v>
      </c>
      <c r="N107" s="84"/>
      <c r="O107" s="73">
        <v>442.24952724624899</v>
      </c>
      <c r="P107" s="73"/>
      <c r="Q107" s="74">
        <v>416.49</v>
      </c>
      <c r="R107" s="74"/>
      <c r="S107" s="74">
        <f t="shared" si="18"/>
        <v>8.1664705882353132</v>
      </c>
      <c r="T107" s="73">
        <f t="shared" si="19"/>
        <v>8.3298000000000005</v>
      </c>
      <c r="U107" s="73"/>
      <c r="V107" s="73">
        <f t="shared" si="20"/>
        <v>408.3235294117647</v>
      </c>
      <c r="W107" s="73"/>
      <c r="X107" s="72" t="str">
        <f t="shared" si="21"/>
        <v>N</v>
      </c>
      <c r="Y107" s="73"/>
      <c r="Z107" s="72" t="str">
        <f t="shared" si="22"/>
        <v>N</v>
      </c>
      <c r="AA107" s="72"/>
      <c r="AB107" s="85" t="s">
        <v>237</v>
      </c>
      <c r="AC107" s="72"/>
      <c r="AD107" s="72" t="str">
        <f t="shared" si="23"/>
        <v>Y</v>
      </c>
      <c r="AE107" s="72"/>
      <c r="AF107" s="72">
        <f t="shared" si="24"/>
        <v>408.3235294117647</v>
      </c>
      <c r="AG107" s="72"/>
      <c r="AH107" s="73">
        <f t="shared" si="25"/>
        <v>408.16020000000003</v>
      </c>
      <c r="AI107" s="73"/>
      <c r="AJ107" s="73">
        <f t="shared" si="26"/>
        <v>416.49</v>
      </c>
      <c r="AK107" s="73"/>
      <c r="AL107" s="73">
        <f>IF(AB107="N",AJ107,#REF!)</f>
        <v>416.49</v>
      </c>
      <c r="AM107" s="73"/>
      <c r="AN107" s="72" t="str">
        <f t="shared" si="27"/>
        <v>N/A</v>
      </c>
      <c r="AO107" s="73"/>
      <c r="AP107" s="73">
        <f t="shared" si="28"/>
        <v>416.49</v>
      </c>
      <c r="AQ107" s="73"/>
      <c r="AR107" s="73">
        <f t="shared" si="29"/>
        <v>8.3298000000000005</v>
      </c>
      <c r="AS107" s="73"/>
      <c r="AT107" s="73">
        <v>0</v>
      </c>
      <c r="AU107" s="73"/>
      <c r="AV107" s="73">
        <f t="shared" si="30"/>
        <v>424.81979999999999</v>
      </c>
      <c r="AW107" s="73"/>
      <c r="AX107" s="75">
        <f t="shared" si="31"/>
        <v>4219310.2535999995</v>
      </c>
      <c r="AY107" s="75"/>
      <c r="AZ107" s="75">
        <f t="shared" si="32"/>
        <v>4392422.3046097448</v>
      </c>
      <c r="BA107" s="75"/>
      <c r="BB107" s="76">
        <f t="shared" si="33"/>
        <v>-173112.05100974534</v>
      </c>
      <c r="BC107" s="70"/>
      <c r="BD107" s="77">
        <f t="shared" si="34"/>
        <v>8.3297999999999774</v>
      </c>
      <c r="BE107" s="76">
        <f t="shared" si="35"/>
        <v>82731.573599999771</v>
      </c>
    </row>
    <row r="108" spans="1:57" x14ac:dyDescent="0.3">
      <c r="A108" s="70" t="s">
        <v>4</v>
      </c>
      <c r="B108" s="70"/>
      <c r="C108" s="70" t="s">
        <v>200</v>
      </c>
      <c r="D108" s="70"/>
      <c r="E108" s="70" t="s">
        <v>271</v>
      </c>
      <c r="F108" s="70"/>
      <c r="G108" s="71">
        <v>130</v>
      </c>
      <c r="H108" s="71"/>
      <c r="I108" s="71">
        <v>39139</v>
      </c>
      <c r="J108" s="71"/>
      <c r="K108" s="71">
        <v>45187</v>
      </c>
      <c r="L108" s="71"/>
      <c r="M108" s="95">
        <v>0.95</v>
      </c>
      <c r="N108" s="84"/>
      <c r="O108" s="73">
        <v>242.79831419130201</v>
      </c>
      <c r="P108" s="73"/>
      <c r="Q108" s="74">
        <v>237.32</v>
      </c>
      <c r="R108" s="74"/>
      <c r="S108" s="74">
        <f t="shared" si="18"/>
        <v>4.653333333333336</v>
      </c>
      <c r="T108" s="73">
        <f t="shared" si="19"/>
        <v>4.7464000000000004</v>
      </c>
      <c r="U108" s="73"/>
      <c r="V108" s="73">
        <f t="shared" si="20"/>
        <v>232.66666666666666</v>
      </c>
      <c r="W108" s="73"/>
      <c r="X108" s="72" t="str">
        <f t="shared" si="21"/>
        <v>N</v>
      </c>
      <c r="Y108" s="73"/>
      <c r="Z108" s="72" t="str">
        <f t="shared" si="22"/>
        <v>N</v>
      </c>
      <c r="AA108" s="72"/>
      <c r="AB108" s="85" t="s">
        <v>237</v>
      </c>
      <c r="AC108" s="72"/>
      <c r="AD108" s="72" t="str">
        <f t="shared" si="23"/>
        <v>Y</v>
      </c>
      <c r="AE108" s="72"/>
      <c r="AF108" s="72">
        <f t="shared" si="24"/>
        <v>232.66666666666666</v>
      </c>
      <c r="AG108" s="72"/>
      <c r="AH108" s="73">
        <f t="shared" si="25"/>
        <v>232.5736</v>
      </c>
      <c r="AI108" s="73"/>
      <c r="AJ108" s="73">
        <f t="shared" si="26"/>
        <v>237.32</v>
      </c>
      <c r="AK108" s="73"/>
      <c r="AL108" s="73">
        <f>IF(AB108="N",AJ108,#REF!)</f>
        <v>237.32</v>
      </c>
      <c r="AM108" s="73"/>
      <c r="AN108" s="72" t="str">
        <f t="shared" si="27"/>
        <v>N/A</v>
      </c>
      <c r="AO108" s="73"/>
      <c r="AP108" s="73">
        <f t="shared" si="28"/>
        <v>237.32</v>
      </c>
      <c r="AQ108" s="73"/>
      <c r="AR108" s="73">
        <f t="shared" si="29"/>
        <v>4.7464000000000004</v>
      </c>
      <c r="AS108" s="73"/>
      <c r="AT108" s="73">
        <v>0.01</v>
      </c>
      <c r="AU108" s="73"/>
      <c r="AV108" s="73">
        <f t="shared" si="30"/>
        <v>242.07639999999998</v>
      </c>
      <c r="AW108" s="73"/>
      <c r="AX108" s="75">
        <f t="shared" si="31"/>
        <v>9474628.2195999995</v>
      </c>
      <c r="AY108" s="75"/>
      <c r="AZ108" s="75">
        <f t="shared" si="32"/>
        <v>9502883.2191333696</v>
      </c>
      <c r="BA108" s="75"/>
      <c r="BB108" s="76">
        <f t="shared" si="33"/>
        <v>-28254.999533370137</v>
      </c>
      <c r="BC108" s="70"/>
      <c r="BD108" s="77">
        <f t="shared" si="34"/>
        <v>4.7563999999999851</v>
      </c>
      <c r="BE108" s="76">
        <f t="shared" si="35"/>
        <v>186160.73959999942</v>
      </c>
    </row>
    <row r="109" spans="1:57" x14ac:dyDescent="0.3">
      <c r="A109" s="70" t="s">
        <v>4</v>
      </c>
      <c r="B109" s="70"/>
      <c r="C109" s="70" t="s">
        <v>210</v>
      </c>
      <c r="D109" s="70"/>
      <c r="E109" s="70" t="s">
        <v>271</v>
      </c>
      <c r="F109" s="70"/>
      <c r="G109" s="71">
        <v>30</v>
      </c>
      <c r="H109" s="71"/>
      <c r="I109" s="71">
        <v>1410</v>
      </c>
      <c r="J109" s="71"/>
      <c r="K109" s="71">
        <v>10239</v>
      </c>
      <c r="L109" s="71"/>
      <c r="M109" s="95">
        <v>0.94</v>
      </c>
      <c r="N109" s="84"/>
      <c r="O109" s="73">
        <v>251.606899853177</v>
      </c>
      <c r="P109" s="73"/>
      <c r="Q109" s="74">
        <v>178.72</v>
      </c>
      <c r="R109" s="74"/>
      <c r="S109" s="74">
        <f t="shared" si="18"/>
        <v>3.5043137254901922</v>
      </c>
      <c r="T109" s="73">
        <f t="shared" si="19"/>
        <v>3.5744000000000002</v>
      </c>
      <c r="U109" s="73"/>
      <c r="V109" s="73">
        <f t="shared" si="20"/>
        <v>175.21568627450981</v>
      </c>
      <c r="W109" s="73"/>
      <c r="X109" s="72" t="str">
        <f t="shared" si="21"/>
        <v>N</v>
      </c>
      <c r="Y109" s="73"/>
      <c r="Z109" s="72" t="str">
        <f t="shared" si="22"/>
        <v>N</v>
      </c>
      <c r="AA109" s="72"/>
      <c r="AB109" s="85" t="s">
        <v>237</v>
      </c>
      <c r="AC109" s="72"/>
      <c r="AD109" s="72" t="str">
        <f t="shared" si="23"/>
        <v>Y</v>
      </c>
      <c r="AE109" s="72"/>
      <c r="AF109" s="72">
        <f t="shared" si="24"/>
        <v>175.21568627450981</v>
      </c>
      <c r="AG109" s="72"/>
      <c r="AH109" s="73">
        <f t="shared" si="25"/>
        <v>175.1456</v>
      </c>
      <c r="AI109" s="73"/>
      <c r="AJ109" s="73">
        <f t="shared" si="26"/>
        <v>178.72</v>
      </c>
      <c r="AK109" s="73"/>
      <c r="AL109" s="73">
        <f>IF(AB109="N",AJ109,#REF!)</f>
        <v>178.72</v>
      </c>
      <c r="AM109" s="73"/>
      <c r="AN109" s="72" t="str">
        <f t="shared" si="27"/>
        <v>N/A</v>
      </c>
      <c r="AO109" s="73"/>
      <c r="AP109" s="73">
        <f t="shared" si="28"/>
        <v>178.72</v>
      </c>
      <c r="AQ109" s="73"/>
      <c r="AR109" s="73">
        <f t="shared" si="29"/>
        <v>3.5744000000000002</v>
      </c>
      <c r="AS109" s="73"/>
      <c r="AT109" s="73">
        <v>0.01</v>
      </c>
      <c r="AU109" s="73"/>
      <c r="AV109" s="73">
        <f t="shared" si="30"/>
        <v>182.30439999999999</v>
      </c>
      <c r="AW109" s="73"/>
      <c r="AX109" s="75">
        <f t="shared" si="31"/>
        <v>257049.20399999997</v>
      </c>
      <c r="AY109" s="75"/>
      <c r="AZ109" s="75">
        <f t="shared" si="32"/>
        <v>354765.72879297956</v>
      </c>
      <c r="BA109" s="75"/>
      <c r="BB109" s="76">
        <f t="shared" si="33"/>
        <v>-97716.524792979588</v>
      </c>
      <c r="BC109" s="70"/>
      <c r="BD109" s="77">
        <f t="shared" si="34"/>
        <v>3.584399999999988</v>
      </c>
      <c r="BE109" s="76">
        <f t="shared" si="35"/>
        <v>5054.0039999999835</v>
      </c>
    </row>
    <row r="110" spans="1:57" x14ac:dyDescent="0.3">
      <c r="A110" s="70" t="s">
        <v>196</v>
      </c>
      <c r="B110" s="70"/>
      <c r="C110" s="70" t="s">
        <v>200</v>
      </c>
      <c r="D110" s="70"/>
      <c r="E110" s="70" t="s">
        <v>355</v>
      </c>
      <c r="F110" s="70"/>
      <c r="G110" s="71">
        <v>120</v>
      </c>
      <c r="H110" s="71"/>
      <c r="I110" s="71">
        <v>28083</v>
      </c>
      <c r="J110" s="71"/>
      <c r="K110" s="71">
        <v>43078</v>
      </c>
      <c r="L110" s="71"/>
      <c r="M110" s="95">
        <v>0.98</v>
      </c>
      <c r="N110" s="84"/>
      <c r="O110" s="73">
        <v>312.96414838762701</v>
      </c>
      <c r="P110" s="73"/>
      <c r="Q110" s="74">
        <v>264.39</v>
      </c>
      <c r="R110" s="74"/>
      <c r="S110" s="74">
        <f t="shared" si="18"/>
        <v>5.1841176470588266</v>
      </c>
      <c r="T110" s="73">
        <f t="shared" si="19"/>
        <v>5.2877999999999998</v>
      </c>
      <c r="U110" s="73"/>
      <c r="V110" s="73">
        <f t="shared" si="20"/>
        <v>259.20588235294116</v>
      </c>
      <c r="W110" s="73"/>
      <c r="X110" s="72" t="str">
        <f t="shared" si="21"/>
        <v>N</v>
      </c>
      <c r="Y110" s="73"/>
      <c r="Z110" s="72" t="str">
        <f t="shared" si="22"/>
        <v>N</v>
      </c>
      <c r="AA110" s="72"/>
      <c r="AB110" s="85" t="s">
        <v>237</v>
      </c>
      <c r="AC110" s="72"/>
      <c r="AD110" s="72" t="str">
        <f t="shared" si="23"/>
        <v>Y</v>
      </c>
      <c r="AE110" s="72"/>
      <c r="AF110" s="72">
        <f t="shared" si="24"/>
        <v>259.20588235294116</v>
      </c>
      <c r="AG110" s="72"/>
      <c r="AH110" s="73">
        <f t="shared" si="25"/>
        <v>259.10219999999998</v>
      </c>
      <c r="AI110" s="73"/>
      <c r="AJ110" s="73">
        <f t="shared" si="26"/>
        <v>264.39</v>
      </c>
      <c r="AK110" s="73"/>
      <c r="AL110" s="73">
        <f>IF(AB110="N",AJ110,#REF!)</f>
        <v>264.39</v>
      </c>
      <c r="AM110" s="73"/>
      <c r="AN110" s="72" t="str">
        <f t="shared" si="27"/>
        <v>N/A</v>
      </c>
      <c r="AO110" s="73"/>
      <c r="AP110" s="73">
        <f t="shared" si="28"/>
        <v>264.39</v>
      </c>
      <c r="AQ110" s="73"/>
      <c r="AR110" s="73">
        <f t="shared" si="29"/>
        <v>5.2877999999999998</v>
      </c>
      <c r="AS110" s="73"/>
      <c r="AT110" s="73">
        <v>0.2</v>
      </c>
      <c r="AU110" s="73"/>
      <c r="AV110" s="73">
        <f t="shared" si="30"/>
        <v>269.87779999999998</v>
      </c>
      <c r="AW110" s="73"/>
      <c r="AX110" s="75">
        <f t="shared" si="31"/>
        <v>7578978.2573999995</v>
      </c>
      <c r="AY110" s="75"/>
      <c r="AZ110" s="75">
        <f t="shared" si="32"/>
        <v>8788972.1791697294</v>
      </c>
      <c r="BA110" s="75"/>
      <c r="BB110" s="76">
        <f t="shared" si="33"/>
        <v>-1209993.9217697298</v>
      </c>
      <c r="BC110" s="70"/>
      <c r="BD110" s="77">
        <f t="shared" si="34"/>
        <v>5.4877999999999929</v>
      </c>
      <c r="BE110" s="76">
        <f t="shared" si="35"/>
        <v>154113.8873999998</v>
      </c>
    </row>
    <row r="111" spans="1:57" x14ac:dyDescent="0.3">
      <c r="A111" s="70" t="s">
        <v>3</v>
      </c>
      <c r="B111" s="70"/>
      <c r="C111" s="70" t="s">
        <v>200</v>
      </c>
      <c r="D111" s="70"/>
      <c r="E111" s="70" t="s">
        <v>350</v>
      </c>
      <c r="F111" s="70"/>
      <c r="G111" s="71">
        <v>120</v>
      </c>
      <c r="H111" s="71"/>
      <c r="I111" s="71">
        <v>30386</v>
      </c>
      <c r="J111" s="71"/>
      <c r="K111" s="71">
        <v>40739</v>
      </c>
      <c r="L111" s="71"/>
      <c r="M111" s="95">
        <v>0.93</v>
      </c>
      <c r="N111" s="84"/>
      <c r="O111" s="73">
        <v>294.42117995044703</v>
      </c>
      <c r="P111" s="73"/>
      <c r="Q111" s="74">
        <v>295.93</v>
      </c>
      <c r="R111" s="74"/>
      <c r="S111" s="74">
        <f t="shared" si="18"/>
        <v>5.8025490196078522</v>
      </c>
      <c r="T111" s="73">
        <f t="shared" si="19"/>
        <v>5.9186000000000005</v>
      </c>
      <c r="U111" s="73"/>
      <c r="V111" s="73">
        <f t="shared" si="20"/>
        <v>290.12745098039215</v>
      </c>
      <c r="W111" s="73"/>
      <c r="X111" s="72" t="str">
        <f t="shared" si="21"/>
        <v>Y</v>
      </c>
      <c r="Y111" s="73"/>
      <c r="Z111" s="72" t="str">
        <f t="shared" si="22"/>
        <v>N</v>
      </c>
      <c r="AA111" s="72"/>
      <c r="AB111" s="85" t="s">
        <v>237</v>
      </c>
      <c r="AC111" s="72"/>
      <c r="AD111" s="72" t="str">
        <f t="shared" si="23"/>
        <v>Y</v>
      </c>
      <c r="AE111" s="72"/>
      <c r="AF111" s="72">
        <f t="shared" si="24"/>
        <v>0</v>
      </c>
      <c r="AG111" s="72"/>
      <c r="AH111" s="73">
        <f t="shared" si="25"/>
        <v>290.01139999999998</v>
      </c>
      <c r="AI111" s="73"/>
      <c r="AJ111" s="73">
        <f t="shared" si="26"/>
        <v>294.42117995044703</v>
      </c>
      <c r="AK111" s="73"/>
      <c r="AL111" s="73">
        <f>IF(AB111="N",AJ111,#REF!)</f>
        <v>294.42117995044703</v>
      </c>
      <c r="AM111" s="73"/>
      <c r="AN111" s="72">
        <f t="shared" si="27"/>
        <v>5.8025490196078522</v>
      </c>
      <c r="AO111" s="73"/>
      <c r="AP111" s="73">
        <f t="shared" si="28"/>
        <v>295.93</v>
      </c>
      <c r="AQ111" s="73"/>
      <c r="AR111" s="73">
        <f t="shared" si="29"/>
        <v>5.9186000000000005</v>
      </c>
      <c r="AS111" s="73"/>
      <c r="AT111" s="73">
        <v>0.13</v>
      </c>
      <c r="AU111" s="73"/>
      <c r="AV111" s="73">
        <f t="shared" si="30"/>
        <v>301.97860000000003</v>
      </c>
      <c r="AW111" s="73"/>
      <c r="AX111" s="75">
        <f t="shared" si="31"/>
        <v>9175921.7396000009</v>
      </c>
      <c r="AY111" s="75"/>
      <c r="AZ111" s="75">
        <f t="shared" si="32"/>
        <v>8946281.9739742838</v>
      </c>
      <c r="BA111" s="75"/>
      <c r="BB111" s="76">
        <f t="shared" si="33"/>
        <v>229639.76562571712</v>
      </c>
      <c r="BC111" s="70"/>
      <c r="BD111" s="77">
        <f t="shared" si="34"/>
        <v>6.0486000000000217</v>
      </c>
      <c r="BE111" s="76">
        <f t="shared" si="35"/>
        <v>183792.75960000066</v>
      </c>
    </row>
    <row r="112" spans="1:57" x14ac:dyDescent="0.3">
      <c r="A112" s="70" t="s">
        <v>2</v>
      </c>
      <c r="B112" s="70"/>
      <c r="C112" s="70" t="s">
        <v>200</v>
      </c>
      <c r="D112" s="70"/>
      <c r="E112" s="70" t="s">
        <v>327</v>
      </c>
      <c r="F112" s="70"/>
      <c r="G112" s="71">
        <v>190</v>
      </c>
      <c r="H112" s="71"/>
      <c r="I112" s="71">
        <v>47765</v>
      </c>
      <c r="J112" s="71"/>
      <c r="K112" s="71">
        <v>67935</v>
      </c>
      <c r="L112" s="71"/>
      <c r="M112" s="95">
        <v>0.98</v>
      </c>
      <c r="N112" s="84"/>
      <c r="O112" s="73">
        <v>276.10354966820398</v>
      </c>
      <c r="P112" s="73"/>
      <c r="Q112" s="74">
        <v>234.5</v>
      </c>
      <c r="R112" s="74"/>
      <c r="S112" s="74">
        <f t="shared" si="18"/>
        <v>4.5980392156862706</v>
      </c>
      <c r="T112" s="73">
        <f t="shared" si="19"/>
        <v>4.6900000000000004</v>
      </c>
      <c r="U112" s="73"/>
      <c r="V112" s="73">
        <f t="shared" si="20"/>
        <v>229.90196078431373</v>
      </c>
      <c r="W112" s="73"/>
      <c r="X112" s="72" t="str">
        <f t="shared" si="21"/>
        <v>N</v>
      </c>
      <c r="Y112" s="73"/>
      <c r="Z112" s="72" t="str">
        <f t="shared" si="22"/>
        <v>N</v>
      </c>
      <c r="AA112" s="72"/>
      <c r="AB112" s="85" t="s">
        <v>237</v>
      </c>
      <c r="AC112" s="72"/>
      <c r="AD112" s="72" t="str">
        <f t="shared" si="23"/>
        <v>Y</v>
      </c>
      <c r="AE112" s="72"/>
      <c r="AF112" s="72">
        <f t="shared" si="24"/>
        <v>229.90196078431373</v>
      </c>
      <c r="AG112" s="72"/>
      <c r="AH112" s="73">
        <f t="shared" si="25"/>
        <v>229.81</v>
      </c>
      <c r="AI112" s="73"/>
      <c r="AJ112" s="73">
        <f t="shared" si="26"/>
        <v>234.5</v>
      </c>
      <c r="AK112" s="73"/>
      <c r="AL112" s="73">
        <f>IF(AB112="N",AJ112,#REF!)</f>
        <v>234.5</v>
      </c>
      <c r="AM112" s="73"/>
      <c r="AN112" s="72" t="str">
        <f t="shared" si="27"/>
        <v>N/A</v>
      </c>
      <c r="AO112" s="73"/>
      <c r="AP112" s="73">
        <f t="shared" si="28"/>
        <v>234.5</v>
      </c>
      <c r="AQ112" s="73"/>
      <c r="AR112" s="73">
        <f t="shared" si="29"/>
        <v>4.6900000000000004</v>
      </c>
      <c r="AS112" s="73"/>
      <c r="AT112" s="73">
        <v>0.1</v>
      </c>
      <c r="AU112" s="73"/>
      <c r="AV112" s="73">
        <f t="shared" si="30"/>
        <v>239.29</v>
      </c>
      <c r="AW112" s="73"/>
      <c r="AX112" s="75">
        <f t="shared" si="31"/>
        <v>11429686.85</v>
      </c>
      <c r="AY112" s="75"/>
      <c r="AZ112" s="75">
        <f t="shared" si="32"/>
        <v>13188086.049901763</v>
      </c>
      <c r="BA112" s="75"/>
      <c r="BB112" s="76">
        <f t="shared" si="33"/>
        <v>-1758399.1999017633</v>
      </c>
      <c r="BC112" s="70"/>
      <c r="BD112" s="77">
        <f t="shared" si="34"/>
        <v>4.789999999999992</v>
      </c>
      <c r="BE112" s="76">
        <f t="shared" si="35"/>
        <v>228794.34999999963</v>
      </c>
    </row>
    <row r="113" spans="1:58" s="56" customFormat="1" x14ac:dyDescent="0.3">
      <c r="A113" s="70" t="s">
        <v>1</v>
      </c>
      <c r="B113" s="70"/>
      <c r="C113" s="70" t="s">
        <v>200</v>
      </c>
      <c r="D113" s="70"/>
      <c r="E113" s="70" t="s">
        <v>313</v>
      </c>
      <c r="F113" s="70"/>
      <c r="G113" s="71">
        <v>40</v>
      </c>
      <c r="H113" s="71"/>
      <c r="I113" s="71">
        <v>13267</v>
      </c>
      <c r="J113" s="71"/>
      <c r="K113" s="71">
        <v>13940</v>
      </c>
      <c r="L113" s="71"/>
      <c r="M113" s="95">
        <v>0.95</v>
      </c>
      <c r="N113" s="84"/>
      <c r="O113" s="73">
        <v>319.58</v>
      </c>
      <c r="P113" s="73"/>
      <c r="Q113" s="74">
        <v>240.81</v>
      </c>
      <c r="R113" s="74"/>
      <c r="S113" s="74">
        <f t="shared" si="18"/>
        <v>4.7217647058823502</v>
      </c>
      <c r="T113" s="73">
        <f t="shared" si="19"/>
        <v>4.8162000000000003</v>
      </c>
      <c r="U113" s="73"/>
      <c r="V113" s="73">
        <f t="shared" si="20"/>
        <v>236.08823529411765</v>
      </c>
      <c r="W113" s="73"/>
      <c r="X113" s="72" t="str">
        <f t="shared" si="21"/>
        <v>N</v>
      </c>
      <c r="Y113" s="73"/>
      <c r="Z113" s="72" t="str">
        <f t="shared" si="22"/>
        <v>N</v>
      </c>
      <c r="AA113" s="72"/>
      <c r="AB113" s="85" t="s">
        <v>237</v>
      </c>
      <c r="AC113" s="72"/>
      <c r="AD113" s="72" t="str">
        <f t="shared" si="23"/>
        <v>Y</v>
      </c>
      <c r="AE113" s="72"/>
      <c r="AF113" s="72">
        <f t="shared" si="24"/>
        <v>236.08823529411765</v>
      </c>
      <c r="AG113" s="72"/>
      <c r="AH113" s="73">
        <f t="shared" si="25"/>
        <v>235.99379999999999</v>
      </c>
      <c r="AI113" s="73"/>
      <c r="AJ113" s="73">
        <f t="shared" si="26"/>
        <v>240.81</v>
      </c>
      <c r="AK113" s="73"/>
      <c r="AL113" s="73">
        <f>IF(AB113="N",AJ113,#REF!)</f>
        <v>240.81</v>
      </c>
      <c r="AM113" s="73"/>
      <c r="AN113" s="72" t="str">
        <f t="shared" si="27"/>
        <v>N/A</v>
      </c>
      <c r="AO113" s="73"/>
      <c r="AP113" s="73">
        <f t="shared" si="28"/>
        <v>240.81</v>
      </c>
      <c r="AQ113" s="73"/>
      <c r="AR113" s="73">
        <f t="shared" si="29"/>
        <v>4.8162000000000003</v>
      </c>
      <c r="AS113" s="73"/>
      <c r="AT113" s="73">
        <v>0</v>
      </c>
      <c r="AU113" s="73"/>
      <c r="AV113" s="73">
        <f t="shared" si="30"/>
        <v>245.62620000000001</v>
      </c>
      <c r="AW113" s="73"/>
      <c r="AX113" s="75">
        <f t="shared" si="31"/>
        <v>3258722.7954000002</v>
      </c>
      <c r="AY113" s="75"/>
      <c r="AZ113" s="75">
        <f t="shared" si="32"/>
        <v>4239867.8599999994</v>
      </c>
      <c r="BA113" s="75"/>
      <c r="BB113" s="76">
        <f t="shared" si="33"/>
        <v>-981145.06459999923</v>
      </c>
      <c r="BC113" s="70"/>
      <c r="BD113" s="77">
        <f t="shared" si="34"/>
        <v>4.8162000000000091</v>
      </c>
      <c r="BE113" s="76">
        <f t="shared" si="35"/>
        <v>63896.525400000122</v>
      </c>
      <c r="BF113" s="6"/>
    </row>
    <row r="114" spans="1:58" s="56" customFormat="1" x14ac:dyDescent="0.3">
      <c r="A114" s="70" t="s">
        <v>168</v>
      </c>
      <c r="B114" s="70"/>
      <c r="C114" s="70" t="s">
        <v>200</v>
      </c>
      <c r="D114" s="70"/>
      <c r="E114" s="70" t="s">
        <v>263</v>
      </c>
      <c r="F114" s="70"/>
      <c r="G114" s="71">
        <v>144</v>
      </c>
      <c r="H114" s="71"/>
      <c r="I114" s="71">
        <v>29644</v>
      </c>
      <c r="J114" s="71"/>
      <c r="K114" s="71">
        <v>50298</v>
      </c>
      <c r="L114" s="71"/>
      <c r="M114" s="95">
        <v>0.96</v>
      </c>
      <c r="N114" s="84"/>
      <c r="O114" s="73">
        <v>299.65066749836001</v>
      </c>
      <c r="P114" s="73"/>
      <c r="Q114" s="74">
        <v>279.60000000000002</v>
      </c>
      <c r="R114" s="74"/>
      <c r="S114" s="74">
        <f t="shared" si="18"/>
        <v>5.4823529411764866</v>
      </c>
      <c r="T114" s="73">
        <f t="shared" si="19"/>
        <v>5.5920000000000005</v>
      </c>
      <c r="U114" s="73"/>
      <c r="V114" s="73">
        <f t="shared" si="20"/>
        <v>274.11764705882354</v>
      </c>
      <c r="W114" s="73"/>
      <c r="X114" s="72" t="str">
        <f t="shared" si="21"/>
        <v>N</v>
      </c>
      <c r="Y114" s="73"/>
      <c r="Z114" s="72" t="str">
        <f t="shared" si="22"/>
        <v>N</v>
      </c>
      <c r="AA114" s="72"/>
      <c r="AB114" s="85" t="s">
        <v>237</v>
      </c>
      <c r="AC114" s="72"/>
      <c r="AD114" s="72" t="str">
        <f t="shared" si="23"/>
        <v>Y</v>
      </c>
      <c r="AE114" s="72"/>
      <c r="AF114" s="72">
        <f t="shared" si="24"/>
        <v>274.11764705882354</v>
      </c>
      <c r="AG114" s="72"/>
      <c r="AH114" s="73">
        <f t="shared" si="25"/>
        <v>274.00800000000004</v>
      </c>
      <c r="AI114" s="73"/>
      <c r="AJ114" s="73">
        <f t="shared" si="26"/>
        <v>279.60000000000002</v>
      </c>
      <c r="AK114" s="73"/>
      <c r="AL114" s="73">
        <f>IF(AB114="N",AJ114,#REF!)</f>
        <v>279.60000000000002</v>
      </c>
      <c r="AM114" s="73"/>
      <c r="AN114" s="72" t="str">
        <f t="shared" si="27"/>
        <v>N/A</v>
      </c>
      <c r="AO114" s="73"/>
      <c r="AP114" s="73">
        <f t="shared" si="28"/>
        <v>279.60000000000002</v>
      </c>
      <c r="AQ114" s="73"/>
      <c r="AR114" s="73">
        <f t="shared" si="29"/>
        <v>5.5920000000000005</v>
      </c>
      <c r="AS114" s="73"/>
      <c r="AT114" s="73">
        <v>0.06</v>
      </c>
      <c r="AU114" s="73"/>
      <c r="AV114" s="73">
        <f t="shared" si="30"/>
        <v>285.25200000000001</v>
      </c>
      <c r="AW114" s="73"/>
      <c r="AX114" s="75">
        <f t="shared" si="31"/>
        <v>8456010.2880000006</v>
      </c>
      <c r="AY114" s="75"/>
      <c r="AZ114" s="75">
        <f t="shared" si="32"/>
        <v>8882844.3873213846</v>
      </c>
      <c r="BA114" s="75"/>
      <c r="BB114" s="76">
        <f t="shared" si="33"/>
        <v>-426834.09932138398</v>
      </c>
      <c r="BC114" s="70"/>
      <c r="BD114" s="77">
        <f t="shared" si="34"/>
        <v>5.6519999999999868</v>
      </c>
      <c r="BE114" s="76">
        <f t="shared" si="35"/>
        <v>167547.8879999996</v>
      </c>
      <c r="BF114" s="6"/>
    </row>
    <row r="115" spans="1:58" s="56" customFormat="1" x14ac:dyDescent="0.3">
      <c r="A115" s="70" t="s">
        <v>0</v>
      </c>
      <c r="B115" s="70"/>
      <c r="C115" s="70" t="s">
        <v>200</v>
      </c>
      <c r="D115" s="70"/>
      <c r="E115" s="70" t="s">
        <v>304</v>
      </c>
      <c r="F115" s="70"/>
      <c r="G115" s="71">
        <v>120</v>
      </c>
      <c r="H115" s="71"/>
      <c r="I115" s="71">
        <v>28997</v>
      </c>
      <c r="J115" s="71"/>
      <c r="K115" s="71">
        <v>41706</v>
      </c>
      <c r="L115" s="71"/>
      <c r="M115" s="95">
        <v>0.95</v>
      </c>
      <c r="N115" s="84"/>
      <c r="O115" s="73">
        <v>239.39</v>
      </c>
      <c r="P115" s="73"/>
      <c r="Q115" s="74">
        <v>226.06</v>
      </c>
      <c r="R115" s="74"/>
      <c r="S115" s="74">
        <f t="shared" si="18"/>
        <v>4.4325490196078476</v>
      </c>
      <c r="T115" s="73">
        <f t="shared" si="19"/>
        <v>4.5212000000000003</v>
      </c>
      <c r="U115" s="73"/>
      <c r="V115" s="73">
        <f t="shared" si="20"/>
        <v>221.62745098039215</v>
      </c>
      <c r="W115" s="73"/>
      <c r="X115" s="72" t="str">
        <f t="shared" si="21"/>
        <v>N</v>
      </c>
      <c r="Y115" s="73"/>
      <c r="Z115" s="72" t="str">
        <f t="shared" si="22"/>
        <v>N</v>
      </c>
      <c r="AA115" s="72"/>
      <c r="AB115" s="85" t="s">
        <v>237</v>
      </c>
      <c r="AC115" s="72"/>
      <c r="AD115" s="72" t="str">
        <f t="shared" si="23"/>
        <v>Y</v>
      </c>
      <c r="AE115" s="72"/>
      <c r="AF115" s="72">
        <f t="shared" si="24"/>
        <v>221.62745098039215</v>
      </c>
      <c r="AG115" s="72"/>
      <c r="AH115" s="73">
        <f t="shared" si="25"/>
        <v>221.53880000000001</v>
      </c>
      <c r="AI115" s="73"/>
      <c r="AJ115" s="73">
        <f t="shared" si="26"/>
        <v>226.06</v>
      </c>
      <c r="AK115" s="73"/>
      <c r="AL115" s="73">
        <f>IF(AB115="N",AJ115,#REF!)</f>
        <v>226.06</v>
      </c>
      <c r="AM115" s="73"/>
      <c r="AN115" s="72" t="str">
        <f t="shared" si="27"/>
        <v>N/A</v>
      </c>
      <c r="AO115" s="73"/>
      <c r="AP115" s="73">
        <f t="shared" si="28"/>
        <v>226.06</v>
      </c>
      <c r="AQ115" s="73"/>
      <c r="AR115" s="73">
        <f t="shared" si="29"/>
        <v>4.5212000000000003</v>
      </c>
      <c r="AS115" s="73"/>
      <c r="AT115" s="73">
        <v>0.86</v>
      </c>
      <c r="AU115" s="73"/>
      <c r="AV115" s="73">
        <f t="shared" si="30"/>
        <v>231.44120000000001</v>
      </c>
      <c r="AW115" s="73"/>
      <c r="AX115" s="75">
        <f t="shared" si="31"/>
        <v>6711100.4764</v>
      </c>
      <c r="AY115" s="75"/>
      <c r="AZ115" s="75">
        <f t="shared" si="32"/>
        <v>6941591.8299999991</v>
      </c>
      <c r="BA115" s="75"/>
      <c r="BB115" s="76">
        <f t="shared" si="33"/>
        <v>-230491.3535999991</v>
      </c>
      <c r="BC115" s="70"/>
      <c r="BD115" s="77">
        <f t="shared" si="34"/>
        <v>5.3812000000000069</v>
      </c>
      <c r="BE115" s="76">
        <f t="shared" si="35"/>
        <v>156038.65640000021</v>
      </c>
      <c r="BF115" s="6"/>
    </row>
    <row r="116" spans="1:58" s="56" customFormat="1" x14ac:dyDescent="0.3">
      <c r="A116" s="70" t="s">
        <v>163</v>
      </c>
      <c r="B116" s="70"/>
      <c r="C116" s="70" t="s">
        <v>200</v>
      </c>
      <c r="D116" s="70"/>
      <c r="E116" s="70" t="s">
        <v>267</v>
      </c>
      <c r="F116" s="70"/>
      <c r="G116" s="71">
        <v>90</v>
      </c>
      <c r="H116" s="71"/>
      <c r="I116" s="71">
        <v>17909</v>
      </c>
      <c r="J116" s="71"/>
      <c r="K116" s="71">
        <v>29565</v>
      </c>
      <c r="L116" s="71"/>
      <c r="M116" s="95">
        <v>0.7</v>
      </c>
      <c r="N116" s="84"/>
      <c r="O116" s="73">
        <v>228.32869810231401</v>
      </c>
      <c r="P116" s="73"/>
      <c r="Q116" s="74">
        <v>244.14</v>
      </c>
      <c r="R116" s="74"/>
      <c r="S116" s="74">
        <f t="shared" si="18"/>
        <v>4.7870588235294065</v>
      </c>
      <c r="T116" s="73">
        <f t="shared" si="19"/>
        <v>4.8827999999999996</v>
      </c>
      <c r="U116" s="73"/>
      <c r="V116" s="73">
        <f t="shared" si="20"/>
        <v>239.35294117647058</v>
      </c>
      <c r="W116" s="73"/>
      <c r="X116" s="72" t="str">
        <f t="shared" si="21"/>
        <v>Y</v>
      </c>
      <c r="Y116" s="73"/>
      <c r="Z116" s="72" t="str">
        <f t="shared" si="22"/>
        <v>N</v>
      </c>
      <c r="AA116" s="72"/>
      <c r="AB116" s="85" t="s">
        <v>237</v>
      </c>
      <c r="AC116" s="72"/>
      <c r="AD116" s="72" t="str">
        <f t="shared" si="23"/>
        <v>N</v>
      </c>
      <c r="AE116" s="72"/>
      <c r="AF116" s="72">
        <f t="shared" si="24"/>
        <v>0</v>
      </c>
      <c r="AG116" s="72"/>
      <c r="AH116" s="73">
        <f t="shared" si="25"/>
        <v>239.25719999999998</v>
      </c>
      <c r="AI116" s="73"/>
      <c r="AJ116" s="73">
        <f t="shared" si="26"/>
        <v>239.25719999999998</v>
      </c>
      <c r="AK116" s="73"/>
      <c r="AL116" s="73">
        <f>IF(AB116="N",AJ116,#REF!)</f>
        <v>239.25719999999998</v>
      </c>
      <c r="AM116" s="73"/>
      <c r="AN116" s="72">
        <f t="shared" si="27"/>
        <v>4.7870588235294065</v>
      </c>
      <c r="AO116" s="73"/>
      <c r="AP116" s="73">
        <f t="shared" si="28"/>
        <v>244.04425882352939</v>
      </c>
      <c r="AQ116" s="73"/>
      <c r="AR116" s="73">
        <f t="shared" si="29"/>
        <v>4.8808851764705876</v>
      </c>
      <c r="AS116" s="73"/>
      <c r="AT116" s="73">
        <v>0.86</v>
      </c>
      <c r="AU116" s="73"/>
      <c r="AV116" s="73">
        <f t="shared" si="30"/>
        <v>249.785144</v>
      </c>
      <c r="AW116" s="73"/>
      <c r="AX116" s="75">
        <f t="shared" si="31"/>
        <v>4473402.1438960005</v>
      </c>
      <c r="AY116" s="75"/>
      <c r="AZ116" s="75">
        <f t="shared" si="32"/>
        <v>4089138.6543143415</v>
      </c>
      <c r="BA116" s="75"/>
      <c r="BB116" s="76">
        <f t="shared" si="33"/>
        <v>384263.48958165897</v>
      </c>
      <c r="BC116" s="70"/>
      <c r="BD116" s="77">
        <f t="shared" si="34"/>
        <v>5.6451440000000161</v>
      </c>
      <c r="BE116" s="76">
        <f t="shared" si="35"/>
        <v>101098.88389600029</v>
      </c>
      <c r="BF116" s="6"/>
    </row>
    <row r="117" spans="1:58" s="56" customFormat="1" x14ac:dyDescent="0.3">
      <c r="A117" s="70" t="s">
        <v>162</v>
      </c>
      <c r="B117" s="70"/>
      <c r="C117" s="70" t="s">
        <v>200</v>
      </c>
      <c r="D117" s="70"/>
      <c r="E117" s="70" t="s">
        <v>339</v>
      </c>
      <c r="F117" s="70"/>
      <c r="G117" s="71">
        <v>134</v>
      </c>
      <c r="H117" s="71"/>
      <c r="I117" s="71">
        <v>39906</v>
      </c>
      <c r="J117" s="71"/>
      <c r="K117" s="71">
        <v>48004</v>
      </c>
      <c r="L117" s="71"/>
      <c r="M117" s="95">
        <v>0.98</v>
      </c>
      <c r="N117" s="84"/>
      <c r="O117" s="73">
        <v>253.20587477134501</v>
      </c>
      <c r="P117" s="73"/>
      <c r="Q117" s="74">
        <v>249.67</v>
      </c>
      <c r="R117" s="74"/>
      <c r="S117" s="74">
        <f t="shared" si="18"/>
        <v>4.8954901960784412</v>
      </c>
      <c r="T117" s="73">
        <f t="shared" si="19"/>
        <v>4.9934000000000003</v>
      </c>
      <c r="U117" s="73"/>
      <c r="V117" s="73">
        <f t="shared" si="20"/>
        <v>244.77450980392155</v>
      </c>
      <c r="W117" s="73"/>
      <c r="X117" s="72" t="str">
        <f t="shared" si="21"/>
        <v>N</v>
      </c>
      <c r="Y117" s="73"/>
      <c r="Z117" s="72" t="str">
        <f t="shared" si="22"/>
        <v>N</v>
      </c>
      <c r="AA117" s="72"/>
      <c r="AB117" s="85" t="s">
        <v>237</v>
      </c>
      <c r="AC117" s="72"/>
      <c r="AD117" s="72" t="str">
        <f t="shared" si="23"/>
        <v>Y</v>
      </c>
      <c r="AE117" s="72"/>
      <c r="AF117" s="72">
        <f t="shared" si="24"/>
        <v>244.77450980392155</v>
      </c>
      <c r="AG117" s="72"/>
      <c r="AH117" s="73">
        <f t="shared" si="25"/>
        <v>244.67659999999998</v>
      </c>
      <c r="AI117" s="73"/>
      <c r="AJ117" s="73">
        <f t="shared" si="26"/>
        <v>249.67</v>
      </c>
      <c r="AK117" s="73"/>
      <c r="AL117" s="73">
        <f>IF(AB117="N",AJ117,#REF!)</f>
        <v>249.67</v>
      </c>
      <c r="AM117" s="73"/>
      <c r="AN117" s="72" t="str">
        <f t="shared" si="27"/>
        <v>N/A</v>
      </c>
      <c r="AO117" s="73"/>
      <c r="AP117" s="73">
        <f t="shared" si="28"/>
        <v>249.67</v>
      </c>
      <c r="AQ117" s="73"/>
      <c r="AR117" s="73">
        <f t="shared" si="29"/>
        <v>4.9934000000000003</v>
      </c>
      <c r="AS117" s="73"/>
      <c r="AT117" s="73">
        <v>0.05</v>
      </c>
      <c r="AU117" s="73"/>
      <c r="AV117" s="73">
        <f t="shared" si="30"/>
        <v>254.71340000000001</v>
      </c>
      <c r="AW117" s="73"/>
      <c r="AX117" s="75">
        <f t="shared" si="31"/>
        <v>10164592.940400001</v>
      </c>
      <c r="AY117" s="75"/>
      <c r="AZ117" s="75">
        <f t="shared" si="32"/>
        <v>10104433.638625294</v>
      </c>
      <c r="BA117" s="75"/>
      <c r="BB117" s="76">
        <f t="shared" si="33"/>
        <v>60159.301774706692</v>
      </c>
      <c r="BC117" s="70"/>
      <c r="BD117" s="77">
        <f t="shared" si="34"/>
        <v>5.0434000000000196</v>
      </c>
      <c r="BE117" s="76">
        <f t="shared" si="35"/>
        <v>201261.92040000079</v>
      </c>
      <c r="BF117" s="6"/>
    </row>
    <row r="118" spans="1:58" s="56" customFormat="1" x14ac:dyDescent="0.3">
      <c r="A118" s="70" t="s">
        <v>160</v>
      </c>
      <c r="B118" s="70"/>
      <c r="C118" s="70" t="s">
        <v>200</v>
      </c>
      <c r="D118" s="70"/>
      <c r="E118" s="70" t="s">
        <v>310</v>
      </c>
      <c r="F118" s="70"/>
      <c r="G118" s="71">
        <v>126</v>
      </c>
      <c r="H118" s="71"/>
      <c r="I118" s="71">
        <v>24615</v>
      </c>
      <c r="J118" s="71"/>
      <c r="K118" s="71">
        <v>42370</v>
      </c>
      <c r="L118" s="71"/>
      <c r="M118" s="95">
        <v>0.92</v>
      </c>
      <c r="N118" s="84"/>
      <c r="O118" s="73">
        <v>258.80464380999001</v>
      </c>
      <c r="P118" s="73"/>
      <c r="Q118" s="74">
        <v>213.64</v>
      </c>
      <c r="R118" s="74"/>
      <c r="S118" s="74">
        <f t="shared" si="18"/>
        <v>4.1890196078431359</v>
      </c>
      <c r="T118" s="73">
        <f t="shared" si="19"/>
        <v>4.2728000000000002</v>
      </c>
      <c r="U118" s="73"/>
      <c r="V118" s="73">
        <f t="shared" si="20"/>
        <v>209.45098039215685</v>
      </c>
      <c r="W118" s="73"/>
      <c r="X118" s="72" t="str">
        <f t="shared" si="21"/>
        <v>N</v>
      </c>
      <c r="Y118" s="73"/>
      <c r="Z118" s="72" t="str">
        <f t="shared" si="22"/>
        <v>N</v>
      </c>
      <c r="AA118" s="72"/>
      <c r="AB118" s="85" t="s">
        <v>237</v>
      </c>
      <c r="AC118" s="72"/>
      <c r="AD118" s="72" t="str">
        <f t="shared" si="23"/>
        <v>Y</v>
      </c>
      <c r="AE118" s="72"/>
      <c r="AF118" s="72">
        <f t="shared" si="24"/>
        <v>209.45098039215685</v>
      </c>
      <c r="AG118" s="72"/>
      <c r="AH118" s="73">
        <f t="shared" si="25"/>
        <v>209.3672</v>
      </c>
      <c r="AI118" s="73"/>
      <c r="AJ118" s="73">
        <f t="shared" si="26"/>
        <v>213.64</v>
      </c>
      <c r="AK118" s="73"/>
      <c r="AL118" s="73">
        <f>IF(AB118="N",AJ118,#REF!)</f>
        <v>213.64</v>
      </c>
      <c r="AM118" s="73"/>
      <c r="AN118" s="72" t="str">
        <f t="shared" si="27"/>
        <v>N/A</v>
      </c>
      <c r="AO118" s="73"/>
      <c r="AP118" s="73">
        <f t="shared" si="28"/>
        <v>213.64</v>
      </c>
      <c r="AQ118" s="73"/>
      <c r="AR118" s="73">
        <f t="shared" si="29"/>
        <v>4.2728000000000002</v>
      </c>
      <c r="AS118" s="73"/>
      <c r="AT118" s="73">
        <v>0.35</v>
      </c>
      <c r="AU118" s="73"/>
      <c r="AV118" s="73">
        <f t="shared" si="30"/>
        <v>218.26279999999997</v>
      </c>
      <c r="AW118" s="73"/>
      <c r="AX118" s="75">
        <f t="shared" si="31"/>
        <v>5372538.8219999997</v>
      </c>
      <c r="AY118" s="75"/>
      <c r="AZ118" s="75">
        <f t="shared" si="32"/>
        <v>6370476.307382904</v>
      </c>
      <c r="BA118" s="75"/>
      <c r="BB118" s="76">
        <f t="shared" si="33"/>
        <v>-997937.4853829043</v>
      </c>
      <c r="BC118" s="70"/>
      <c r="BD118" s="77">
        <f t="shared" si="34"/>
        <v>4.6227999999999838</v>
      </c>
      <c r="BE118" s="76">
        <f t="shared" si="35"/>
        <v>113790.2219999996</v>
      </c>
      <c r="BF118" s="6"/>
    </row>
    <row r="119" spans="1:58" s="56" customFormat="1" x14ac:dyDescent="0.3">
      <c r="A119" s="70" t="s">
        <v>158</v>
      </c>
      <c r="B119" s="70"/>
      <c r="C119" s="70" t="s">
        <v>200</v>
      </c>
      <c r="D119" s="70"/>
      <c r="E119" s="70" t="s">
        <v>330</v>
      </c>
      <c r="F119" s="70"/>
      <c r="G119" s="71">
        <v>98</v>
      </c>
      <c r="H119" s="71"/>
      <c r="I119" s="71">
        <v>17514</v>
      </c>
      <c r="J119" s="71"/>
      <c r="K119" s="71">
        <v>32193</v>
      </c>
      <c r="L119" s="71"/>
      <c r="M119" s="95">
        <v>0.89</v>
      </c>
      <c r="N119" s="84"/>
      <c r="O119" s="73">
        <v>293.68964582485899</v>
      </c>
      <c r="P119" s="73"/>
      <c r="Q119" s="74">
        <v>234.12</v>
      </c>
      <c r="R119" s="74"/>
      <c r="S119" s="74">
        <f t="shared" si="18"/>
        <v>4.5905882352941205</v>
      </c>
      <c r="T119" s="73">
        <f t="shared" si="19"/>
        <v>4.6824000000000003</v>
      </c>
      <c r="U119" s="73"/>
      <c r="V119" s="73">
        <f t="shared" si="20"/>
        <v>229.52941176470588</v>
      </c>
      <c r="W119" s="73"/>
      <c r="X119" s="72" t="str">
        <f t="shared" si="21"/>
        <v>N</v>
      </c>
      <c r="Y119" s="73"/>
      <c r="Z119" s="72" t="str">
        <f t="shared" si="22"/>
        <v>N</v>
      </c>
      <c r="AA119" s="72"/>
      <c r="AB119" s="85" t="s">
        <v>237</v>
      </c>
      <c r="AC119" s="72"/>
      <c r="AD119" s="72" t="str">
        <f t="shared" si="23"/>
        <v>Y</v>
      </c>
      <c r="AE119" s="72"/>
      <c r="AF119" s="72">
        <f t="shared" si="24"/>
        <v>229.52941176470588</v>
      </c>
      <c r="AG119" s="72"/>
      <c r="AH119" s="73">
        <f t="shared" si="25"/>
        <v>229.4376</v>
      </c>
      <c r="AI119" s="73"/>
      <c r="AJ119" s="73">
        <f t="shared" si="26"/>
        <v>234.12</v>
      </c>
      <c r="AK119" s="73"/>
      <c r="AL119" s="73">
        <f>IF(AB119="N",AJ119,#REF!)</f>
        <v>234.12</v>
      </c>
      <c r="AM119" s="73"/>
      <c r="AN119" s="72" t="str">
        <f t="shared" si="27"/>
        <v>N/A</v>
      </c>
      <c r="AO119" s="73"/>
      <c r="AP119" s="73">
        <f t="shared" si="28"/>
        <v>234.12</v>
      </c>
      <c r="AQ119" s="73"/>
      <c r="AR119" s="73">
        <f t="shared" si="29"/>
        <v>4.6824000000000003</v>
      </c>
      <c r="AS119" s="73"/>
      <c r="AT119" s="73">
        <v>0.15</v>
      </c>
      <c r="AU119" s="73"/>
      <c r="AV119" s="73">
        <f t="shared" si="30"/>
        <v>238.95240000000001</v>
      </c>
      <c r="AW119" s="73"/>
      <c r="AX119" s="75">
        <f t="shared" si="31"/>
        <v>4185012.3336</v>
      </c>
      <c r="AY119" s="75"/>
      <c r="AZ119" s="75">
        <f t="shared" si="32"/>
        <v>5143680.4569765804</v>
      </c>
      <c r="BA119" s="75"/>
      <c r="BB119" s="76">
        <f t="shared" si="33"/>
        <v>-958668.12337658042</v>
      </c>
      <c r="BC119" s="70"/>
      <c r="BD119" s="77">
        <f t="shared" si="34"/>
        <v>4.8324000000000069</v>
      </c>
      <c r="BE119" s="76">
        <f t="shared" si="35"/>
        <v>84634.653600000122</v>
      </c>
      <c r="BF119" s="6"/>
    </row>
    <row r="120" spans="1:58" s="56" customFormat="1" x14ac:dyDescent="0.3">
      <c r="A120" s="70" t="s">
        <v>179</v>
      </c>
      <c r="B120" s="70"/>
      <c r="C120" s="70" t="s">
        <v>200</v>
      </c>
      <c r="D120" s="70"/>
      <c r="E120" s="70" t="s">
        <v>261</v>
      </c>
      <c r="F120" s="70"/>
      <c r="G120" s="71">
        <v>120</v>
      </c>
      <c r="H120" s="71"/>
      <c r="I120" s="71">
        <v>31072</v>
      </c>
      <c r="J120" s="71"/>
      <c r="K120" s="71">
        <v>40265</v>
      </c>
      <c r="L120" s="71"/>
      <c r="M120" s="95">
        <v>0.92</v>
      </c>
      <c r="N120" s="84"/>
      <c r="O120" s="73">
        <v>244.291880406312</v>
      </c>
      <c r="P120" s="73"/>
      <c r="Q120" s="74">
        <v>225.73</v>
      </c>
      <c r="R120" s="74"/>
      <c r="S120" s="74">
        <f t="shared" si="18"/>
        <v>4.4260784313725594</v>
      </c>
      <c r="T120" s="73">
        <f t="shared" si="19"/>
        <v>4.5145999999999997</v>
      </c>
      <c r="U120" s="73"/>
      <c r="V120" s="73">
        <f t="shared" si="20"/>
        <v>221.30392156862743</v>
      </c>
      <c r="W120" s="73"/>
      <c r="X120" s="72" t="str">
        <f t="shared" si="21"/>
        <v>N</v>
      </c>
      <c r="Y120" s="73"/>
      <c r="Z120" s="72" t="str">
        <f t="shared" si="22"/>
        <v>N</v>
      </c>
      <c r="AA120" s="72"/>
      <c r="AB120" s="85" t="s">
        <v>237</v>
      </c>
      <c r="AC120" s="72"/>
      <c r="AD120" s="72" t="str">
        <f t="shared" si="23"/>
        <v>Y</v>
      </c>
      <c r="AE120" s="72"/>
      <c r="AF120" s="72">
        <f t="shared" si="24"/>
        <v>221.30392156862743</v>
      </c>
      <c r="AG120" s="72"/>
      <c r="AH120" s="73">
        <f t="shared" si="25"/>
        <v>221.21539999999999</v>
      </c>
      <c r="AI120" s="73"/>
      <c r="AJ120" s="73">
        <f t="shared" si="26"/>
        <v>225.73</v>
      </c>
      <c r="AK120" s="73"/>
      <c r="AL120" s="73">
        <f>IF(AB120="N",AJ120,#REF!)</f>
        <v>225.73</v>
      </c>
      <c r="AM120" s="73"/>
      <c r="AN120" s="72" t="str">
        <f t="shared" si="27"/>
        <v>N/A</v>
      </c>
      <c r="AO120" s="73"/>
      <c r="AP120" s="73">
        <f t="shared" si="28"/>
        <v>225.73</v>
      </c>
      <c r="AQ120" s="73"/>
      <c r="AR120" s="73">
        <f t="shared" si="29"/>
        <v>4.5145999999999997</v>
      </c>
      <c r="AS120" s="73"/>
      <c r="AT120" s="73">
        <v>0.12</v>
      </c>
      <c r="AU120" s="73"/>
      <c r="AV120" s="73">
        <f t="shared" si="30"/>
        <v>230.3646</v>
      </c>
      <c r="AW120" s="73"/>
      <c r="AX120" s="75">
        <f t="shared" si="31"/>
        <v>7157888.8511999995</v>
      </c>
      <c r="AY120" s="75"/>
      <c r="AZ120" s="75">
        <f t="shared" si="32"/>
        <v>7590637.3079849267</v>
      </c>
      <c r="BA120" s="75"/>
      <c r="BB120" s="76">
        <f t="shared" si="33"/>
        <v>-432748.45678492729</v>
      </c>
      <c r="BC120" s="70"/>
      <c r="BD120" s="77">
        <f t="shared" si="34"/>
        <v>4.634600000000006</v>
      </c>
      <c r="BE120" s="76">
        <f t="shared" si="35"/>
        <v>144006.29120000018</v>
      </c>
      <c r="BF120" s="6"/>
    </row>
    <row r="121" spans="1:58" s="56" customFormat="1" x14ac:dyDescent="0.3">
      <c r="A121" s="70" t="s">
        <v>157</v>
      </c>
      <c r="B121" s="70"/>
      <c r="C121" s="70" t="s">
        <v>200</v>
      </c>
      <c r="D121" s="70"/>
      <c r="E121" s="70" t="s">
        <v>311</v>
      </c>
      <c r="F121" s="70"/>
      <c r="G121" s="71">
        <v>120</v>
      </c>
      <c r="H121" s="71"/>
      <c r="I121" s="71">
        <v>27964</v>
      </c>
      <c r="J121" s="71"/>
      <c r="K121" s="71">
        <v>39420</v>
      </c>
      <c r="L121" s="71"/>
      <c r="M121" s="95">
        <v>0.8</v>
      </c>
      <c r="N121" s="84"/>
      <c r="O121" s="73">
        <v>218.89037931051001</v>
      </c>
      <c r="P121" s="73"/>
      <c r="Q121" s="74">
        <v>222.66</v>
      </c>
      <c r="R121" s="74"/>
      <c r="S121" s="74">
        <f t="shared" si="18"/>
        <v>4.3658823529411848</v>
      </c>
      <c r="T121" s="73">
        <f t="shared" si="19"/>
        <v>4.4531999999999998</v>
      </c>
      <c r="U121" s="73"/>
      <c r="V121" s="73">
        <f t="shared" si="20"/>
        <v>218.29411764705881</v>
      </c>
      <c r="W121" s="73"/>
      <c r="X121" s="72" t="str">
        <f t="shared" si="21"/>
        <v>Y</v>
      </c>
      <c r="Y121" s="73"/>
      <c r="Z121" s="72" t="str">
        <f t="shared" si="22"/>
        <v>N</v>
      </c>
      <c r="AA121" s="72"/>
      <c r="AB121" s="85" t="s">
        <v>237</v>
      </c>
      <c r="AC121" s="72"/>
      <c r="AD121" s="72" t="str">
        <f t="shared" si="23"/>
        <v>Y</v>
      </c>
      <c r="AE121" s="72"/>
      <c r="AF121" s="72">
        <f t="shared" si="24"/>
        <v>0</v>
      </c>
      <c r="AG121" s="72"/>
      <c r="AH121" s="73">
        <f t="shared" si="25"/>
        <v>218.20679999999999</v>
      </c>
      <c r="AI121" s="73"/>
      <c r="AJ121" s="73">
        <f t="shared" si="26"/>
        <v>218.89037931051001</v>
      </c>
      <c r="AK121" s="73"/>
      <c r="AL121" s="73">
        <f>IF(AB121="N",AJ121,#REF!)</f>
        <v>218.89037931051001</v>
      </c>
      <c r="AM121" s="73"/>
      <c r="AN121" s="72">
        <f t="shared" si="27"/>
        <v>4.3658823529411848</v>
      </c>
      <c r="AO121" s="73"/>
      <c r="AP121" s="73">
        <f t="shared" si="28"/>
        <v>222.66</v>
      </c>
      <c r="AQ121" s="73"/>
      <c r="AR121" s="73">
        <f t="shared" si="29"/>
        <v>4.4531999999999998</v>
      </c>
      <c r="AS121" s="73"/>
      <c r="AT121" s="73">
        <v>0.17</v>
      </c>
      <c r="AU121" s="73"/>
      <c r="AV121" s="73">
        <f t="shared" si="30"/>
        <v>227.28319999999999</v>
      </c>
      <c r="AW121" s="73"/>
      <c r="AX121" s="75">
        <f t="shared" si="31"/>
        <v>6355747.4047999997</v>
      </c>
      <c r="AY121" s="75"/>
      <c r="AZ121" s="75">
        <f t="shared" si="32"/>
        <v>6121050.5670391023</v>
      </c>
      <c r="BA121" s="75"/>
      <c r="BB121" s="76">
        <f t="shared" si="33"/>
        <v>234696.83776089735</v>
      </c>
      <c r="BC121" s="70"/>
      <c r="BD121" s="77">
        <f t="shared" si="34"/>
        <v>4.6231999999999971</v>
      </c>
      <c r="BE121" s="76">
        <f t="shared" si="35"/>
        <v>129283.16479999991</v>
      </c>
      <c r="BF121" s="6"/>
    </row>
    <row r="122" spans="1:58" s="56" customFormat="1" x14ac:dyDescent="0.3">
      <c r="A122" s="70" t="s">
        <v>156</v>
      </c>
      <c r="B122" s="70"/>
      <c r="C122" s="70" t="s">
        <v>200</v>
      </c>
      <c r="D122" s="70"/>
      <c r="E122" s="70" t="s">
        <v>347</v>
      </c>
      <c r="F122" s="70"/>
      <c r="G122" s="71">
        <v>94</v>
      </c>
      <c r="H122" s="71"/>
      <c r="I122" s="71">
        <v>21282</v>
      </c>
      <c r="J122" s="71"/>
      <c r="K122" s="71">
        <v>31283</v>
      </c>
      <c r="L122" s="71"/>
      <c r="M122" s="95">
        <v>0.91</v>
      </c>
      <c r="N122" s="84"/>
      <c r="O122" s="73">
        <v>289.96805398917701</v>
      </c>
      <c r="P122" s="73"/>
      <c r="Q122" s="74">
        <v>259.56</v>
      </c>
      <c r="R122" s="74"/>
      <c r="S122" s="74">
        <f t="shared" si="18"/>
        <v>5.0894117647058863</v>
      </c>
      <c r="T122" s="73">
        <f t="shared" si="19"/>
        <v>5.1912000000000003</v>
      </c>
      <c r="U122" s="73"/>
      <c r="V122" s="73">
        <f t="shared" si="20"/>
        <v>254.47058823529412</v>
      </c>
      <c r="W122" s="73"/>
      <c r="X122" s="72" t="str">
        <f t="shared" si="21"/>
        <v>N</v>
      </c>
      <c r="Y122" s="73"/>
      <c r="Z122" s="72" t="str">
        <f t="shared" si="22"/>
        <v>N</v>
      </c>
      <c r="AA122" s="72"/>
      <c r="AB122" s="85" t="s">
        <v>237</v>
      </c>
      <c r="AC122" s="72"/>
      <c r="AD122" s="72" t="str">
        <f t="shared" si="23"/>
        <v>Y</v>
      </c>
      <c r="AE122" s="72"/>
      <c r="AF122" s="72">
        <f t="shared" si="24"/>
        <v>254.47058823529412</v>
      </c>
      <c r="AG122" s="72"/>
      <c r="AH122" s="73">
        <f t="shared" si="25"/>
        <v>254.36879999999999</v>
      </c>
      <c r="AI122" s="73"/>
      <c r="AJ122" s="73">
        <f t="shared" si="26"/>
        <v>259.56</v>
      </c>
      <c r="AK122" s="73"/>
      <c r="AL122" s="73">
        <f>IF(AB122="N",AJ122,#REF!)</f>
        <v>259.56</v>
      </c>
      <c r="AM122" s="73"/>
      <c r="AN122" s="72" t="str">
        <f t="shared" si="27"/>
        <v>N/A</v>
      </c>
      <c r="AO122" s="73"/>
      <c r="AP122" s="73">
        <f t="shared" si="28"/>
        <v>259.56</v>
      </c>
      <c r="AQ122" s="73"/>
      <c r="AR122" s="73">
        <f t="shared" si="29"/>
        <v>5.1912000000000003</v>
      </c>
      <c r="AS122" s="73"/>
      <c r="AT122" s="73">
        <v>0.04</v>
      </c>
      <c r="AU122" s="73"/>
      <c r="AV122" s="73">
        <f t="shared" si="30"/>
        <v>264.7912</v>
      </c>
      <c r="AW122" s="73"/>
      <c r="AX122" s="75">
        <f t="shared" si="31"/>
        <v>5635286.3184000002</v>
      </c>
      <c r="AY122" s="75"/>
      <c r="AZ122" s="75">
        <f t="shared" si="32"/>
        <v>6171100.1249976652</v>
      </c>
      <c r="BA122" s="75"/>
      <c r="BB122" s="76">
        <f t="shared" si="33"/>
        <v>-535813.80659766495</v>
      </c>
      <c r="BC122" s="70"/>
      <c r="BD122" s="77">
        <f t="shared" si="34"/>
        <v>5.2312000000000012</v>
      </c>
      <c r="BE122" s="76">
        <f t="shared" si="35"/>
        <v>111330.39840000002</v>
      </c>
      <c r="BF122" s="6"/>
    </row>
    <row r="123" spans="1:58" s="56" customFormat="1" x14ac:dyDescent="0.3">
      <c r="A123" s="70" t="s">
        <v>153</v>
      </c>
      <c r="B123" s="70"/>
      <c r="C123" s="70" t="s">
        <v>200</v>
      </c>
      <c r="D123" s="70"/>
      <c r="E123" s="70" t="s">
        <v>269</v>
      </c>
      <c r="F123" s="70"/>
      <c r="G123" s="71">
        <v>366</v>
      </c>
      <c r="H123" s="71"/>
      <c r="I123" s="71">
        <v>87588</v>
      </c>
      <c r="J123" s="71"/>
      <c r="K123" s="71">
        <v>130130</v>
      </c>
      <c r="L123" s="71"/>
      <c r="M123" s="95">
        <v>0.97</v>
      </c>
      <c r="N123" s="84"/>
      <c r="O123" s="73">
        <v>283.77745133575098</v>
      </c>
      <c r="P123" s="73"/>
      <c r="Q123" s="74">
        <v>243.19</v>
      </c>
      <c r="R123" s="74"/>
      <c r="S123" s="74">
        <f t="shared" si="18"/>
        <v>4.7684313725490313</v>
      </c>
      <c r="T123" s="73">
        <f t="shared" si="19"/>
        <v>4.8638000000000003</v>
      </c>
      <c r="U123" s="73"/>
      <c r="V123" s="73">
        <f t="shared" si="20"/>
        <v>238.42156862745097</v>
      </c>
      <c r="W123" s="73"/>
      <c r="X123" s="72" t="str">
        <f t="shared" si="21"/>
        <v>N</v>
      </c>
      <c r="Y123" s="73"/>
      <c r="Z123" s="72" t="str">
        <f t="shared" si="22"/>
        <v>N</v>
      </c>
      <c r="AA123" s="72"/>
      <c r="AB123" s="85" t="s">
        <v>237</v>
      </c>
      <c r="AC123" s="72"/>
      <c r="AD123" s="72" t="str">
        <f t="shared" si="23"/>
        <v>Y</v>
      </c>
      <c r="AE123" s="72"/>
      <c r="AF123" s="72">
        <f t="shared" si="24"/>
        <v>238.42156862745097</v>
      </c>
      <c r="AG123" s="72"/>
      <c r="AH123" s="73">
        <f t="shared" si="25"/>
        <v>238.3262</v>
      </c>
      <c r="AI123" s="73"/>
      <c r="AJ123" s="73">
        <f t="shared" si="26"/>
        <v>243.19</v>
      </c>
      <c r="AK123" s="73"/>
      <c r="AL123" s="73">
        <f>IF(AB123="N",AJ123,#REF!)</f>
        <v>243.19</v>
      </c>
      <c r="AM123" s="73"/>
      <c r="AN123" s="72" t="str">
        <f t="shared" si="27"/>
        <v>N/A</v>
      </c>
      <c r="AO123" s="73"/>
      <c r="AP123" s="73">
        <f t="shared" si="28"/>
        <v>243.19</v>
      </c>
      <c r="AQ123" s="73"/>
      <c r="AR123" s="73">
        <f t="shared" si="29"/>
        <v>4.8638000000000003</v>
      </c>
      <c r="AS123" s="73"/>
      <c r="AT123" s="73">
        <v>0.22</v>
      </c>
      <c r="AU123" s="73"/>
      <c r="AV123" s="73">
        <f t="shared" si="30"/>
        <v>248.27379999999999</v>
      </c>
      <c r="AW123" s="73"/>
      <c r="AX123" s="75">
        <f t="shared" si="31"/>
        <v>21745805.5944</v>
      </c>
      <c r="AY123" s="75"/>
      <c r="AZ123" s="75">
        <f t="shared" si="32"/>
        <v>24855499.407595757</v>
      </c>
      <c r="BA123" s="75"/>
      <c r="BB123" s="76">
        <f t="shared" si="33"/>
        <v>-3109693.8131957576</v>
      </c>
      <c r="BC123" s="70"/>
      <c r="BD123" s="77">
        <f t="shared" si="34"/>
        <v>5.0837999999999965</v>
      </c>
      <c r="BE123" s="76">
        <f t="shared" si="35"/>
        <v>445279.87439999968</v>
      </c>
      <c r="BF123" s="6"/>
    </row>
    <row r="124" spans="1:58" s="56" customFormat="1" x14ac:dyDescent="0.3">
      <c r="A124" s="70" t="s">
        <v>183</v>
      </c>
      <c r="B124" s="70"/>
      <c r="C124" s="70" t="s">
        <v>200</v>
      </c>
      <c r="D124" s="70"/>
      <c r="E124" s="70" t="s">
        <v>357</v>
      </c>
      <c r="F124" s="70"/>
      <c r="G124" s="71">
        <v>154</v>
      </c>
      <c r="H124" s="71"/>
      <c r="I124" s="71">
        <v>11416</v>
      </c>
      <c r="J124" s="71"/>
      <c r="K124" s="71">
        <v>16909</v>
      </c>
      <c r="L124" s="71"/>
      <c r="M124" s="95">
        <v>0.8</v>
      </c>
      <c r="N124" s="84"/>
      <c r="O124" s="73">
        <v>266.72651903073103</v>
      </c>
      <c r="P124" s="73"/>
      <c r="Q124" s="74">
        <v>253.64</v>
      </c>
      <c r="R124" s="74"/>
      <c r="S124" s="74">
        <f t="shared" si="18"/>
        <v>4.9733333333333292</v>
      </c>
      <c r="T124" s="73">
        <f t="shared" si="19"/>
        <v>5.0728</v>
      </c>
      <c r="U124" s="73"/>
      <c r="V124" s="73">
        <f t="shared" si="20"/>
        <v>248.66666666666666</v>
      </c>
      <c r="W124" s="73"/>
      <c r="X124" s="72" t="str">
        <f t="shared" si="21"/>
        <v>N</v>
      </c>
      <c r="Y124" s="73"/>
      <c r="Z124" s="72" t="str">
        <f t="shared" si="22"/>
        <v>N</v>
      </c>
      <c r="AA124" s="72"/>
      <c r="AB124" s="85" t="s">
        <v>237</v>
      </c>
      <c r="AC124" s="72"/>
      <c r="AD124" s="72" t="str">
        <f t="shared" si="23"/>
        <v>Y</v>
      </c>
      <c r="AE124" s="72"/>
      <c r="AF124" s="72">
        <f t="shared" si="24"/>
        <v>248.66666666666666</v>
      </c>
      <c r="AG124" s="72"/>
      <c r="AH124" s="73">
        <f t="shared" si="25"/>
        <v>248.56719999999999</v>
      </c>
      <c r="AI124" s="73"/>
      <c r="AJ124" s="73">
        <f t="shared" si="26"/>
        <v>253.64</v>
      </c>
      <c r="AK124" s="73"/>
      <c r="AL124" s="73">
        <f>IF(AB124="N",AJ124,#REF!)</f>
        <v>253.64</v>
      </c>
      <c r="AM124" s="73"/>
      <c r="AN124" s="72" t="str">
        <f t="shared" si="27"/>
        <v>N/A</v>
      </c>
      <c r="AO124" s="73"/>
      <c r="AP124" s="73">
        <f t="shared" si="28"/>
        <v>253.64</v>
      </c>
      <c r="AQ124" s="73"/>
      <c r="AR124" s="73">
        <f t="shared" si="29"/>
        <v>5.0728</v>
      </c>
      <c r="AS124" s="73"/>
      <c r="AT124" s="73">
        <v>0.46</v>
      </c>
      <c r="AU124" s="73"/>
      <c r="AV124" s="73">
        <f t="shared" si="30"/>
        <v>259.17279999999994</v>
      </c>
      <c r="AW124" s="73"/>
      <c r="AX124" s="75">
        <f t="shared" si="31"/>
        <v>2958716.6847999995</v>
      </c>
      <c r="AY124" s="75"/>
      <c r="AZ124" s="75">
        <f t="shared" si="32"/>
        <v>3044949.9412548253</v>
      </c>
      <c r="BA124" s="75"/>
      <c r="BB124" s="76">
        <f t="shared" si="33"/>
        <v>-86233.256454825867</v>
      </c>
      <c r="BC124" s="70"/>
      <c r="BD124" s="77">
        <f t="shared" si="34"/>
        <v>5.532799999999952</v>
      </c>
      <c r="BE124" s="76">
        <f t="shared" si="35"/>
        <v>63162.444799999452</v>
      </c>
      <c r="BF124" s="6"/>
    </row>
    <row r="125" spans="1:58" s="56" customFormat="1" x14ac:dyDescent="0.3">
      <c r="A125" s="70" t="s">
        <v>212</v>
      </c>
      <c r="B125" s="70"/>
      <c r="C125" s="70" t="s">
        <v>210</v>
      </c>
      <c r="D125" s="70"/>
      <c r="E125" s="70" t="s">
        <v>268</v>
      </c>
      <c r="F125" s="70"/>
      <c r="G125" s="71">
        <v>43</v>
      </c>
      <c r="H125" s="71"/>
      <c r="I125" s="71">
        <v>14150</v>
      </c>
      <c r="J125" s="71"/>
      <c r="K125" s="71">
        <v>15053</v>
      </c>
      <c r="L125" s="71"/>
      <c r="M125" s="95">
        <v>0.96</v>
      </c>
      <c r="N125" s="84"/>
      <c r="O125" s="73">
        <v>119.186993649264</v>
      </c>
      <c r="P125" s="73"/>
      <c r="Q125" s="74">
        <v>128.16</v>
      </c>
      <c r="R125" s="74"/>
      <c r="S125" s="74">
        <f t="shared" si="18"/>
        <v>2.5129411764705907</v>
      </c>
      <c r="T125" s="73">
        <f t="shared" si="19"/>
        <v>2.5632000000000001</v>
      </c>
      <c r="U125" s="73"/>
      <c r="V125" s="73">
        <f t="shared" si="20"/>
        <v>125.64705882352941</v>
      </c>
      <c r="W125" s="73"/>
      <c r="X125" s="72" t="str">
        <f t="shared" si="21"/>
        <v>Y</v>
      </c>
      <c r="Y125" s="73"/>
      <c r="Z125" s="72" t="str">
        <f t="shared" si="22"/>
        <v>N</v>
      </c>
      <c r="AA125" s="72"/>
      <c r="AB125" s="85" t="s">
        <v>237</v>
      </c>
      <c r="AC125" s="72"/>
      <c r="AD125" s="72" t="str">
        <f t="shared" si="23"/>
        <v>N</v>
      </c>
      <c r="AE125" s="72"/>
      <c r="AF125" s="72">
        <f t="shared" si="24"/>
        <v>0</v>
      </c>
      <c r="AG125" s="72"/>
      <c r="AH125" s="73">
        <f t="shared" si="25"/>
        <v>125.5968</v>
      </c>
      <c r="AI125" s="73"/>
      <c r="AJ125" s="73">
        <f t="shared" si="26"/>
        <v>125.5968</v>
      </c>
      <c r="AK125" s="73"/>
      <c r="AL125" s="73">
        <f>IF(AB125="N",AJ125,#REF!)</f>
        <v>125.5968</v>
      </c>
      <c r="AM125" s="73"/>
      <c r="AN125" s="72">
        <f t="shared" si="27"/>
        <v>2.5129411764705907</v>
      </c>
      <c r="AO125" s="73"/>
      <c r="AP125" s="73">
        <f t="shared" si="28"/>
        <v>128.10974117647061</v>
      </c>
      <c r="AQ125" s="73"/>
      <c r="AR125" s="73">
        <f t="shared" si="29"/>
        <v>2.5621948235294121</v>
      </c>
      <c r="AS125" s="73"/>
      <c r="AT125" s="73">
        <v>0.1</v>
      </c>
      <c r="AU125" s="73"/>
      <c r="AV125" s="73">
        <f t="shared" si="30"/>
        <v>130.77193600000001</v>
      </c>
      <c r="AW125" s="73"/>
      <c r="AX125" s="75">
        <f t="shared" si="31"/>
        <v>1850422.8944000001</v>
      </c>
      <c r="AY125" s="75"/>
      <c r="AZ125" s="75">
        <f t="shared" si="32"/>
        <v>1686495.9601370855</v>
      </c>
      <c r="BA125" s="75"/>
      <c r="BB125" s="76">
        <f t="shared" si="33"/>
        <v>163926.93426291458</v>
      </c>
      <c r="BC125" s="70"/>
      <c r="BD125" s="77">
        <f t="shared" si="34"/>
        <v>2.6119360000000142</v>
      </c>
      <c r="BE125" s="76">
        <f t="shared" si="35"/>
        <v>36958.894400000201</v>
      </c>
      <c r="BF125" s="6"/>
    </row>
    <row r="126" spans="1:58" s="56" customFormat="1" x14ac:dyDescent="0.3">
      <c r="A126" s="70" t="s">
        <v>151</v>
      </c>
      <c r="B126" s="70"/>
      <c r="C126" s="70" t="s">
        <v>200</v>
      </c>
      <c r="D126" s="70"/>
      <c r="E126" s="70" t="s">
        <v>303</v>
      </c>
      <c r="F126" s="70"/>
      <c r="G126" s="71">
        <v>119</v>
      </c>
      <c r="H126" s="71"/>
      <c r="I126" s="71">
        <v>29470</v>
      </c>
      <c r="J126" s="71"/>
      <c r="K126" s="71">
        <v>40604</v>
      </c>
      <c r="L126" s="71"/>
      <c r="M126" s="95">
        <v>0.93</v>
      </c>
      <c r="N126" s="84"/>
      <c r="O126" s="73">
        <v>250.39952453575799</v>
      </c>
      <c r="P126" s="73"/>
      <c r="Q126" s="74">
        <v>216.71</v>
      </c>
      <c r="R126" s="74"/>
      <c r="S126" s="74">
        <f t="shared" si="18"/>
        <v>4.2492156862745105</v>
      </c>
      <c r="T126" s="73">
        <f t="shared" si="19"/>
        <v>4.3342000000000001</v>
      </c>
      <c r="U126" s="73"/>
      <c r="V126" s="73">
        <f t="shared" si="20"/>
        <v>212.4607843137255</v>
      </c>
      <c r="W126" s="73"/>
      <c r="X126" s="72" t="str">
        <f t="shared" si="21"/>
        <v>N</v>
      </c>
      <c r="Y126" s="73"/>
      <c r="Z126" s="72" t="str">
        <f t="shared" si="22"/>
        <v>N</v>
      </c>
      <c r="AA126" s="72"/>
      <c r="AB126" s="85" t="s">
        <v>237</v>
      </c>
      <c r="AC126" s="72"/>
      <c r="AD126" s="72" t="str">
        <f t="shared" si="23"/>
        <v>Y</v>
      </c>
      <c r="AE126" s="72"/>
      <c r="AF126" s="72">
        <f t="shared" si="24"/>
        <v>212.4607843137255</v>
      </c>
      <c r="AG126" s="72"/>
      <c r="AH126" s="73">
        <f t="shared" si="25"/>
        <v>212.3758</v>
      </c>
      <c r="AI126" s="73"/>
      <c r="AJ126" s="73">
        <f t="shared" si="26"/>
        <v>216.71</v>
      </c>
      <c r="AK126" s="73"/>
      <c r="AL126" s="73">
        <f>IF(AB126="N",AJ126,#REF!)</f>
        <v>216.71</v>
      </c>
      <c r="AM126" s="73"/>
      <c r="AN126" s="72" t="str">
        <f t="shared" si="27"/>
        <v>N/A</v>
      </c>
      <c r="AO126" s="73"/>
      <c r="AP126" s="73">
        <f t="shared" si="28"/>
        <v>216.71</v>
      </c>
      <c r="AQ126" s="73"/>
      <c r="AR126" s="73">
        <f t="shared" si="29"/>
        <v>4.3342000000000001</v>
      </c>
      <c r="AS126" s="73"/>
      <c r="AT126" s="73">
        <v>0.08</v>
      </c>
      <c r="AU126" s="73"/>
      <c r="AV126" s="73">
        <f t="shared" si="30"/>
        <v>221.12420000000003</v>
      </c>
      <c r="AW126" s="73"/>
      <c r="AX126" s="75">
        <f t="shared" si="31"/>
        <v>6516530.1740000006</v>
      </c>
      <c r="AY126" s="75"/>
      <c r="AZ126" s="75">
        <f t="shared" si="32"/>
        <v>7379273.9880687883</v>
      </c>
      <c r="BA126" s="75"/>
      <c r="BB126" s="76">
        <f t="shared" si="33"/>
        <v>-862743.81406878773</v>
      </c>
      <c r="BC126" s="70"/>
      <c r="BD126" s="77">
        <f t="shared" si="34"/>
        <v>4.4142000000000223</v>
      </c>
      <c r="BE126" s="76">
        <f t="shared" si="35"/>
        <v>130086.47400000066</v>
      </c>
      <c r="BF126" s="6"/>
    </row>
    <row r="127" spans="1:58" s="56" customFormat="1" x14ac:dyDescent="0.3">
      <c r="A127" s="70" t="s">
        <v>149</v>
      </c>
      <c r="B127" s="70"/>
      <c r="C127" s="70" t="s">
        <v>200</v>
      </c>
      <c r="D127" s="70"/>
      <c r="E127" s="70" t="s">
        <v>264</v>
      </c>
      <c r="F127" s="70"/>
      <c r="G127" s="71">
        <v>89</v>
      </c>
      <c r="H127" s="71"/>
      <c r="I127" s="71">
        <v>12460</v>
      </c>
      <c r="J127" s="71"/>
      <c r="K127" s="71">
        <v>29237</v>
      </c>
      <c r="L127" s="71"/>
      <c r="M127" s="95">
        <v>0.88</v>
      </c>
      <c r="N127" s="84"/>
      <c r="O127" s="73">
        <v>326.53220589362599</v>
      </c>
      <c r="P127" s="73"/>
      <c r="Q127" s="74">
        <v>259.25</v>
      </c>
      <c r="R127" s="74"/>
      <c r="S127" s="74">
        <f t="shared" si="18"/>
        <v>5.0833333333333428</v>
      </c>
      <c r="T127" s="73">
        <f t="shared" si="19"/>
        <v>5.1850000000000005</v>
      </c>
      <c r="U127" s="73"/>
      <c r="V127" s="73">
        <f t="shared" si="20"/>
        <v>254.16666666666666</v>
      </c>
      <c r="W127" s="73"/>
      <c r="X127" s="72" t="str">
        <f t="shared" si="21"/>
        <v>N</v>
      </c>
      <c r="Y127" s="73"/>
      <c r="Z127" s="72" t="str">
        <f t="shared" si="22"/>
        <v>N</v>
      </c>
      <c r="AA127" s="72"/>
      <c r="AB127" s="85" t="s">
        <v>237</v>
      </c>
      <c r="AC127" s="72"/>
      <c r="AD127" s="72" t="str">
        <f t="shared" si="23"/>
        <v>Y</v>
      </c>
      <c r="AE127" s="72"/>
      <c r="AF127" s="72">
        <f t="shared" si="24"/>
        <v>254.16666666666666</v>
      </c>
      <c r="AG127" s="72"/>
      <c r="AH127" s="73">
        <f t="shared" si="25"/>
        <v>254.065</v>
      </c>
      <c r="AI127" s="73"/>
      <c r="AJ127" s="73">
        <f t="shared" si="26"/>
        <v>259.25</v>
      </c>
      <c r="AK127" s="73"/>
      <c r="AL127" s="73">
        <f>IF(AB127="N",AJ127,#REF!)</f>
        <v>259.25</v>
      </c>
      <c r="AM127" s="73"/>
      <c r="AN127" s="72" t="str">
        <f t="shared" si="27"/>
        <v>N/A</v>
      </c>
      <c r="AO127" s="73"/>
      <c r="AP127" s="73">
        <f t="shared" si="28"/>
        <v>259.25</v>
      </c>
      <c r="AQ127" s="73"/>
      <c r="AR127" s="73">
        <f t="shared" si="29"/>
        <v>5.1850000000000005</v>
      </c>
      <c r="AS127" s="73"/>
      <c r="AT127" s="73">
        <v>6.12</v>
      </c>
      <c r="AU127" s="73"/>
      <c r="AV127" s="73">
        <f t="shared" si="30"/>
        <v>270.55500000000001</v>
      </c>
      <c r="AW127" s="73"/>
      <c r="AX127" s="75">
        <f t="shared" si="31"/>
        <v>3371115.3000000003</v>
      </c>
      <c r="AY127" s="75"/>
      <c r="AZ127" s="75">
        <f t="shared" si="32"/>
        <v>4068591.2854345799</v>
      </c>
      <c r="BA127" s="75"/>
      <c r="BB127" s="76">
        <f t="shared" si="33"/>
        <v>-697475.98543457966</v>
      </c>
      <c r="BC127" s="70"/>
      <c r="BD127" s="77">
        <f t="shared" si="34"/>
        <v>11.305000000000007</v>
      </c>
      <c r="BE127" s="76">
        <f t="shared" si="35"/>
        <v>140860.30000000008</v>
      </c>
      <c r="BF127" s="6"/>
    </row>
    <row r="128" spans="1:58" s="56" customFormat="1" x14ac:dyDescent="0.3">
      <c r="A128" s="70" t="s">
        <v>147</v>
      </c>
      <c r="B128" s="70"/>
      <c r="C128" s="70" t="s">
        <v>200</v>
      </c>
      <c r="D128" s="70"/>
      <c r="E128" s="70" t="s">
        <v>285</v>
      </c>
      <c r="F128" s="70"/>
      <c r="G128" s="71">
        <v>130</v>
      </c>
      <c r="H128" s="71"/>
      <c r="I128" s="71">
        <v>31406</v>
      </c>
      <c r="J128" s="71"/>
      <c r="K128" s="71">
        <v>42705</v>
      </c>
      <c r="L128" s="71"/>
      <c r="M128" s="95">
        <v>0.78</v>
      </c>
      <c r="N128" s="84"/>
      <c r="O128" s="73">
        <v>202.98600923502099</v>
      </c>
      <c r="P128" s="73"/>
      <c r="Q128" s="74">
        <v>212.02</v>
      </c>
      <c r="R128" s="74"/>
      <c r="S128" s="74">
        <f t="shared" si="18"/>
        <v>4.1572549019607834</v>
      </c>
      <c r="T128" s="73">
        <f t="shared" si="19"/>
        <v>4.2404000000000002</v>
      </c>
      <c r="U128" s="73"/>
      <c r="V128" s="73">
        <f t="shared" si="20"/>
        <v>207.86274509803923</v>
      </c>
      <c r="W128" s="73"/>
      <c r="X128" s="72" t="str">
        <f t="shared" si="21"/>
        <v>Y</v>
      </c>
      <c r="Y128" s="73"/>
      <c r="Z128" s="72" t="str">
        <f t="shared" si="22"/>
        <v>N</v>
      </c>
      <c r="AA128" s="72"/>
      <c r="AB128" s="85" t="s">
        <v>237</v>
      </c>
      <c r="AC128" s="72"/>
      <c r="AD128" s="72" t="str">
        <f t="shared" si="23"/>
        <v>N</v>
      </c>
      <c r="AE128" s="72"/>
      <c r="AF128" s="72">
        <f t="shared" si="24"/>
        <v>0</v>
      </c>
      <c r="AG128" s="72"/>
      <c r="AH128" s="73">
        <f t="shared" si="25"/>
        <v>207.77960000000002</v>
      </c>
      <c r="AI128" s="73"/>
      <c r="AJ128" s="73">
        <f t="shared" si="26"/>
        <v>207.77960000000002</v>
      </c>
      <c r="AK128" s="73"/>
      <c r="AL128" s="73">
        <f>IF(AB128="N",AJ128,#REF!)</f>
        <v>207.77960000000002</v>
      </c>
      <c r="AM128" s="73"/>
      <c r="AN128" s="72">
        <f t="shared" si="27"/>
        <v>4.1572549019607834</v>
      </c>
      <c r="AO128" s="73"/>
      <c r="AP128" s="73">
        <f t="shared" si="28"/>
        <v>211.9368549019608</v>
      </c>
      <c r="AQ128" s="73"/>
      <c r="AR128" s="73">
        <f t="shared" si="29"/>
        <v>4.2387370980392163</v>
      </c>
      <c r="AS128" s="73"/>
      <c r="AT128" s="73">
        <v>0.1</v>
      </c>
      <c r="AU128" s="73"/>
      <c r="AV128" s="73">
        <f t="shared" si="30"/>
        <v>216.27559200000002</v>
      </c>
      <c r="AW128" s="73"/>
      <c r="AX128" s="75">
        <f t="shared" si="31"/>
        <v>6792351.2423520004</v>
      </c>
      <c r="AY128" s="75"/>
      <c r="AZ128" s="75">
        <f t="shared" si="32"/>
        <v>6374978.6060350696</v>
      </c>
      <c r="BA128" s="75"/>
      <c r="BB128" s="76">
        <f t="shared" si="33"/>
        <v>417372.63631693088</v>
      </c>
      <c r="BC128" s="70"/>
      <c r="BD128" s="77">
        <f t="shared" si="34"/>
        <v>4.2555920000000071</v>
      </c>
      <c r="BE128" s="76">
        <f t="shared" si="35"/>
        <v>133651.12235200024</v>
      </c>
      <c r="BF128" s="6"/>
    </row>
    <row r="129" spans="1:58" s="56" customFormat="1" x14ac:dyDescent="0.3">
      <c r="A129" s="70" t="s">
        <v>145</v>
      </c>
      <c r="B129" s="70"/>
      <c r="C129" s="70" t="s">
        <v>200</v>
      </c>
      <c r="D129" s="70"/>
      <c r="E129" s="70" t="s">
        <v>268</v>
      </c>
      <c r="F129" s="70"/>
      <c r="G129" s="71">
        <v>94</v>
      </c>
      <c r="H129" s="71"/>
      <c r="I129" s="71">
        <v>13401</v>
      </c>
      <c r="J129" s="71"/>
      <c r="K129" s="71">
        <v>30879</v>
      </c>
      <c r="L129" s="71"/>
      <c r="M129" s="95">
        <v>0.51</v>
      </c>
      <c r="N129" s="84"/>
      <c r="O129" s="73">
        <v>151.668585341831</v>
      </c>
      <c r="P129" s="73"/>
      <c r="Q129" s="74">
        <v>207.81</v>
      </c>
      <c r="R129" s="74"/>
      <c r="S129" s="74">
        <f t="shared" si="18"/>
        <v>4.0747058823529585</v>
      </c>
      <c r="T129" s="73">
        <f t="shared" si="19"/>
        <v>4.1562000000000001</v>
      </c>
      <c r="U129" s="73"/>
      <c r="V129" s="73">
        <f t="shared" si="20"/>
        <v>203.73529411764704</v>
      </c>
      <c r="W129" s="73"/>
      <c r="X129" s="72" t="str">
        <f t="shared" si="21"/>
        <v>Y</v>
      </c>
      <c r="Y129" s="73"/>
      <c r="Z129" s="72" t="str">
        <f t="shared" si="22"/>
        <v>Y</v>
      </c>
      <c r="AA129" s="72"/>
      <c r="AB129" s="85" t="s">
        <v>237</v>
      </c>
      <c r="AC129" s="72"/>
      <c r="AD129" s="72" t="str">
        <f t="shared" si="23"/>
        <v>N</v>
      </c>
      <c r="AE129" s="72"/>
      <c r="AF129" s="72">
        <f t="shared" si="24"/>
        <v>0</v>
      </c>
      <c r="AG129" s="72"/>
      <c r="AH129" s="73">
        <f t="shared" si="25"/>
        <v>203.65379999999999</v>
      </c>
      <c r="AI129" s="73"/>
      <c r="AJ129" s="73">
        <f t="shared" si="26"/>
        <v>151.668585341831</v>
      </c>
      <c r="AK129" s="73"/>
      <c r="AL129" s="73">
        <f>IF(AB129="N",AJ129,#REF!)</f>
        <v>151.668585341831</v>
      </c>
      <c r="AM129" s="73"/>
      <c r="AN129" s="72">
        <f t="shared" si="27"/>
        <v>4.0747058823529585</v>
      </c>
      <c r="AO129" s="73"/>
      <c r="AP129" s="73">
        <f t="shared" si="28"/>
        <v>155.74329122418396</v>
      </c>
      <c r="AQ129" s="73"/>
      <c r="AR129" s="73">
        <f t="shared" si="29"/>
        <v>3.1148658244836795</v>
      </c>
      <c r="AS129" s="73"/>
      <c r="AT129" s="73">
        <v>0</v>
      </c>
      <c r="AU129" s="73"/>
      <c r="AV129" s="73">
        <f t="shared" si="30"/>
        <v>158.85815704866764</v>
      </c>
      <c r="AW129" s="73"/>
      <c r="AX129" s="75">
        <f t="shared" si="31"/>
        <v>2128858.1626091949</v>
      </c>
      <c r="AY129" s="75"/>
      <c r="AZ129" s="75">
        <f t="shared" si="32"/>
        <v>2032510.7121658772</v>
      </c>
      <c r="BA129" s="75"/>
      <c r="BB129" s="76">
        <f t="shared" si="33"/>
        <v>96347.450443317648</v>
      </c>
      <c r="BC129" s="70"/>
      <c r="BD129" s="77">
        <f t="shared" si="34"/>
        <v>-48.951842951332367</v>
      </c>
      <c r="BE129" s="76">
        <f t="shared" si="35"/>
        <v>-656003.64739080507</v>
      </c>
      <c r="BF129" s="6"/>
    </row>
    <row r="130" spans="1:58" s="56" customFormat="1" x14ac:dyDescent="0.3">
      <c r="A130" s="70" t="s">
        <v>143</v>
      </c>
      <c r="B130" s="70"/>
      <c r="C130" s="70" t="s">
        <v>200</v>
      </c>
      <c r="D130" s="70"/>
      <c r="E130" s="70" t="s">
        <v>328</v>
      </c>
      <c r="F130" s="70"/>
      <c r="G130" s="71">
        <v>58</v>
      </c>
      <c r="H130" s="71"/>
      <c r="I130" s="71">
        <v>11636</v>
      </c>
      <c r="J130" s="71"/>
      <c r="K130" s="71">
        <v>19331</v>
      </c>
      <c r="L130" s="71"/>
      <c r="M130" s="95">
        <v>0.91</v>
      </c>
      <c r="N130" s="84"/>
      <c r="O130" s="73">
        <v>267.399800294827</v>
      </c>
      <c r="P130" s="73"/>
      <c r="Q130" s="74">
        <v>223.32</v>
      </c>
      <c r="R130" s="74"/>
      <c r="S130" s="74">
        <f t="shared" si="18"/>
        <v>4.3788235294117612</v>
      </c>
      <c r="T130" s="73">
        <f t="shared" si="19"/>
        <v>4.4664000000000001</v>
      </c>
      <c r="U130" s="73"/>
      <c r="V130" s="73">
        <f t="shared" si="20"/>
        <v>218.94117647058823</v>
      </c>
      <c r="W130" s="73"/>
      <c r="X130" s="72" t="str">
        <f t="shared" si="21"/>
        <v>N</v>
      </c>
      <c r="Y130" s="73"/>
      <c r="Z130" s="72" t="str">
        <f t="shared" si="22"/>
        <v>N</v>
      </c>
      <c r="AA130" s="72"/>
      <c r="AB130" s="85" t="s">
        <v>237</v>
      </c>
      <c r="AC130" s="72"/>
      <c r="AD130" s="72" t="str">
        <f t="shared" si="23"/>
        <v>Y</v>
      </c>
      <c r="AE130" s="72"/>
      <c r="AF130" s="72">
        <f t="shared" si="24"/>
        <v>218.94117647058823</v>
      </c>
      <c r="AG130" s="72"/>
      <c r="AH130" s="73">
        <f t="shared" si="25"/>
        <v>218.8536</v>
      </c>
      <c r="AI130" s="73"/>
      <c r="AJ130" s="73">
        <f t="shared" si="26"/>
        <v>223.32</v>
      </c>
      <c r="AK130" s="73"/>
      <c r="AL130" s="73">
        <f>IF(AB130="N",AJ130,#REF!)</f>
        <v>223.32</v>
      </c>
      <c r="AM130" s="73"/>
      <c r="AN130" s="72" t="str">
        <f t="shared" si="27"/>
        <v>N/A</v>
      </c>
      <c r="AO130" s="73"/>
      <c r="AP130" s="73">
        <f t="shared" si="28"/>
        <v>223.32</v>
      </c>
      <c r="AQ130" s="73"/>
      <c r="AR130" s="73">
        <f t="shared" si="29"/>
        <v>4.4664000000000001</v>
      </c>
      <c r="AS130" s="73"/>
      <c r="AT130" s="73">
        <v>0.35</v>
      </c>
      <c r="AU130" s="73"/>
      <c r="AV130" s="73">
        <f t="shared" si="30"/>
        <v>228.13639999999998</v>
      </c>
      <c r="AW130" s="73"/>
      <c r="AX130" s="75">
        <f t="shared" si="31"/>
        <v>2654595.1503999997</v>
      </c>
      <c r="AY130" s="75"/>
      <c r="AZ130" s="75">
        <f t="shared" si="32"/>
        <v>3111464.076230607</v>
      </c>
      <c r="BA130" s="75"/>
      <c r="BB130" s="76">
        <f t="shared" si="33"/>
        <v>-456868.9258306073</v>
      </c>
      <c r="BC130" s="70"/>
      <c r="BD130" s="77">
        <f t="shared" si="34"/>
        <v>4.8163999999999874</v>
      </c>
      <c r="BE130" s="76">
        <f t="shared" si="35"/>
        <v>56043.630399999856</v>
      </c>
      <c r="BF130" s="6"/>
    </row>
    <row r="131" spans="1:58" s="56" customFormat="1" x14ac:dyDescent="0.3">
      <c r="A131" s="70" t="s">
        <v>141</v>
      </c>
      <c r="B131" s="70"/>
      <c r="C131" s="70" t="s">
        <v>200</v>
      </c>
      <c r="D131" s="70"/>
      <c r="E131" s="70" t="s">
        <v>300</v>
      </c>
      <c r="F131" s="70"/>
      <c r="G131" s="71">
        <v>150</v>
      </c>
      <c r="H131" s="71"/>
      <c r="I131" s="71">
        <v>40455</v>
      </c>
      <c r="J131" s="71"/>
      <c r="K131" s="71">
        <v>51675</v>
      </c>
      <c r="L131" s="71"/>
      <c r="M131" s="95">
        <v>0.94</v>
      </c>
      <c r="N131" s="84"/>
      <c r="O131" s="73">
        <v>235.60245260442699</v>
      </c>
      <c r="P131" s="73"/>
      <c r="Q131" s="74">
        <v>217.32</v>
      </c>
      <c r="R131" s="74"/>
      <c r="S131" s="74">
        <f t="shared" si="18"/>
        <v>4.2611764705882251</v>
      </c>
      <c r="T131" s="73">
        <f t="shared" si="19"/>
        <v>4.3464</v>
      </c>
      <c r="U131" s="73"/>
      <c r="V131" s="73">
        <f t="shared" si="20"/>
        <v>213.05882352941177</v>
      </c>
      <c r="W131" s="73"/>
      <c r="X131" s="72" t="str">
        <f t="shared" si="21"/>
        <v>N</v>
      </c>
      <c r="Y131" s="73"/>
      <c r="Z131" s="72" t="str">
        <f t="shared" si="22"/>
        <v>N</v>
      </c>
      <c r="AA131" s="72"/>
      <c r="AB131" s="85" t="s">
        <v>237</v>
      </c>
      <c r="AC131" s="72"/>
      <c r="AD131" s="72" t="str">
        <f t="shared" si="23"/>
        <v>Y</v>
      </c>
      <c r="AE131" s="72"/>
      <c r="AF131" s="72">
        <f t="shared" si="24"/>
        <v>213.05882352941177</v>
      </c>
      <c r="AG131" s="72"/>
      <c r="AH131" s="73">
        <f t="shared" si="25"/>
        <v>212.9736</v>
      </c>
      <c r="AI131" s="73"/>
      <c r="AJ131" s="73">
        <f t="shared" si="26"/>
        <v>217.32</v>
      </c>
      <c r="AK131" s="73"/>
      <c r="AL131" s="73">
        <f>IF(AB131="N",AJ131,#REF!)</f>
        <v>217.32</v>
      </c>
      <c r="AM131" s="73"/>
      <c r="AN131" s="72" t="str">
        <f t="shared" si="27"/>
        <v>N/A</v>
      </c>
      <c r="AO131" s="73"/>
      <c r="AP131" s="73">
        <f t="shared" si="28"/>
        <v>217.32</v>
      </c>
      <c r="AQ131" s="73"/>
      <c r="AR131" s="73">
        <f t="shared" si="29"/>
        <v>4.3464</v>
      </c>
      <c r="AS131" s="73"/>
      <c r="AT131" s="73">
        <v>0.49</v>
      </c>
      <c r="AU131" s="73"/>
      <c r="AV131" s="73">
        <f t="shared" si="30"/>
        <v>222.15639999999999</v>
      </c>
      <c r="AW131" s="73"/>
      <c r="AX131" s="75">
        <f t="shared" si="31"/>
        <v>8987337.1620000005</v>
      </c>
      <c r="AY131" s="75"/>
      <c r="AZ131" s="75">
        <f t="shared" si="32"/>
        <v>9531297.2201120947</v>
      </c>
      <c r="BA131" s="75"/>
      <c r="BB131" s="76">
        <f t="shared" si="33"/>
        <v>-543960.05811209418</v>
      </c>
      <c r="BC131" s="70"/>
      <c r="BD131" s="77">
        <f t="shared" si="34"/>
        <v>4.8363999999999976</v>
      </c>
      <c r="BE131" s="76">
        <f t="shared" si="35"/>
        <v>195656.56199999989</v>
      </c>
      <c r="BF131" s="6"/>
    </row>
    <row r="132" spans="1:58" s="56" customFormat="1" x14ac:dyDescent="0.3">
      <c r="A132" s="70" t="s">
        <v>139</v>
      </c>
      <c r="B132" s="70"/>
      <c r="C132" s="70" t="s">
        <v>200</v>
      </c>
      <c r="D132" s="70"/>
      <c r="E132" s="70" t="s">
        <v>332</v>
      </c>
      <c r="F132" s="70"/>
      <c r="G132" s="71">
        <v>120</v>
      </c>
      <c r="H132" s="71"/>
      <c r="I132" s="71">
        <v>27701</v>
      </c>
      <c r="J132" s="71"/>
      <c r="K132" s="71">
        <v>41935</v>
      </c>
      <c r="L132" s="71"/>
      <c r="M132" s="95">
        <v>0.96</v>
      </c>
      <c r="N132" s="84"/>
      <c r="O132" s="73">
        <v>273.82016499505499</v>
      </c>
      <c r="P132" s="73"/>
      <c r="Q132" s="74">
        <v>253.06</v>
      </c>
      <c r="R132" s="74"/>
      <c r="S132" s="74">
        <f t="shared" si="18"/>
        <v>4.9619607843137317</v>
      </c>
      <c r="T132" s="73">
        <f t="shared" si="19"/>
        <v>5.0612000000000004</v>
      </c>
      <c r="U132" s="73"/>
      <c r="V132" s="73">
        <f t="shared" si="20"/>
        <v>248.09803921568627</v>
      </c>
      <c r="W132" s="73"/>
      <c r="X132" s="72" t="str">
        <f t="shared" si="21"/>
        <v>N</v>
      </c>
      <c r="Y132" s="73"/>
      <c r="Z132" s="72" t="str">
        <f t="shared" si="22"/>
        <v>N</v>
      </c>
      <c r="AA132" s="72"/>
      <c r="AB132" s="85" t="s">
        <v>237</v>
      </c>
      <c r="AC132" s="72"/>
      <c r="AD132" s="72" t="str">
        <f t="shared" si="23"/>
        <v>Y</v>
      </c>
      <c r="AE132" s="72"/>
      <c r="AF132" s="72">
        <f t="shared" si="24"/>
        <v>248.09803921568627</v>
      </c>
      <c r="AG132" s="72"/>
      <c r="AH132" s="73">
        <f t="shared" si="25"/>
        <v>247.99879999999999</v>
      </c>
      <c r="AI132" s="73"/>
      <c r="AJ132" s="73">
        <f t="shared" si="26"/>
        <v>253.06</v>
      </c>
      <c r="AK132" s="73"/>
      <c r="AL132" s="73">
        <f>IF(AB132="N",AJ132,#REF!)</f>
        <v>253.06</v>
      </c>
      <c r="AM132" s="73"/>
      <c r="AN132" s="72" t="str">
        <f t="shared" si="27"/>
        <v>N/A</v>
      </c>
      <c r="AO132" s="73"/>
      <c r="AP132" s="73">
        <f t="shared" si="28"/>
        <v>253.06</v>
      </c>
      <c r="AQ132" s="73"/>
      <c r="AR132" s="73">
        <f t="shared" si="29"/>
        <v>5.0612000000000004</v>
      </c>
      <c r="AS132" s="73"/>
      <c r="AT132" s="73">
        <v>0.23</v>
      </c>
      <c r="AU132" s="73"/>
      <c r="AV132" s="73">
        <f t="shared" si="30"/>
        <v>258.35120000000001</v>
      </c>
      <c r="AW132" s="73"/>
      <c r="AX132" s="75">
        <f t="shared" si="31"/>
        <v>7156586.5912000006</v>
      </c>
      <c r="AY132" s="75"/>
      <c r="AZ132" s="75">
        <f t="shared" si="32"/>
        <v>7585092.3905280186</v>
      </c>
      <c r="BA132" s="75"/>
      <c r="BB132" s="76">
        <f t="shared" si="33"/>
        <v>-428505.79932801798</v>
      </c>
      <c r="BC132" s="70"/>
      <c r="BD132" s="77">
        <f t="shared" si="34"/>
        <v>5.2912000000000035</v>
      </c>
      <c r="BE132" s="76">
        <f t="shared" si="35"/>
        <v>146571.53120000008</v>
      </c>
      <c r="BF132" s="6"/>
    </row>
    <row r="133" spans="1:58" s="56" customFormat="1" x14ac:dyDescent="0.3">
      <c r="A133" s="70" t="s">
        <v>137</v>
      </c>
      <c r="B133" s="70"/>
      <c r="C133" s="70" t="s">
        <v>200</v>
      </c>
      <c r="D133" s="70"/>
      <c r="E133" s="70" t="s">
        <v>285</v>
      </c>
      <c r="F133" s="70"/>
      <c r="G133" s="71">
        <v>85</v>
      </c>
      <c r="H133" s="71"/>
      <c r="I133" s="71">
        <v>21195</v>
      </c>
      <c r="J133" s="71"/>
      <c r="K133" s="71">
        <v>27923</v>
      </c>
      <c r="L133" s="71"/>
      <c r="M133" s="95">
        <v>0.86</v>
      </c>
      <c r="N133" s="84"/>
      <c r="O133" s="73">
        <v>267.84942105196097</v>
      </c>
      <c r="P133" s="73"/>
      <c r="Q133" s="74">
        <v>247.97</v>
      </c>
      <c r="R133" s="74"/>
      <c r="S133" s="74">
        <f t="shared" si="18"/>
        <v>4.8621568627451097</v>
      </c>
      <c r="T133" s="73">
        <f t="shared" si="19"/>
        <v>4.9594000000000005</v>
      </c>
      <c r="U133" s="73"/>
      <c r="V133" s="73">
        <f t="shared" si="20"/>
        <v>243.10784313725489</v>
      </c>
      <c r="W133" s="73"/>
      <c r="X133" s="72" t="str">
        <f t="shared" si="21"/>
        <v>N</v>
      </c>
      <c r="Y133" s="73"/>
      <c r="Z133" s="72" t="str">
        <f t="shared" si="22"/>
        <v>N</v>
      </c>
      <c r="AA133" s="72"/>
      <c r="AB133" s="85" t="s">
        <v>237</v>
      </c>
      <c r="AC133" s="72"/>
      <c r="AD133" s="72" t="str">
        <f t="shared" si="23"/>
        <v>Y</v>
      </c>
      <c r="AE133" s="72"/>
      <c r="AF133" s="72">
        <f t="shared" si="24"/>
        <v>243.10784313725489</v>
      </c>
      <c r="AG133" s="72"/>
      <c r="AH133" s="73">
        <f t="shared" si="25"/>
        <v>243.01060000000001</v>
      </c>
      <c r="AI133" s="73"/>
      <c r="AJ133" s="73">
        <f t="shared" si="26"/>
        <v>247.97</v>
      </c>
      <c r="AK133" s="73"/>
      <c r="AL133" s="73">
        <f>IF(AB133="N",AJ133,#REF!)</f>
        <v>247.97</v>
      </c>
      <c r="AM133" s="73"/>
      <c r="AN133" s="72" t="str">
        <f t="shared" si="27"/>
        <v>N/A</v>
      </c>
      <c r="AO133" s="73"/>
      <c r="AP133" s="73">
        <f t="shared" si="28"/>
        <v>247.97</v>
      </c>
      <c r="AQ133" s="73"/>
      <c r="AR133" s="73">
        <f t="shared" si="29"/>
        <v>4.9594000000000005</v>
      </c>
      <c r="AS133" s="73"/>
      <c r="AT133" s="73">
        <v>1.1000000000000001</v>
      </c>
      <c r="AU133" s="73"/>
      <c r="AV133" s="73">
        <f t="shared" si="30"/>
        <v>254.02939999999998</v>
      </c>
      <c r="AW133" s="73"/>
      <c r="AX133" s="75">
        <f t="shared" si="31"/>
        <v>5384153.1329999994</v>
      </c>
      <c r="AY133" s="75"/>
      <c r="AZ133" s="75">
        <f t="shared" si="32"/>
        <v>5677068.4791963128</v>
      </c>
      <c r="BA133" s="75"/>
      <c r="BB133" s="76">
        <f t="shared" si="33"/>
        <v>-292915.34619631339</v>
      </c>
      <c r="BC133" s="70"/>
      <c r="BD133" s="77">
        <f t="shared" si="34"/>
        <v>6.0593999999999824</v>
      </c>
      <c r="BE133" s="76">
        <f t="shared" si="35"/>
        <v>128428.98299999963</v>
      </c>
      <c r="BF133" s="6"/>
    </row>
    <row r="134" spans="1:58" s="56" customFormat="1" x14ac:dyDescent="0.3">
      <c r="A134" s="70" t="s">
        <v>135</v>
      </c>
      <c r="B134" s="70"/>
      <c r="C134" s="70" t="s">
        <v>200</v>
      </c>
      <c r="D134" s="70"/>
      <c r="E134" s="70" t="s">
        <v>308</v>
      </c>
      <c r="F134" s="70"/>
      <c r="G134" s="71">
        <v>60</v>
      </c>
      <c r="H134" s="71"/>
      <c r="I134" s="71">
        <v>11272</v>
      </c>
      <c r="J134" s="71"/>
      <c r="K134" s="71">
        <v>19710</v>
      </c>
      <c r="L134" s="71"/>
      <c r="M134" s="95">
        <v>0.89</v>
      </c>
      <c r="N134" s="84"/>
      <c r="O134" s="73">
        <v>274.562631831842</v>
      </c>
      <c r="P134" s="73"/>
      <c r="Q134" s="74">
        <v>247.47</v>
      </c>
      <c r="R134" s="74"/>
      <c r="S134" s="74">
        <f t="shared" ref="S134:S197" si="36">Q134-(Q134/1.02)</f>
        <v>4.8523529411764628</v>
      </c>
      <c r="T134" s="73">
        <f t="shared" ref="T134:T197" si="37">Q134*0.02</f>
        <v>4.9493999999999998</v>
      </c>
      <c r="U134" s="73"/>
      <c r="V134" s="73">
        <f t="shared" ref="V134:V197" si="38">Q134/1.02</f>
        <v>242.61764705882354</v>
      </c>
      <c r="W134" s="73"/>
      <c r="X134" s="72" t="str">
        <f t="shared" ref="X134:X197" si="39">IF(O134&lt;Q134,"Y","N")</f>
        <v>N</v>
      </c>
      <c r="Y134" s="73"/>
      <c r="Z134" s="72" t="str">
        <f t="shared" ref="Z134:Z197" si="40">IF(M134&lt;0.7,"Y","N")</f>
        <v>N</v>
      </c>
      <c r="AA134" s="72"/>
      <c r="AB134" s="85" t="s">
        <v>237</v>
      </c>
      <c r="AC134" s="72"/>
      <c r="AD134" s="72" t="str">
        <f t="shared" ref="AD134:AD197" si="41">IF(Q134-O134&lt;T134,"Y","N")</f>
        <v>Y</v>
      </c>
      <c r="AE134" s="72"/>
      <c r="AF134" s="72">
        <f t="shared" ref="AF134:AF197" si="42">IF(X134="N",V134,0)</f>
        <v>242.61764705882354</v>
      </c>
      <c r="AG134" s="72"/>
      <c r="AH134" s="73">
        <f t="shared" ref="AH134:AH197" si="43">Q134-T134</f>
        <v>242.5206</v>
      </c>
      <c r="AI134" s="73"/>
      <c r="AJ134" s="73">
        <f t="shared" ref="AJ134:AJ197" si="44">IF(O134&gt;Q134,Q134,IF(M134&lt;0.7,O134,IF(O134&gt;AH134,O134,AH134)))</f>
        <v>247.47</v>
      </c>
      <c r="AK134" s="73"/>
      <c r="AL134" s="73">
        <f>IF(AB134="N",AJ134,#REF!)</f>
        <v>247.47</v>
      </c>
      <c r="AM134" s="73"/>
      <c r="AN134" s="72" t="str">
        <f t="shared" ref="AN134:AN197" si="45">IF(AJ134=Q134,"N/A",Q134-(Q134/1.02))</f>
        <v>N/A</v>
      </c>
      <c r="AO134" s="73"/>
      <c r="AP134" s="73">
        <f t="shared" ref="AP134:AP197" si="46">IF(SUM(AL134:AN134)&gt;Q134,Q134,SUM(AL134:AN134))</f>
        <v>247.47</v>
      </c>
      <c r="AQ134" s="73"/>
      <c r="AR134" s="73">
        <f t="shared" ref="AR134:AR197" si="47">AP134*0.02</f>
        <v>4.9493999999999998</v>
      </c>
      <c r="AS134" s="73"/>
      <c r="AT134" s="73">
        <v>1.06</v>
      </c>
      <c r="AU134" s="73"/>
      <c r="AV134" s="73">
        <f t="shared" ref="AV134:AV197" si="48">SUM(AP134:AT134)</f>
        <v>253.4794</v>
      </c>
      <c r="AW134" s="73"/>
      <c r="AX134" s="75">
        <f t="shared" ref="AX134:AX197" si="49">I134*AV134</f>
        <v>2857219.7968000001</v>
      </c>
      <c r="AY134" s="75"/>
      <c r="AZ134" s="75">
        <f t="shared" ref="AZ134:AZ197" si="50">O134*I134</f>
        <v>3094869.986008523</v>
      </c>
      <c r="BA134" s="75"/>
      <c r="BB134" s="76">
        <f t="shared" ref="BB134:BB197" si="51">AX134-AZ134</f>
        <v>-237650.1892085229</v>
      </c>
      <c r="BC134" s="70"/>
      <c r="BD134" s="77">
        <f t="shared" ref="BD134:BD197" si="52">AV134-Q134</f>
        <v>6.0093999999999994</v>
      </c>
      <c r="BE134" s="76">
        <f t="shared" ref="BE134:BE197" si="53">BD134*I134</f>
        <v>67737.9568</v>
      </c>
      <c r="BF134" s="6"/>
    </row>
    <row r="135" spans="1:58" s="56" customFormat="1" x14ac:dyDescent="0.3">
      <c r="A135" s="70" t="s">
        <v>133</v>
      </c>
      <c r="B135" s="70"/>
      <c r="C135" s="70" t="s">
        <v>200</v>
      </c>
      <c r="D135" s="70"/>
      <c r="E135" s="70" t="s">
        <v>348</v>
      </c>
      <c r="F135" s="70"/>
      <c r="G135" s="71">
        <v>120</v>
      </c>
      <c r="H135" s="71"/>
      <c r="I135" s="71">
        <v>9582</v>
      </c>
      <c r="J135" s="71"/>
      <c r="K135" s="71">
        <v>26892</v>
      </c>
      <c r="L135" s="71"/>
      <c r="M135" s="95">
        <v>0.89</v>
      </c>
      <c r="N135" s="84"/>
      <c r="O135" s="73">
        <v>287.08074181591297</v>
      </c>
      <c r="P135" s="73"/>
      <c r="Q135" s="74">
        <v>246.23</v>
      </c>
      <c r="R135" s="74"/>
      <c r="S135" s="74">
        <f t="shared" si="36"/>
        <v>4.8280392156862888</v>
      </c>
      <c r="T135" s="73">
        <f t="shared" si="37"/>
        <v>4.9245999999999999</v>
      </c>
      <c r="U135" s="73"/>
      <c r="V135" s="73">
        <f t="shared" si="38"/>
        <v>241.4019607843137</v>
      </c>
      <c r="W135" s="73"/>
      <c r="X135" s="72" t="str">
        <f t="shared" si="39"/>
        <v>N</v>
      </c>
      <c r="Y135" s="73"/>
      <c r="Z135" s="72" t="str">
        <f t="shared" si="40"/>
        <v>N</v>
      </c>
      <c r="AA135" s="72"/>
      <c r="AB135" s="85" t="s">
        <v>237</v>
      </c>
      <c r="AC135" s="72"/>
      <c r="AD135" s="72" t="str">
        <f t="shared" si="41"/>
        <v>Y</v>
      </c>
      <c r="AE135" s="72"/>
      <c r="AF135" s="72">
        <f t="shared" si="42"/>
        <v>241.4019607843137</v>
      </c>
      <c r="AG135" s="72"/>
      <c r="AH135" s="73">
        <f t="shared" si="43"/>
        <v>241.30539999999999</v>
      </c>
      <c r="AI135" s="73"/>
      <c r="AJ135" s="73">
        <f t="shared" si="44"/>
        <v>246.23</v>
      </c>
      <c r="AK135" s="73"/>
      <c r="AL135" s="73">
        <f>IF(AB135="N",AJ135,#REF!)</f>
        <v>246.23</v>
      </c>
      <c r="AM135" s="73"/>
      <c r="AN135" s="72" t="str">
        <f t="shared" si="45"/>
        <v>N/A</v>
      </c>
      <c r="AO135" s="73"/>
      <c r="AP135" s="73">
        <f t="shared" si="46"/>
        <v>246.23</v>
      </c>
      <c r="AQ135" s="73"/>
      <c r="AR135" s="73">
        <f t="shared" si="47"/>
        <v>4.9245999999999999</v>
      </c>
      <c r="AS135" s="73"/>
      <c r="AT135" s="73">
        <v>0</v>
      </c>
      <c r="AU135" s="73"/>
      <c r="AV135" s="73">
        <f t="shared" si="48"/>
        <v>251.15459999999999</v>
      </c>
      <c r="AW135" s="73"/>
      <c r="AX135" s="75">
        <f t="shared" si="49"/>
        <v>2406563.3772</v>
      </c>
      <c r="AY135" s="75"/>
      <c r="AZ135" s="75">
        <f t="shared" si="50"/>
        <v>2750807.668080078</v>
      </c>
      <c r="BA135" s="75"/>
      <c r="BB135" s="76">
        <f t="shared" si="51"/>
        <v>-344244.29088007798</v>
      </c>
      <c r="BC135" s="70"/>
      <c r="BD135" s="77">
        <f t="shared" si="52"/>
        <v>4.9245999999999981</v>
      </c>
      <c r="BE135" s="76">
        <f t="shared" si="53"/>
        <v>47187.51719999998</v>
      </c>
      <c r="BF135" s="6"/>
    </row>
    <row r="136" spans="1:58" s="56" customFormat="1" x14ac:dyDescent="0.3">
      <c r="A136" s="70" t="s">
        <v>131</v>
      </c>
      <c r="B136" s="70"/>
      <c r="C136" s="70" t="s">
        <v>200</v>
      </c>
      <c r="D136" s="70"/>
      <c r="E136" s="70" t="s">
        <v>307</v>
      </c>
      <c r="F136" s="70"/>
      <c r="G136" s="71">
        <v>100</v>
      </c>
      <c r="H136" s="71"/>
      <c r="I136" s="71">
        <v>19564</v>
      </c>
      <c r="J136" s="71"/>
      <c r="K136" s="71">
        <v>32850</v>
      </c>
      <c r="L136" s="71"/>
      <c r="M136" s="95">
        <v>0.81</v>
      </c>
      <c r="N136" s="84"/>
      <c r="O136" s="73">
        <v>236.53</v>
      </c>
      <c r="P136" s="73"/>
      <c r="Q136" s="74">
        <v>225.91</v>
      </c>
      <c r="R136" s="74"/>
      <c r="S136" s="74">
        <f t="shared" si="36"/>
        <v>4.4296078431372621</v>
      </c>
      <c r="T136" s="73">
        <f t="shared" si="37"/>
        <v>4.5182000000000002</v>
      </c>
      <c r="U136" s="73"/>
      <c r="V136" s="73">
        <f t="shared" si="38"/>
        <v>221.48039215686273</v>
      </c>
      <c r="W136" s="73"/>
      <c r="X136" s="72" t="str">
        <f t="shared" si="39"/>
        <v>N</v>
      </c>
      <c r="Y136" s="73"/>
      <c r="Z136" s="72" t="str">
        <f t="shared" si="40"/>
        <v>N</v>
      </c>
      <c r="AA136" s="72"/>
      <c r="AB136" s="85" t="s">
        <v>237</v>
      </c>
      <c r="AC136" s="72"/>
      <c r="AD136" s="72" t="str">
        <f t="shared" si="41"/>
        <v>Y</v>
      </c>
      <c r="AE136" s="72"/>
      <c r="AF136" s="72">
        <f t="shared" si="42"/>
        <v>221.48039215686273</v>
      </c>
      <c r="AG136" s="72"/>
      <c r="AH136" s="73">
        <f t="shared" si="43"/>
        <v>221.39179999999999</v>
      </c>
      <c r="AI136" s="73"/>
      <c r="AJ136" s="73">
        <f t="shared" si="44"/>
        <v>225.91</v>
      </c>
      <c r="AK136" s="73"/>
      <c r="AL136" s="73">
        <f>IF(AB136="N",AJ136,#REF!)</f>
        <v>225.91</v>
      </c>
      <c r="AM136" s="73"/>
      <c r="AN136" s="72" t="str">
        <f t="shared" si="45"/>
        <v>N/A</v>
      </c>
      <c r="AO136" s="73"/>
      <c r="AP136" s="73">
        <f t="shared" si="46"/>
        <v>225.91</v>
      </c>
      <c r="AQ136" s="73"/>
      <c r="AR136" s="73">
        <f t="shared" si="47"/>
        <v>4.5182000000000002</v>
      </c>
      <c r="AS136" s="73"/>
      <c r="AT136" s="73">
        <v>0.21</v>
      </c>
      <c r="AU136" s="73"/>
      <c r="AV136" s="73">
        <f t="shared" si="48"/>
        <v>230.63820000000001</v>
      </c>
      <c r="AW136" s="73"/>
      <c r="AX136" s="75">
        <f t="shared" si="49"/>
        <v>4512205.7448000005</v>
      </c>
      <c r="AY136" s="75"/>
      <c r="AZ136" s="75">
        <f t="shared" si="50"/>
        <v>4627472.92</v>
      </c>
      <c r="BA136" s="75"/>
      <c r="BB136" s="76">
        <f t="shared" si="51"/>
        <v>-115267.17519999947</v>
      </c>
      <c r="BC136" s="70"/>
      <c r="BD136" s="77">
        <f t="shared" si="52"/>
        <v>4.7282000000000153</v>
      </c>
      <c r="BE136" s="76">
        <f t="shared" si="53"/>
        <v>92502.504800000301</v>
      </c>
      <c r="BF136" s="6"/>
    </row>
    <row r="137" spans="1:58" s="56" customFormat="1" x14ac:dyDescent="0.3">
      <c r="A137" s="70" t="s">
        <v>129</v>
      </c>
      <c r="B137" s="70"/>
      <c r="C137" s="70" t="s">
        <v>200</v>
      </c>
      <c r="D137" s="70"/>
      <c r="E137" s="70" t="s">
        <v>265</v>
      </c>
      <c r="F137" s="70"/>
      <c r="G137" s="71">
        <v>202</v>
      </c>
      <c r="H137" s="71"/>
      <c r="I137" s="71">
        <v>38411</v>
      </c>
      <c r="J137" s="71"/>
      <c r="K137" s="71">
        <v>66357</v>
      </c>
      <c r="L137" s="71"/>
      <c r="M137" s="95">
        <v>0.9</v>
      </c>
      <c r="N137" s="84"/>
      <c r="O137" s="73">
        <v>329.92</v>
      </c>
      <c r="P137" s="73"/>
      <c r="Q137" s="74">
        <v>279.77999999999997</v>
      </c>
      <c r="R137" s="74"/>
      <c r="S137" s="74">
        <f t="shared" si="36"/>
        <v>5.4858823529411893</v>
      </c>
      <c r="T137" s="73">
        <f t="shared" si="37"/>
        <v>5.5955999999999992</v>
      </c>
      <c r="U137" s="73"/>
      <c r="V137" s="73">
        <f t="shared" si="38"/>
        <v>274.29411764705878</v>
      </c>
      <c r="W137" s="73"/>
      <c r="X137" s="72" t="str">
        <f t="shared" si="39"/>
        <v>N</v>
      </c>
      <c r="Y137" s="73"/>
      <c r="Z137" s="72" t="str">
        <f t="shared" si="40"/>
        <v>N</v>
      </c>
      <c r="AA137" s="72"/>
      <c r="AB137" s="85" t="s">
        <v>237</v>
      </c>
      <c r="AC137" s="72"/>
      <c r="AD137" s="72" t="str">
        <f t="shared" si="41"/>
        <v>Y</v>
      </c>
      <c r="AE137" s="72"/>
      <c r="AF137" s="72">
        <f t="shared" si="42"/>
        <v>274.29411764705878</v>
      </c>
      <c r="AG137" s="72"/>
      <c r="AH137" s="73">
        <f t="shared" si="43"/>
        <v>274.18439999999998</v>
      </c>
      <c r="AI137" s="73"/>
      <c r="AJ137" s="73">
        <f t="shared" si="44"/>
        <v>279.77999999999997</v>
      </c>
      <c r="AK137" s="73"/>
      <c r="AL137" s="73">
        <f>IF(AB137="N",AJ137,#REF!)</f>
        <v>279.77999999999997</v>
      </c>
      <c r="AM137" s="73"/>
      <c r="AN137" s="72" t="str">
        <f t="shared" si="45"/>
        <v>N/A</v>
      </c>
      <c r="AO137" s="73"/>
      <c r="AP137" s="73">
        <f t="shared" si="46"/>
        <v>279.77999999999997</v>
      </c>
      <c r="AQ137" s="73"/>
      <c r="AR137" s="73">
        <f t="shared" si="47"/>
        <v>5.5955999999999992</v>
      </c>
      <c r="AS137" s="73"/>
      <c r="AT137" s="73">
        <v>1</v>
      </c>
      <c r="AU137" s="73"/>
      <c r="AV137" s="73">
        <f t="shared" si="48"/>
        <v>286.37559999999996</v>
      </c>
      <c r="AW137" s="73"/>
      <c r="AX137" s="75">
        <f t="shared" si="49"/>
        <v>10999973.171599999</v>
      </c>
      <c r="AY137" s="75"/>
      <c r="AZ137" s="75">
        <f t="shared" si="50"/>
        <v>12672557.120000001</v>
      </c>
      <c r="BA137" s="75"/>
      <c r="BB137" s="76">
        <f t="shared" si="51"/>
        <v>-1672583.948400002</v>
      </c>
      <c r="BC137" s="70"/>
      <c r="BD137" s="77">
        <f t="shared" si="52"/>
        <v>6.5955999999999904</v>
      </c>
      <c r="BE137" s="76">
        <f t="shared" si="53"/>
        <v>253343.59159999964</v>
      </c>
      <c r="BF137" s="6"/>
    </row>
    <row r="138" spans="1:58" s="56" customFormat="1" x14ac:dyDescent="0.3">
      <c r="A138" s="70" t="s">
        <v>172</v>
      </c>
      <c r="B138" s="70"/>
      <c r="C138" s="70" t="s">
        <v>200</v>
      </c>
      <c r="D138" s="70"/>
      <c r="E138" s="70" t="s">
        <v>298</v>
      </c>
      <c r="F138" s="70"/>
      <c r="G138" s="71">
        <v>120</v>
      </c>
      <c r="H138" s="71"/>
      <c r="I138" s="71">
        <v>30189</v>
      </c>
      <c r="J138" s="71"/>
      <c r="K138" s="71">
        <v>39420</v>
      </c>
      <c r="L138" s="71"/>
      <c r="M138" s="95">
        <v>0.89</v>
      </c>
      <c r="N138" s="84"/>
      <c r="O138" s="73">
        <v>210.87812142106699</v>
      </c>
      <c r="P138" s="73"/>
      <c r="Q138" s="74">
        <v>196.82</v>
      </c>
      <c r="R138" s="74"/>
      <c r="S138" s="74">
        <f t="shared" si="36"/>
        <v>3.8592156862745242</v>
      </c>
      <c r="T138" s="73">
        <f t="shared" si="37"/>
        <v>3.9363999999999999</v>
      </c>
      <c r="U138" s="73"/>
      <c r="V138" s="73">
        <f t="shared" si="38"/>
        <v>192.96078431372547</v>
      </c>
      <c r="W138" s="73"/>
      <c r="X138" s="72" t="str">
        <f t="shared" si="39"/>
        <v>N</v>
      </c>
      <c r="Y138" s="73"/>
      <c r="Z138" s="72" t="str">
        <f t="shared" si="40"/>
        <v>N</v>
      </c>
      <c r="AA138" s="72"/>
      <c r="AB138" s="85" t="s">
        <v>237</v>
      </c>
      <c r="AC138" s="72"/>
      <c r="AD138" s="72" t="str">
        <f t="shared" si="41"/>
        <v>Y</v>
      </c>
      <c r="AE138" s="72"/>
      <c r="AF138" s="72">
        <f t="shared" si="42"/>
        <v>192.96078431372547</v>
      </c>
      <c r="AG138" s="72"/>
      <c r="AH138" s="73">
        <f t="shared" si="43"/>
        <v>192.8836</v>
      </c>
      <c r="AI138" s="73"/>
      <c r="AJ138" s="73">
        <f t="shared" si="44"/>
        <v>196.82</v>
      </c>
      <c r="AK138" s="73"/>
      <c r="AL138" s="73">
        <f>IF(AB138="N",AJ138,#REF!)</f>
        <v>196.82</v>
      </c>
      <c r="AM138" s="73"/>
      <c r="AN138" s="72" t="str">
        <f t="shared" si="45"/>
        <v>N/A</v>
      </c>
      <c r="AO138" s="73"/>
      <c r="AP138" s="73">
        <f t="shared" si="46"/>
        <v>196.82</v>
      </c>
      <c r="AQ138" s="73"/>
      <c r="AR138" s="73">
        <f t="shared" si="47"/>
        <v>3.9363999999999999</v>
      </c>
      <c r="AS138" s="73"/>
      <c r="AT138" s="73">
        <v>0.38</v>
      </c>
      <c r="AU138" s="73"/>
      <c r="AV138" s="73">
        <f t="shared" si="48"/>
        <v>201.13639999999998</v>
      </c>
      <c r="AW138" s="73"/>
      <c r="AX138" s="75">
        <f t="shared" si="49"/>
        <v>6072106.7795999991</v>
      </c>
      <c r="AY138" s="75"/>
      <c r="AZ138" s="75">
        <f t="shared" si="50"/>
        <v>6366199.607580591</v>
      </c>
      <c r="BA138" s="75"/>
      <c r="BB138" s="76">
        <f t="shared" si="51"/>
        <v>-294092.82798059192</v>
      </c>
      <c r="BC138" s="70"/>
      <c r="BD138" s="77">
        <f t="shared" si="52"/>
        <v>4.3163999999999874</v>
      </c>
      <c r="BE138" s="76">
        <f t="shared" si="53"/>
        <v>130307.79959999962</v>
      </c>
      <c r="BF138" s="6"/>
    </row>
    <row r="139" spans="1:58" s="56" customFormat="1" x14ac:dyDescent="0.3">
      <c r="A139" s="70" t="s">
        <v>170</v>
      </c>
      <c r="B139" s="70"/>
      <c r="C139" s="70" t="s">
        <v>200</v>
      </c>
      <c r="D139" s="70"/>
      <c r="E139" s="70" t="s">
        <v>325</v>
      </c>
      <c r="F139" s="70"/>
      <c r="G139" s="71">
        <v>148</v>
      </c>
      <c r="H139" s="71"/>
      <c r="I139" s="71">
        <v>32895</v>
      </c>
      <c r="J139" s="71"/>
      <c r="K139" s="71">
        <v>48854</v>
      </c>
      <c r="L139" s="71"/>
      <c r="M139" s="95">
        <v>0.9</v>
      </c>
      <c r="N139" s="84"/>
      <c r="O139" s="73">
        <v>269.695900922303</v>
      </c>
      <c r="P139" s="73"/>
      <c r="Q139" s="74">
        <v>228.44</v>
      </c>
      <c r="R139" s="74"/>
      <c r="S139" s="74">
        <f t="shared" si="36"/>
        <v>4.4792156862745003</v>
      </c>
      <c r="T139" s="73">
        <f t="shared" si="37"/>
        <v>4.5688000000000004</v>
      </c>
      <c r="U139" s="73"/>
      <c r="V139" s="73">
        <f t="shared" si="38"/>
        <v>223.9607843137255</v>
      </c>
      <c r="W139" s="73"/>
      <c r="X139" s="72" t="str">
        <f t="shared" si="39"/>
        <v>N</v>
      </c>
      <c r="Y139" s="73"/>
      <c r="Z139" s="72" t="str">
        <f t="shared" si="40"/>
        <v>N</v>
      </c>
      <c r="AA139" s="72"/>
      <c r="AB139" s="85" t="s">
        <v>237</v>
      </c>
      <c r="AC139" s="72"/>
      <c r="AD139" s="72" t="str">
        <f t="shared" si="41"/>
        <v>Y</v>
      </c>
      <c r="AE139" s="72"/>
      <c r="AF139" s="72">
        <f t="shared" si="42"/>
        <v>223.9607843137255</v>
      </c>
      <c r="AG139" s="72"/>
      <c r="AH139" s="73">
        <f t="shared" si="43"/>
        <v>223.87119999999999</v>
      </c>
      <c r="AI139" s="73"/>
      <c r="AJ139" s="73">
        <f t="shared" si="44"/>
        <v>228.44</v>
      </c>
      <c r="AK139" s="73"/>
      <c r="AL139" s="73">
        <f>IF(AB139="N",AJ139,#REF!)</f>
        <v>228.44</v>
      </c>
      <c r="AM139" s="73"/>
      <c r="AN139" s="72" t="str">
        <f t="shared" si="45"/>
        <v>N/A</v>
      </c>
      <c r="AO139" s="73"/>
      <c r="AP139" s="73">
        <f t="shared" si="46"/>
        <v>228.44</v>
      </c>
      <c r="AQ139" s="73"/>
      <c r="AR139" s="73">
        <f t="shared" si="47"/>
        <v>4.5688000000000004</v>
      </c>
      <c r="AS139" s="73"/>
      <c r="AT139" s="73">
        <v>0.2</v>
      </c>
      <c r="AU139" s="73"/>
      <c r="AV139" s="73">
        <f t="shared" si="48"/>
        <v>233.2088</v>
      </c>
      <c r="AW139" s="73"/>
      <c r="AX139" s="75">
        <f t="shared" si="49"/>
        <v>7671403.4759999998</v>
      </c>
      <c r="AY139" s="75"/>
      <c r="AZ139" s="75">
        <f t="shared" si="50"/>
        <v>8871646.6608391572</v>
      </c>
      <c r="BA139" s="75"/>
      <c r="BB139" s="76">
        <f t="shared" si="51"/>
        <v>-1200243.1848391574</v>
      </c>
      <c r="BC139" s="70"/>
      <c r="BD139" s="77">
        <f t="shared" si="52"/>
        <v>4.7687999999999988</v>
      </c>
      <c r="BE139" s="76">
        <f t="shared" si="53"/>
        <v>156869.67599999995</v>
      </c>
      <c r="BF139" s="6"/>
    </row>
    <row r="140" spans="1:58" s="56" customFormat="1" x14ac:dyDescent="0.3">
      <c r="A140" s="70" t="s">
        <v>381</v>
      </c>
      <c r="B140" s="70"/>
      <c r="C140" s="70" t="s">
        <v>200</v>
      </c>
      <c r="D140" s="70"/>
      <c r="E140" s="70" t="s">
        <v>335</v>
      </c>
      <c r="F140" s="70"/>
      <c r="G140" s="71">
        <v>180</v>
      </c>
      <c r="H140" s="71"/>
      <c r="I140" s="71">
        <v>48112</v>
      </c>
      <c r="J140" s="71"/>
      <c r="K140" s="71">
        <v>59457</v>
      </c>
      <c r="L140" s="71"/>
      <c r="M140" s="95">
        <v>0.9</v>
      </c>
      <c r="N140" s="84"/>
      <c r="O140" s="73">
        <v>251.89312639826599</v>
      </c>
      <c r="P140" s="73"/>
      <c r="Q140" s="74">
        <v>248.19</v>
      </c>
      <c r="R140" s="74"/>
      <c r="S140" s="74">
        <f t="shared" si="36"/>
        <v>4.8664705882353019</v>
      </c>
      <c r="T140" s="73">
        <f t="shared" si="37"/>
        <v>4.9638</v>
      </c>
      <c r="U140" s="73"/>
      <c r="V140" s="73">
        <f t="shared" si="38"/>
        <v>243.3235294117647</v>
      </c>
      <c r="W140" s="73"/>
      <c r="X140" s="72" t="str">
        <f t="shared" si="39"/>
        <v>N</v>
      </c>
      <c r="Y140" s="73"/>
      <c r="Z140" s="72" t="str">
        <f t="shared" si="40"/>
        <v>N</v>
      </c>
      <c r="AA140" s="72"/>
      <c r="AB140" s="85" t="s">
        <v>237</v>
      </c>
      <c r="AC140" s="72"/>
      <c r="AD140" s="72" t="str">
        <f t="shared" si="41"/>
        <v>Y</v>
      </c>
      <c r="AE140" s="72"/>
      <c r="AF140" s="72">
        <f t="shared" si="42"/>
        <v>243.3235294117647</v>
      </c>
      <c r="AG140" s="72"/>
      <c r="AH140" s="73">
        <f t="shared" si="43"/>
        <v>243.22620000000001</v>
      </c>
      <c r="AI140" s="73"/>
      <c r="AJ140" s="73">
        <f t="shared" si="44"/>
        <v>248.19</v>
      </c>
      <c r="AK140" s="73"/>
      <c r="AL140" s="73">
        <f>IF(AB140="N",AJ140,#REF!)</f>
        <v>248.19</v>
      </c>
      <c r="AM140" s="73"/>
      <c r="AN140" s="72" t="str">
        <f t="shared" si="45"/>
        <v>N/A</v>
      </c>
      <c r="AO140" s="73"/>
      <c r="AP140" s="73">
        <f t="shared" si="46"/>
        <v>248.19</v>
      </c>
      <c r="AQ140" s="73"/>
      <c r="AR140" s="73">
        <f t="shared" si="47"/>
        <v>4.9638</v>
      </c>
      <c r="AS140" s="73"/>
      <c r="AT140" s="73">
        <v>0</v>
      </c>
      <c r="AU140" s="73"/>
      <c r="AV140" s="73">
        <f t="shared" si="48"/>
        <v>253.15379999999999</v>
      </c>
      <c r="AW140" s="73"/>
      <c r="AX140" s="75">
        <f t="shared" si="49"/>
        <v>12179735.625599999</v>
      </c>
      <c r="AY140" s="75"/>
      <c r="AZ140" s="75">
        <f t="shared" si="50"/>
        <v>12119082.097273374</v>
      </c>
      <c r="BA140" s="75"/>
      <c r="BB140" s="76">
        <f t="shared" si="51"/>
        <v>60653.528326625004</v>
      </c>
      <c r="BC140" s="70"/>
      <c r="BD140" s="77">
        <f t="shared" si="52"/>
        <v>4.963799999999992</v>
      </c>
      <c r="BE140" s="76">
        <f t="shared" si="53"/>
        <v>238818.34559999962</v>
      </c>
      <c r="BF140" s="6"/>
    </row>
    <row r="141" spans="1:58" s="56" customFormat="1" x14ac:dyDescent="0.3">
      <c r="A141" s="70" t="s">
        <v>125</v>
      </c>
      <c r="B141" s="70"/>
      <c r="C141" s="70" t="s">
        <v>200</v>
      </c>
      <c r="D141" s="70"/>
      <c r="E141" s="70" t="s">
        <v>345</v>
      </c>
      <c r="F141" s="70"/>
      <c r="G141" s="71">
        <v>61</v>
      </c>
      <c r="H141" s="71"/>
      <c r="I141" s="71">
        <v>17029</v>
      </c>
      <c r="J141" s="71"/>
      <c r="K141" s="71">
        <v>20316</v>
      </c>
      <c r="L141" s="71"/>
      <c r="M141" s="95">
        <v>0.91</v>
      </c>
      <c r="N141" s="84"/>
      <c r="O141" s="73">
        <v>306.792859194176</v>
      </c>
      <c r="P141" s="73"/>
      <c r="Q141" s="74">
        <v>255.38</v>
      </c>
      <c r="R141" s="74"/>
      <c r="S141" s="74">
        <f t="shared" si="36"/>
        <v>5.0074509803921501</v>
      </c>
      <c r="T141" s="73">
        <f t="shared" si="37"/>
        <v>5.1075999999999997</v>
      </c>
      <c r="U141" s="73"/>
      <c r="V141" s="73">
        <f t="shared" si="38"/>
        <v>250.37254901960785</v>
      </c>
      <c r="W141" s="73"/>
      <c r="X141" s="72" t="str">
        <f t="shared" si="39"/>
        <v>N</v>
      </c>
      <c r="Y141" s="73"/>
      <c r="Z141" s="72" t="str">
        <f t="shared" si="40"/>
        <v>N</v>
      </c>
      <c r="AA141" s="72"/>
      <c r="AB141" s="85" t="s">
        <v>237</v>
      </c>
      <c r="AC141" s="72"/>
      <c r="AD141" s="72" t="str">
        <f t="shared" si="41"/>
        <v>Y</v>
      </c>
      <c r="AE141" s="72"/>
      <c r="AF141" s="72">
        <f t="shared" si="42"/>
        <v>250.37254901960785</v>
      </c>
      <c r="AG141" s="72"/>
      <c r="AH141" s="73">
        <f t="shared" si="43"/>
        <v>250.2724</v>
      </c>
      <c r="AI141" s="73"/>
      <c r="AJ141" s="73">
        <f t="shared" si="44"/>
        <v>255.38</v>
      </c>
      <c r="AK141" s="73"/>
      <c r="AL141" s="73">
        <f>IF(AB141="N",AJ141,#REF!)</f>
        <v>255.38</v>
      </c>
      <c r="AM141" s="73"/>
      <c r="AN141" s="72" t="str">
        <f t="shared" si="45"/>
        <v>N/A</v>
      </c>
      <c r="AO141" s="73"/>
      <c r="AP141" s="73">
        <f t="shared" si="46"/>
        <v>255.38</v>
      </c>
      <c r="AQ141" s="73"/>
      <c r="AR141" s="73">
        <f t="shared" si="47"/>
        <v>5.1075999999999997</v>
      </c>
      <c r="AS141" s="73"/>
      <c r="AT141" s="73">
        <v>0.73</v>
      </c>
      <c r="AU141" s="73"/>
      <c r="AV141" s="73">
        <f t="shared" si="48"/>
        <v>261.2176</v>
      </c>
      <c r="AW141" s="73"/>
      <c r="AX141" s="75">
        <f t="shared" si="49"/>
        <v>4448274.5104</v>
      </c>
      <c r="AY141" s="75"/>
      <c r="AZ141" s="75">
        <f t="shared" si="50"/>
        <v>5224375.5992176235</v>
      </c>
      <c r="BA141" s="75"/>
      <c r="BB141" s="76">
        <f t="shared" si="51"/>
        <v>-776101.08881762344</v>
      </c>
      <c r="BC141" s="70"/>
      <c r="BD141" s="77">
        <f t="shared" si="52"/>
        <v>5.837600000000009</v>
      </c>
      <c r="BE141" s="76">
        <f t="shared" si="53"/>
        <v>99408.490400000155</v>
      </c>
      <c r="BF141" s="6"/>
    </row>
    <row r="142" spans="1:58" s="56" customFormat="1" x14ac:dyDescent="0.3">
      <c r="A142" s="70" t="s">
        <v>125</v>
      </c>
      <c r="B142" s="70"/>
      <c r="C142" s="70" t="s">
        <v>210</v>
      </c>
      <c r="D142" s="70"/>
      <c r="E142" s="70" t="s">
        <v>345</v>
      </c>
      <c r="F142" s="70"/>
      <c r="G142" s="71">
        <v>30</v>
      </c>
      <c r="H142" s="71"/>
      <c r="I142" s="71">
        <v>1393</v>
      </c>
      <c r="J142" s="71"/>
      <c r="K142" s="71">
        <v>9855</v>
      </c>
      <c r="L142" s="71"/>
      <c r="M142" s="95">
        <v>0.82</v>
      </c>
      <c r="N142" s="84"/>
      <c r="O142" s="73">
        <v>286.94393340435198</v>
      </c>
      <c r="P142" s="73"/>
      <c r="Q142" s="74">
        <v>221.38</v>
      </c>
      <c r="R142" s="74"/>
      <c r="S142" s="74">
        <f t="shared" si="36"/>
        <v>4.3407843137254929</v>
      </c>
      <c r="T142" s="73">
        <f t="shared" si="37"/>
        <v>4.4276</v>
      </c>
      <c r="U142" s="73"/>
      <c r="V142" s="73">
        <f t="shared" si="38"/>
        <v>217.0392156862745</v>
      </c>
      <c r="W142" s="73"/>
      <c r="X142" s="72" t="str">
        <f t="shared" si="39"/>
        <v>N</v>
      </c>
      <c r="Y142" s="73"/>
      <c r="Z142" s="72" t="str">
        <f t="shared" si="40"/>
        <v>N</v>
      </c>
      <c r="AA142" s="72"/>
      <c r="AB142" s="85" t="s">
        <v>237</v>
      </c>
      <c r="AC142" s="72"/>
      <c r="AD142" s="72" t="str">
        <f t="shared" si="41"/>
        <v>Y</v>
      </c>
      <c r="AE142" s="72"/>
      <c r="AF142" s="72">
        <f t="shared" si="42"/>
        <v>217.0392156862745</v>
      </c>
      <c r="AG142" s="72"/>
      <c r="AH142" s="73">
        <f t="shared" si="43"/>
        <v>216.95239999999998</v>
      </c>
      <c r="AI142" s="73"/>
      <c r="AJ142" s="73">
        <f t="shared" si="44"/>
        <v>221.38</v>
      </c>
      <c r="AK142" s="73"/>
      <c r="AL142" s="73">
        <f>IF(AB142="N",AJ142,#REF!)</f>
        <v>221.38</v>
      </c>
      <c r="AM142" s="73"/>
      <c r="AN142" s="72" t="str">
        <f t="shared" si="45"/>
        <v>N/A</v>
      </c>
      <c r="AO142" s="73"/>
      <c r="AP142" s="73">
        <f t="shared" si="46"/>
        <v>221.38</v>
      </c>
      <c r="AQ142" s="73"/>
      <c r="AR142" s="73">
        <f t="shared" si="47"/>
        <v>4.4276</v>
      </c>
      <c r="AS142" s="73"/>
      <c r="AT142" s="73">
        <v>0.74</v>
      </c>
      <c r="AU142" s="73"/>
      <c r="AV142" s="73">
        <f t="shared" si="48"/>
        <v>226.54760000000002</v>
      </c>
      <c r="AW142" s="73"/>
      <c r="AX142" s="75">
        <f t="shared" si="49"/>
        <v>315580.80680000002</v>
      </c>
      <c r="AY142" s="75"/>
      <c r="AZ142" s="75">
        <f t="shared" si="50"/>
        <v>399712.89923226234</v>
      </c>
      <c r="BA142" s="75"/>
      <c r="BB142" s="76">
        <f t="shared" si="51"/>
        <v>-84132.092432262318</v>
      </c>
      <c r="BC142" s="70"/>
      <c r="BD142" s="77">
        <f t="shared" si="52"/>
        <v>5.1676000000000215</v>
      </c>
      <c r="BE142" s="76">
        <f t="shared" si="53"/>
        <v>7198.4668000000302</v>
      </c>
      <c r="BF142" s="6"/>
    </row>
    <row r="143" spans="1:58" s="56" customFormat="1" x14ac:dyDescent="0.3">
      <c r="A143" s="70" t="s">
        <v>123</v>
      </c>
      <c r="B143" s="70"/>
      <c r="C143" s="70" t="s">
        <v>200</v>
      </c>
      <c r="D143" s="70"/>
      <c r="E143" s="70" t="s">
        <v>346</v>
      </c>
      <c r="F143" s="70"/>
      <c r="G143" s="71">
        <v>145</v>
      </c>
      <c r="H143" s="71"/>
      <c r="I143" s="71">
        <v>43146</v>
      </c>
      <c r="J143" s="71"/>
      <c r="K143" s="71">
        <v>51336</v>
      </c>
      <c r="L143" s="71"/>
      <c r="M143" s="95">
        <v>0.97</v>
      </c>
      <c r="N143" s="84"/>
      <c r="O143" s="73">
        <v>253.76773226788799</v>
      </c>
      <c r="P143" s="73"/>
      <c r="Q143" s="74">
        <v>260.25</v>
      </c>
      <c r="R143" s="74"/>
      <c r="S143" s="74">
        <f t="shared" si="36"/>
        <v>5.1029411764705799</v>
      </c>
      <c r="T143" s="73">
        <f t="shared" si="37"/>
        <v>5.2050000000000001</v>
      </c>
      <c r="U143" s="73"/>
      <c r="V143" s="73">
        <f t="shared" si="38"/>
        <v>255.14705882352942</v>
      </c>
      <c r="W143" s="73"/>
      <c r="X143" s="72" t="str">
        <f t="shared" si="39"/>
        <v>Y</v>
      </c>
      <c r="Y143" s="73"/>
      <c r="Z143" s="72" t="str">
        <f t="shared" si="40"/>
        <v>N</v>
      </c>
      <c r="AA143" s="72"/>
      <c r="AB143" s="85" t="s">
        <v>237</v>
      </c>
      <c r="AC143" s="72"/>
      <c r="AD143" s="72" t="str">
        <f t="shared" si="41"/>
        <v>N</v>
      </c>
      <c r="AE143" s="72"/>
      <c r="AF143" s="72">
        <f t="shared" si="42"/>
        <v>0</v>
      </c>
      <c r="AG143" s="72"/>
      <c r="AH143" s="73">
        <f t="shared" si="43"/>
        <v>255.04499999999999</v>
      </c>
      <c r="AI143" s="73"/>
      <c r="AJ143" s="73">
        <f t="shared" si="44"/>
        <v>255.04499999999999</v>
      </c>
      <c r="AK143" s="73"/>
      <c r="AL143" s="73">
        <f>IF(AB143="N",AJ143,#REF!)</f>
        <v>255.04499999999999</v>
      </c>
      <c r="AM143" s="73"/>
      <c r="AN143" s="72">
        <f t="shared" si="45"/>
        <v>5.1029411764705799</v>
      </c>
      <c r="AO143" s="73"/>
      <c r="AP143" s="73">
        <f t="shared" si="46"/>
        <v>260.14794117647057</v>
      </c>
      <c r="AQ143" s="73"/>
      <c r="AR143" s="73">
        <f t="shared" si="47"/>
        <v>5.2029588235294115</v>
      </c>
      <c r="AS143" s="73"/>
      <c r="AT143" s="73">
        <v>0.08</v>
      </c>
      <c r="AU143" s="73"/>
      <c r="AV143" s="73">
        <f t="shared" si="48"/>
        <v>265.43089999999995</v>
      </c>
      <c r="AW143" s="73"/>
      <c r="AX143" s="75">
        <f t="shared" si="49"/>
        <v>11452281.611399997</v>
      </c>
      <c r="AY143" s="75"/>
      <c r="AZ143" s="75">
        <f t="shared" si="50"/>
        <v>10949062.576430295</v>
      </c>
      <c r="BA143" s="75"/>
      <c r="BB143" s="76">
        <f t="shared" si="51"/>
        <v>503219.03496970236</v>
      </c>
      <c r="BC143" s="70"/>
      <c r="BD143" s="77">
        <f t="shared" si="52"/>
        <v>5.1808999999999514</v>
      </c>
      <c r="BE143" s="76">
        <f t="shared" si="53"/>
        <v>223535.1113999979</v>
      </c>
      <c r="BF143" s="6"/>
    </row>
    <row r="144" spans="1:58" s="56" customFormat="1" x14ac:dyDescent="0.3">
      <c r="A144" s="70" t="s">
        <v>167</v>
      </c>
      <c r="B144" s="70"/>
      <c r="C144" s="70" t="s">
        <v>200</v>
      </c>
      <c r="D144" s="70"/>
      <c r="E144" s="70" t="s">
        <v>281</v>
      </c>
      <c r="F144" s="70"/>
      <c r="G144" s="71">
        <v>120</v>
      </c>
      <c r="H144" s="71"/>
      <c r="I144" s="71">
        <v>22377</v>
      </c>
      <c r="J144" s="71"/>
      <c r="K144" s="71">
        <v>40431</v>
      </c>
      <c r="L144" s="71"/>
      <c r="M144" s="95">
        <v>0.92</v>
      </c>
      <c r="N144" s="84"/>
      <c r="O144" s="73">
        <v>215.03189205155201</v>
      </c>
      <c r="P144" s="73"/>
      <c r="Q144" s="74">
        <v>179.71</v>
      </c>
      <c r="R144" s="74"/>
      <c r="S144" s="74">
        <f t="shared" si="36"/>
        <v>3.5237254901960853</v>
      </c>
      <c r="T144" s="73">
        <f t="shared" si="37"/>
        <v>3.5942000000000003</v>
      </c>
      <c r="U144" s="73"/>
      <c r="V144" s="73">
        <f t="shared" si="38"/>
        <v>176.18627450980392</v>
      </c>
      <c r="W144" s="73"/>
      <c r="X144" s="72" t="str">
        <f t="shared" si="39"/>
        <v>N</v>
      </c>
      <c r="Y144" s="73"/>
      <c r="Z144" s="72" t="str">
        <f t="shared" si="40"/>
        <v>N</v>
      </c>
      <c r="AA144" s="72"/>
      <c r="AB144" s="85" t="s">
        <v>237</v>
      </c>
      <c r="AC144" s="72"/>
      <c r="AD144" s="72" t="str">
        <f t="shared" si="41"/>
        <v>Y</v>
      </c>
      <c r="AE144" s="72"/>
      <c r="AF144" s="72">
        <f t="shared" si="42"/>
        <v>176.18627450980392</v>
      </c>
      <c r="AG144" s="72"/>
      <c r="AH144" s="73">
        <f t="shared" si="43"/>
        <v>176.11580000000001</v>
      </c>
      <c r="AI144" s="73"/>
      <c r="AJ144" s="73">
        <f t="shared" si="44"/>
        <v>179.71</v>
      </c>
      <c r="AK144" s="73"/>
      <c r="AL144" s="73">
        <f>IF(AB144="N",AJ144,#REF!)</f>
        <v>179.71</v>
      </c>
      <c r="AM144" s="73"/>
      <c r="AN144" s="72" t="str">
        <f t="shared" si="45"/>
        <v>N/A</v>
      </c>
      <c r="AO144" s="73"/>
      <c r="AP144" s="73">
        <f t="shared" si="46"/>
        <v>179.71</v>
      </c>
      <c r="AQ144" s="73"/>
      <c r="AR144" s="73">
        <f t="shared" si="47"/>
        <v>3.5942000000000003</v>
      </c>
      <c r="AS144" s="73"/>
      <c r="AT144" s="73">
        <v>0.03</v>
      </c>
      <c r="AU144" s="73"/>
      <c r="AV144" s="73">
        <f t="shared" si="48"/>
        <v>183.33420000000001</v>
      </c>
      <c r="AW144" s="73"/>
      <c r="AX144" s="75">
        <f t="shared" si="49"/>
        <v>4102469.3934000004</v>
      </c>
      <c r="AY144" s="75"/>
      <c r="AZ144" s="75">
        <f t="shared" si="50"/>
        <v>4811768.6484375792</v>
      </c>
      <c r="BA144" s="75"/>
      <c r="BB144" s="76">
        <f t="shared" si="51"/>
        <v>-709299.25503757875</v>
      </c>
      <c r="BC144" s="70"/>
      <c r="BD144" s="77">
        <f t="shared" si="52"/>
        <v>3.6242000000000019</v>
      </c>
      <c r="BE144" s="76">
        <f t="shared" si="53"/>
        <v>81098.723400000046</v>
      </c>
      <c r="BF144" s="6"/>
    </row>
    <row r="145" spans="1:57" x14ac:dyDescent="0.3">
      <c r="A145" s="70" t="s">
        <v>120</v>
      </c>
      <c r="B145" s="70"/>
      <c r="C145" s="70" t="s">
        <v>200</v>
      </c>
      <c r="D145" s="70"/>
      <c r="E145" s="70" t="s">
        <v>333</v>
      </c>
      <c r="F145" s="70"/>
      <c r="G145" s="71">
        <v>60</v>
      </c>
      <c r="H145" s="71"/>
      <c r="I145" s="71">
        <v>13836</v>
      </c>
      <c r="J145" s="71"/>
      <c r="K145" s="71">
        <v>20633</v>
      </c>
      <c r="L145" s="71"/>
      <c r="M145" s="95">
        <v>0.94</v>
      </c>
      <c r="N145" s="84"/>
      <c r="O145" s="73">
        <v>279.71466023363899</v>
      </c>
      <c r="P145" s="73"/>
      <c r="Q145" s="74">
        <v>234.59</v>
      </c>
      <c r="R145" s="74"/>
      <c r="S145" s="74">
        <f t="shared" si="36"/>
        <v>4.5998039215686219</v>
      </c>
      <c r="T145" s="73">
        <f t="shared" si="37"/>
        <v>4.6917999999999997</v>
      </c>
      <c r="U145" s="73"/>
      <c r="V145" s="73">
        <f t="shared" si="38"/>
        <v>229.99019607843138</v>
      </c>
      <c r="W145" s="73"/>
      <c r="X145" s="72" t="str">
        <f t="shared" si="39"/>
        <v>N</v>
      </c>
      <c r="Y145" s="73"/>
      <c r="Z145" s="72" t="str">
        <f t="shared" si="40"/>
        <v>N</v>
      </c>
      <c r="AA145" s="72"/>
      <c r="AB145" s="85" t="s">
        <v>237</v>
      </c>
      <c r="AC145" s="72"/>
      <c r="AD145" s="72" t="str">
        <f t="shared" si="41"/>
        <v>Y</v>
      </c>
      <c r="AE145" s="72"/>
      <c r="AF145" s="72">
        <f t="shared" si="42"/>
        <v>229.99019607843138</v>
      </c>
      <c r="AG145" s="72"/>
      <c r="AH145" s="73">
        <f t="shared" si="43"/>
        <v>229.8982</v>
      </c>
      <c r="AI145" s="73"/>
      <c r="AJ145" s="73">
        <f t="shared" si="44"/>
        <v>234.59</v>
      </c>
      <c r="AK145" s="73"/>
      <c r="AL145" s="73">
        <f>IF(AB145="N",AJ145,#REF!)</f>
        <v>234.59</v>
      </c>
      <c r="AM145" s="73"/>
      <c r="AN145" s="72" t="str">
        <f t="shared" si="45"/>
        <v>N/A</v>
      </c>
      <c r="AO145" s="73"/>
      <c r="AP145" s="73">
        <f t="shared" si="46"/>
        <v>234.59</v>
      </c>
      <c r="AQ145" s="73"/>
      <c r="AR145" s="73">
        <f t="shared" si="47"/>
        <v>4.6917999999999997</v>
      </c>
      <c r="AS145" s="73"/>
      <c r="AT145" s="73">
        <v>0.25</v>
      </c>
      <c r="AU145" s="73"/>
      <c r="AV145" s="73">
        <f t="shared" si="48"/>
        <v>239.5318</v>
      </c>
      <c r="AW145" s="73"/>
      <c r="AX145" s="75">
        <f t="shared" si="49"/>
        <v>3314161.9848000002</v>
      </c>
      <c r="AY145" s="75"/>
      <c r="AZ145" s="75">
        <f t="shared" si="50"/>
        <v>3870132.0389926289</v>
      </c>
      <c r="BA145" s="75"/>
      <c r="BB145" s="76">
        <f t="shared" si="51"/>
        <v>-555970.05419262871</v>
      </c>
      <c r="BC145" s="70"/>
      <c r="BD145" s="77">
        <f t="shared" si="52"/>
        <v>4.9418000000000006</v>
      </c>
      <c r="BE145" s="76">
        <f t="shared" si="53"/>
        <v>68374.744800000015</v>
      </c>
    </row>
    <row r="146" spans="1:57" x14ac:dyDescent="0.3">
      <c r="A146" s="70" t="s">
        <v>118</v>
      </c>
      <c r="B146" s="70"/>
      <c r="C146" s="70" t="s">
        <v>200</v>
      </c>
      <c r="D146" s="70"/>
      <c r="E146" s="70" t="s">
        <v>364</v>
      </c>
      <c r="F146" s="70"/>
      <c r="G146" s="71">
        <v>60</v>
      </c>
      <c r="H146" s="71"/>
      <c r="I146" s="71">
        <v>16122</v>
      </c>
      <c r="J146" s="71"/>
      <c r="K146" s="71">
        <v>20779</v>
      </c>
      <c r="L146" s="71"/>
      <c r="M146" s="95">
        <v>0.95</v>
      </c>
      <c r="N146" s="84"/>
      <c r="O146" s="73">
        <v>246.81</v>
      </c>
      <c r="P146" s="73"/>
      <c r="Q146" s="74">
        <v>227.11</v>
      </c>
      <c r="R146" s="74"/>
      <c r="S146" s="74">
        <f t="shared" si="36"/>
        <v>4.453137254901975</v>
      </c>
      <c r="T146" s="73">
        <f t="shared" si="37"/>
        <v>4.5422000000000002</v>
      </c>
      <c r="U146" s="73"/>
      <c r="V146" s="73">
        <f t="shared" si="38"/>
        <v>222.65686274509804</v>
      </c>
      <c r="W146" s="73"/>
      <c r="X146" s="72" t="str">
        <f t="shared" si="39"/>
        <v>N</v>
      </c>
      <c r="Y146" s="73"/>
      <c r="Z146" s="72" t="str">
        <f t="shared" si="40"/>
        <v>N</v>
      </c>
      <c r="AA146" s="72"/>
      <c r="AB146" s="85" t="s">
        <v>237</v>
      </c>
      <c r="AC146" s="72"/>
      <c r="AD146" s="72" t="str">
        <f t="shared" si="41"/>
        <v>Y</v>
      </c>
      <c r="AE146" s="72"/>
      <c r="AF146" s="72">
        <f t="shared" si="42"/>
        <v>222.65686274509804</v>
      </c>
      <c r="AG146" s="72"/>
      <c r="AH146" s="73">
        <f t="shared" si="43"/>
        <v>222.56780000000001</v>
      </c>
      <c r="AI146" s="73"/>
      <c r="AJ146" s="73">
        <f t="shared" si="44"/>
        <v>227.11</v>
      </c>
      <c r="AK146" s="73"/>
      <c r="AL146" s="73">
        <f>IF(AB146="N",AJ146,#REF!)</f>
        <v>227.11</v>
      </c>
      <c r="AM146" s="73"/>
      <c r="AN146" s="72" t="str">
        <f t="shared" si="45"/>
        <v>N/A</v>
      </c>
      <c r="AO146" s="73"/>
      <c r="AP146" s="73">
        <f t="shared" si="46"/>
        <v>227.11</v>
      </c>
      <c r="AQ146" s="73"/>
      <c r="AR146" s="73">
        <f t="shared" si="47"/>
        <v>4.5422000000000002</v>
      </c>
      <c r="AS146" s="73"/>
      <c r="AT146" s="73">
        <v>1.5</v>
      </c>
      <c r="AU146" s="73"/>
      <c r="AV146" s="73">
        <f t="shared" si="48"/>
        <v>233.15220000000002</v>
      </c>
      <c r="AW146" s="73"/>
      <c r="AX146" s="75">
        <f t="shared" si="49"/>
        <v>3758879.7684000004</v>
      </c>
      <c r="AY146" s="75"/>
      <c r="AZ146" s="75">
        <f t="shared" si="50"/>
        <v>3979070.82</v>
      </c>
      <c r="BA146" s="75"/>
      <c r="BB146" s="76">
        <f t="shared" si="51"/>
        <v>-220191.05159999942</v>
      </c>
      <c r="BC146" s="70"/>
      <c r="BD146" s="77">
        <f t="shared" si="52"/>
        <v>6.0422000000000082</v>
      </c>
      <c r="BE146" s="76">
        <f t="shared" si="53"/>
        <v>97412.348400000134</v>
      </c>
    </row>
    <row r="147" spans="1:57" x14ac:dyDescent="0.3">
      <c r="A147" s="70" t="s">
        <v>116</v>
      </c>
      <c r="B147" s="70"/>
      <c r="C147" s="70" t="s">
        <v>200</v>
      </c>
      <c r="D147" s="70"/>
      <c r="E147" s="70" t="s">
        <v>280</v>
      </c>
      <c r="F147" s="70"/>
      <c r="G147" s="71">
        <v>130</v>
      </c>
      <c r="H147" s="71"/>
      <c r="I147" s="71">
        <v>35230</v>
      </c>
      <c r="J147" s="71"/>
      <c r="K147" s="71">
        <v>42705</v>
      </c>
      <c r="L147" s="71"/>
      <c r="M147" s="95">
        <v>0.89</v>
      </c>
      <c r="N147" s="84"/>
      <c r="O147" s="73">
        <v>220.46062370521599</v>
      </c>
      <c r="P147" s="73"/>
      <c r="Q147" s="74">
        <v>229.68</v>
      </c>
      <c r="R147" s="74"/>
      <c r="S147" s="74">
        <f t="shared" si="36"/>
        <v>4.5035294117647027</v>
      </c>
      <c r="T147" s="73">
        <f t="shared" si="37"/>
        <v>4.5936000000000003</v>
      </c>
      <c r="U147" s="73"/>
      <c r="V147" s="73">
        <f t="shared" si="38"/>
        <v>225.1764705882353</v>
      </c>
      <c r="W147" s="73"/>
      <c r="X147" s="72" t="str">
        <f t="shared" si="39"/>
        <v>Y</v>
      </c>
      <c r="Y147" s="73"/>
      <c r="Z147" s="72" t="str">
        <f t="shared" si="40"/>
        <v>N</v>
      </c>
      <c r="AA147" s="72"/>
      <c r="AB147" s="85" t="s">
        <v>237</v>
      </c>
      <c r="AC147" s="72"/>
      <c r="AD147" s="72" t="str">
        <f t="shared" si="41"/>
        <v>N</v>
      </c>
      <c r="AE147" s="72"/>
      <c r="AF147" s="72">
        <f t="shared" si="42"/>
        <v>0</v>
      </c>
      <c r="AG147" s="72"/>
      <c r="AH147" s="73">
        <f t="shared" si="43"/>
        <v>225.0864</v>
      </c>
      <c r="AI147" s="73"/>
      <c r="AJ147" s="73">
        <f t="shared" si="44"/>
        <v>225.0864</v>
      </c>
      <c r="AK147" s="73"/>
      <c r="AL147" s="73">
        <f>IF(AB147="N",AJ147,#REF!)</f>
        <v>225.0864</v>
      </c>
      <c r="AM147" s="73"/>
      <c r="AN147" s="72">
        <f t="shared" si="45"/>
        <v>4.5035294117647027</v>
      </c>
      <c r="AO147" s="73"/>
      <c r="AP147" s="73">
        <f t="shared" si="46"/>
        <v>229.5899294117647</v>
      </c>
      <c r="AQ147" s="73"/>
      <c r="AR147" s="73">
        <f t="shared" si="47"/>
        <v>4.5917985882352941</v>
      </c>
      <c r="AS147" s="73"/>
      <c r="AT147" s="73">
        <v>0.1</v>
      </c>
      <c r="AU147" s="73"/>
      <c r="AV147" s="73">
        <f t="shared" si="48"/>
        <v>234.28172799999999</v>
      </c>
      <c r="AW147" s="73"/>
      <c r="AX147" s="75">
        <f t="shared" si="49"/>
        <v>8253745.2774399994</v>
      </c>
      <c r="AY147" s="75"/>
      <c r="AZ147" s="75">
        <f t="shared" si="50"/>
        <v>7766827.7731347596</v>
      </c>
      <c r="BA147" s="75"/>
      <c r="BB147" s="76">
        <f t="shared" si="51"/>
        <v>486917.50430523977</v>
      </c>
      <c r="BC147" s="70"/>
      <c r="BD147" s="77">
        <f t="shared" si="52"/>
        <v>4.6017279999999801</v>
      </c>
      <c r="BE147" s="76">
        <f t="shared" si="53"/>
        <v>162118.87743999928</v>
      </c>
    </row>
    <row r="148" spans="1:57" x14ac:dyDescent="0.3">
      <c r="A148" s="70" t="s">
        <v>108</v>
      </c>
      <c r="B148" s="70"/>
      <c r="C148" s="70" t="s">
        <v>200</v>
      </c>
      <c r="D148" s="70"/>
      <c r="E148" s="70" t="s">
        <v>307</v>
      </c>
      <c r="F148" s="70"/>
      <c r="G148" s="71">
        <v>120</v>
      </c>
      <c r="H148" s="71"/>
      <c r="I148" s="71">
        <v>23469</v>
      </c>
      <c r="J148" s="71"/>
      <c r="K148" s="71">
        <v>39420</v>
      </c>
      <c r="L148" s="71"/>
      <c r="M148" s="95">
        <v>0.85</v>
      </c>
      <c r="N148" s="84"/>
      <c r="O148" s="73">
        <v>242.049575782803</v>
      </c>
      <c r="P148" s="73"/>
      <c r="Q148" s="74">
        <v>247.81</v>
      </c>
      <c r="R148" s="74"/>
      <c r="S148" s="74">
        <f t="shared" si="36"/>
        <v>4.8590196078431518</v>
      </c>
      <c r="T148" s="73">
        <f t="shared" si="37"/>
        <v>4.9561999999999999</v>
      </c>
      <c r="U148" s="73"/>
      <c r="V148" s="73">
        <f t="shared" si="38"/>
        <v>242.95098039215685</v>
      </c>
      <c r="W148" s="73"/>
      <c r="X148" s="72" t="str">
        <f t="shared" si="39"/>
        <v>Y</v>
      </c>
      <c r="Y148" s="73"/>
      <c r="Z148" s="72" t="str">
        <f t="shared" si="40"/>
        <v>N</v>
      </c>
      <c r="AA148" s="72"/>
      <c r="AB148" s="85" t="s">
        <v>237</v>
      </c>
      <c r="AC148" s="72"/>
      <c r="AD148" s="72" t="str">
        <f t="shared" si="41"/>
        <v>N</v>
      </c>
      <c r="AE148" s="72"/>
      <c r="AF148" s="72">
        <f t="shared" si="42"/>
        <v>0</v>
      </c>
      <c r="AG148" s="72"/>
      <c r="AH148" s="73">
        <f t="shared" si="43"/>
        <v>242.85380000000001</v>
      </c>
      <c r="AI148" s="73"/>
      <c r="AJ148" s="73">
        <f t="shared" si="44"/>
        <v>242.85380000000001</v>
      </c>
      <c r="AK148" s="73"/>
      <c r="AL148" s="73">
        <f>IF(AB148="N",AJ148,#REF!)</f>
        <v>242.85380000000001</v>
      </c>
      <c r="AM148" s="73"/>
      <c r="AN148" s="72">
        <f t="shared" si="45"/>
        <v>4.8590196078431518</v>
      </c>
      <c r="AO148" s="73"/>
      <c r="AP148" s="73">
        <f t="shared" si="46"/>
        <v>247.71281960784316</v>
      </c>
      <c r="AQ148" s="73"/>
      <c r="AR148" s="73">
        <f t="shared" si="47"/>
        <v>4.9542563921568634</v>
      </c>
      <c r="AS148" s="73"/>
      <c r="AT148" s="73">
        <v>0.28000000000000003</v>
      </c>
      <c r="AU148" s="73"/>
      <c r="AV148" s="73">
        <f t="shared" si="48"/>
        <v>252.94707600000001</v>
      </c>
      <c r="AW148" s="73"/>
      <c r="AX148" s="75">
        <f t="shared" si="49"/>
        <v>5936414.9266440002</v>
      </c>
      <c r="AY148" s="75"/>
      <c r="AZ148" s="75">
        <f t="shared" si="50"/>
        <v>5680661.4940466033</v>
      </c>
      <c r="BA148" s="75"/>
      <c r="BB148" s="76">
        <f t="shared" si="51"/>
        <v>255753.4325973969</v>
      </c>
      <c r="BC148" s="70"/>
      <c r="BD148" s="77">
        <f t="shared" si="52"/>
        <v>5.1370760000000075</v>
      </c>
      <c r="BE148" s="76">
        <f t="shared" si="53"/>
        <v>120562.03664400018</v>
      </c>
    </row>
    <row r="149" spans="1:57" x14ac:dyDescent="0.3">
      <c r="A149" s="70" t="s">
        <v>106</v>
      </c>
      <c r="B149" s="70"/>
      <c r="C149" s="70" t="s">
        <v>200</v>
      </c>
      <c r="D149" s="70"/>
      <c r="E149" s="70" t="s">
        <v>341</v>
      </c>
      <c r="F149" s="70"/>
      <c r="G149" s="71">
        <v>72</v>
      </c>
      <c r="H149" s="71"/>
      <c r="I149" s="71">
        <v>19160</v>
      </c>
      <c r="J149" s="71"/>
      <c r="K149" s="71">
        <v>24770</v>
      </c>
      <c r="L149" s="71"/>
      <c r="M149" s="95">
        <v>0.94</v>
      </c>
      <c r="N149" s="84"/>
      <c r="O149" s="73">
        <v>262.60826257065798</v>
      </c>
      <c r="P149" s="73"/>
      <c r="Q149" s="74">
        <v>248.09</v>
      </c>
      <c r="R149" s="74"/>
      <c r="S149" s="74">
        <f t="shared" si="36"/>
        <v>4.8645098039215782</v>
      </c>
      <c r="T149" s="73">
        <f t="shared" si="37"/>
        <v>4.9618000000000002</v>
      </c>
      <c r="U149" s="73"/>
      <c r="V149" s="73">
        <f t="shared" si="38"/>
        <v>243.22549019607843</v>
      </c>
      <c r="W149" s="73"/>
      <c r="X149" s="72" t="str">
        <f t="shared" si="39"/>
        <v>N</v>
      </c>
      <c r="Y149" s="73"/>
      <c r="Z149" s="72" t="str">
        <f t="shared" si="40"/>
        <v>N</v>
      </c>
      <c r="AA149" s="72"/>
      <c r="AB149" s="85" t="s">
        <v>237</v>
      </c>
      <c r="AC149" s="72"/>
      <c r="AD149" s="72" t="str">
        <f t="shared" si="41"/>
        <v>Y</v>
      </c>
      <c r="AE149" s="72"/>
      <c r="AF149" s="72">
        <f t="shared" si="42"/>
        <v>243.22549019607843</v>
      </c>
      <c r="AG149" s="72"/>
      <c r="AH149" s="73">
        <f t="shared" si="43"/>
        <v>243.12819999999999</v>
      </c>
      <c r="AI149" s="73"/>
      <c r="AJ149" s="73">
        <f t="shared" si="44"/>
        <v>248.09</v>
      </c>
      <c r="AK149" s="73"/>
      <c r="AL149" s="73">
        <f>IF(AB149="N",AJ149,#REF!)</f>
        <v>248.09</v>
      </c>
      <c r="AM149" s="73"/>
      <c r="AN149" s="72" t="str">
        <f t="shared" si="45"/>
        <v>N/A</v>
      </c>
      <c r="AO149" s="73"/>
      <c r="AP149" s="73">
        <f t="shared" si="46"/>
        <v>248.09</v>
      </c>
      <c r="AQ149" s="73"/>
      <c r="AR149" s="73">
        <f t="shared" si="47"/>
        <v>4.9618000000000002</v>
      </c>
      <c r="AS149" s="73"/>
      <c r="AT149" s="73">
        <v>0.1</v>
      </c>
      <c r="AU149" s="73"/>
      <c r="AV149" s="73">
        <f t="shared" si="48"/>
        <v>253.15180000000001</v>
      </c>
      <c r="AW149" s="73"/>
      <c r="AX149" s="75">
        <f t="shared" si="49"/>
        <v>4850388.4879999999</v>
      </c>
      <c r="AY149" s="75"/>
      <c r="AZ149" s="75">
        <f t="shared" si="50"/>
        <v>5031574.3108538073</v>
      </c>
      <c r="BA149" s="75"/>
      <c r="BB149" s="76">
        <f t="shared" si="51"/>
        <v>-181185.82285380736</v>
      </c>
      <c r="BC149" s="70"/>
      <c r="BD149" s="77">
        <f t="shared" si="52"/>
        <v>5.0618000000000052</v>
      </c>
      <c r="BE149" s="76">
        <f t="shared" si="53"/>
        <v>96984.088000000105</v>
      </c>
    </row>
    <row r="150" spans="1:57" x14ac:dyDescent="0.3">
      <c r="A150" s="70" t="s">
        <v>103</v>
      </c>
      <c r="B150" s="70"/>
      <c r="C150" s="70" t="s">
        <v>200</v>
      </c>
      <c r="D150" s="70"/>
      <c r="E150" s="70" t="s">
        <v>312</v>
      </c>
      <c r="F150" s="70"/>
      <c r="G150" s="71">
        <v>65</v>
      </c>
      <c r="H150" s="71"/>
      <c r="I150" s="71">
        <v>11059</v>
      </c>
      <c r="J150" s="71"/>
      <c r="K150" s="71">
        <v>21353</v>
      </c>
      <c r="L150" s="71"/>
      <c r="M150" s="95">
        <v>0.86</v>
      </c>
      <c r="N150" s="84"/>
      <c r="O150" s="73">
        <v>248.01070548248401</v>
      </c>
      <c r="P150" s="73"/>
      <c r="Q150" s="74">
        <v>228.19</v>
      </c>
      <c r="R150" s="74"/>
      <c r="S150" s="74">
        <f t="shared" si="36"/>
        <v>4.474313725490191</v>
      </c>
      <c r="T150" s="73">
        <f t="shared" si="37"/>
        <v>4.5637999999999996</v>
      </c>
      <c r="U150" s="73"/>
      <c r="V150" s="73">
        <f t="shared" si="38"/>
        <v>223.71568627450981</v>
      </c>
      <c r="W150" s="73"/>
      <c r="X150" s="72" t="str">
        <f t="shared" si="39"/>
        <v>N</v>
      </c>
      <c r="Y150" s="73"/>
      <c r="Z150" s="72" t="str">
        <f t="shared" si="40"/>
        <v>N</v>
      </c>
      <c r="AA150" s="72"/>
      <c r="AB150" s="85" t="s">
        <v>237</v>
      </c>
      <c r="AC150" s="72"/>
      <c r="AD150" s="72" t="str">
        <f t="shared" si="41"/>
        <v>Y</v>
      </c>
      <c r="AE150" s="72"/>
      <c r="AF150" s="72">
        <f t="shared" si="42"/>
        <v>223.71568627450981</v>
      </c>
      <c r="AG150" s="72"/>
      <c r="AH150" s="73">
        <f t="shared" si="43"/>
        <v>223.62620000000001</v>
      </c>
      <c r="AI150" s="73"/>
      <c r="AJ150" s="73">
        <f t="shared" si="44"/>
        <v>228.19</v>
      </c>
      <c r="AK150" s="73"/>
      <c r="AL150" s="73">
        <f>IF(AB150="N",AJ150,#REF!)</f>
        <v>228.19</v>
      </c>
      <c r="AM150" s="73"/>
      <c r="AN150" s="72" t="str">
        <f t="shared" si="45"/>
        <v>N/A</v>
      </c>
      <c r="AO150" s="73"/>
      <c r="AP150" s="73">
        <f t="shared" si="46"/>
        <v>228.19</v>
      </c>
      <c r="AQ150" s="73"/>
      <c r="AR150" s="73">
        <f t="shared" si="47"/>
        <v>4.5637999999999996</v>
      </c>
      <c r="AS150" s="73"/>
      <c r="AT150" s="73">
        <v>0.08</v>
      </c>
      <c r="AU150" s="73"/>
      <c r="AV150" s="73">
        <f t="shared" si="48"/>
        <v>232.8338</v>
      </c>
      <c r="AW150" s="73"/>
      <c r="AX150" s="75">
        <f t="shared" si="49"/>
        <v>2574908.9942000001</v>
      </c>
      <c r="AY150" s="75"/>
      <c r="AZ150" s="75">
        <f t="shared" si="50"/>
        <v>2742750.3919307906</v>
      </c>
      <c r="BA150" s="75"/>
      <c r="BB150" s="76">
        <f t="shared" si="51"/>
        <v>-167841.39773079054</v>
      </c>
      <c r="BC150" s="70"/>
      <c r="BD150" s="77">
        <f t="shared" si="52"/>
        <v>4.6437999999999988</v>
      </c>
      <c r="BE150" s="76">
        <f t="shared" si="53"/>
        <v>51355.784199999987</v>
      </c>
    </row>
    <row r="151" spans="1:57" x14ac:dyDescent="0.3">
      <c r="A151" s="70" t="s">
        <v>165</v>
      </c>
      <c r="B151" s="70"/>
      <c r="C151" s="70" t="s">
        <v>200</v>
      </c>
      <c r="D151" s="70"/>
      <c r="E151" s="70" t="s">
        <v>269</v>
      </c>
      <c r="F151" s="70"/>
      <c r="G151" s="71">
        <v>180</v>
      </c>
      <c r="H151" s="71"/>
      <c r="I151" s="71">
        <v>28961</v>
      </c>
      <c r="J151" s="71"/>
      <c r="K151" s="71">
        <v>59130</v>
      </c>
      <c r="L151" s="71"/>
      <c r="M151" s="95">
        <v>0.5</v>
      </c>
      <c r="N151" s="84"/>
      <c r="O151" s="73">
        <v>146.22</v>
      </c>
      <c r="P151" s="73"/>
      <c r="Q151" s="74">
        <v>206.63</v>
      </c>
      <c r="R151" s="74"/>
      <c r="S151" s="74">
        <f t="shared" si="36"/>
        <v>4.0515686274509903</v>
      </c>
      <c r="T151" s="73">
        <f t="shared" si="37"/>
        <v>4.1326000000000001</v>
      </c>
      <c r="U151" s="73"/>
      <c r="V151" s="73">
        <f t="shared" si="38"/>
        <v>202.57843137254901</v>
      </c>
      <c r="W151" s="73"/>
      <c r="X151" s="72" t="str">
        <f t="shared" si="39"/>
        <v>Y</v>
      </c>
      <c r="Y151" s="73"/>
      <c r="Z151" s="72" t="str">
        <f t="shared" si="40"/>
        <v>Y</v>
      </c>
      <c r="AA151" s="72"/>
      <c r="AB151" s="85" t="s">
        <v>237</v>
      </c>
      <c r="AC151" s="72"/>
      <c r="AD151" s="72" t="str">
        <f t="shared" si="41"/>
        <v>N</v>
      </c>
      <c r="AE151" s="72"/>
      <c r="AF151" s="72">
        <f t="shared" si="42"/>
        <v>0</v>
      </c>
      <c r="AG151" s="72"/>
      <c r="AH151" s="73">
        <f t="shared" si="43"/>
        <v>202.4974</v>
      </c>
      <c r="AI151" s="73"/>
      <c r="AJ151" s="73">
        <f t="shared" si="44"/>
        <v>146.22</v>
      </c>
      <c r="AK151" s="73"/>
      <c r="AL151" s="73">
        <f>IF(AB151="N",AJ151,#REF!)</f>
        <v>146.22</v>
      </c>
      <c r="AM151" s="73"/>
      <c r="AN151" s="72">
        <f t="shared" si="45"/>
        <v>4.0515686274509903</v>
      </c>
      <c r="AO151" s="73"/>
      <c r="AP151" s="73">
        <f t="shared" si="46"/>
        <v>150.27156862745099</v>
      </c>
      <c r="AQ151" s="73"/>
      <c r="AR151" s="73">
        <f t="shared" si="47"/>
        <v>3.0054313725490198</v>
      </c>
      <c r="AS151" s="73"/>
      <c r="AT151" s="73">
        <v>0.03</v>
      </c>
      <c r="AU151" s="73"/>
      <c r="AV151" s="73">
        <f t="shared" si="48"/>
        <v>153.30700000000002</v>
      </c>
      <c r="AW151" s="73"/>
      <c r="AX151" s="75">
        <f t="shared" si="49"/>
        <v>4439924.0270000007</v>
      </c>
      <c r="AY151" s="75"/>
      <c r="AZ151" s="75">
        <f t="shared" si="50"/>
        <v>4234677.42</v>
      </c>
      <c r="BA151" s="75"/>
      <c r="BB151" s="76">
        <f t="shared" si="51"/>
        <v>205246.60700000077</v>
      </c>
      <c r="BC151" s="70"/>
      <c r="BD151" s="77">
        <f t="shared" si="52"/>
        <v>-53.322999999999979</v>
      </c>
      <c r="BE151" s="76">
        <f t="shared" si="53"/>
        <v>-1544287.4029999995</v>
      </c>
    </row>
    <row r="152" spans="1:57" x14ac:dyDescent="0.3">
      <c r="A152" s="70" t="s">
        <v>194</v>
      </c>
      <c r="B152" s="70"/>
      <c r="C152" s="70" t="s">
        <v>200</v>
      </c>
      <c r="D152" s="70"/>
      <c r="E152" s="70" t="s">
        <v>347</v>
      </c>
      <c r="F152" s="70"/>
      <c r="G152" s="71">
        <v>150</v>
      </c>
      <c r="H152" s="71"/>
      <c r="I152" s="71">
        <v>43091</v>
      </c>
      <c r="J152" s="71"/>
      <c r="K152" s="71">
        <v>49275</v>
      </c>
      <c r="L152" s="71"/>
      <c r="M152" s="95">
        <v>0.9</v>
      </c>
      <c r="N152" s="84"/>
      <c r="O152" s="73">
        <v>273.37266831765498</v>
      </c>
      <c r="P152" s="73"/>
      <c r="Q152" s="74">
        <v>254.36</v>
      </c>
      <c r="R152" s="74"/>
      <c r="S152" s="74">
        <f t="shared" si="36"/>
        <v>4.9874509803921683</v>
      </c>
      <c r="T152" s="73">
        <f t="shared" si="37"/>
        <v>5.0872000000000002</v>
      </c>
      <c r="U152" s="73"/>
      <c r="V152" s="73">
        <f t="shared" si="38"/>
        <v>249.37254901960785</v>
      </c>
      <c r="W152" s="73"/>
      <c r="X152" s="72" t="str">
        <f t="shared" si="39"/>
        <v>N</v>
      </c>
      <c r="Y152" s="73"/>
      <c r="Z152" s="72" t="str">
        <f t="shared" si="40"/>
        <v>N</v>
      </c>
      <c r="AA152" s="72"/>
      <c r="AB152" s="85" t="s">
        <v>237</v>
      </c>
      <c r="AC152" s="72"/>
      <c r="AD152" s="72" t="str">
        <f t="shared" si="41"/>
        <v>Y</v>
      </c>
      <c r="AE152" s="72"/>
      <c r="AF152" s="72">
        <f t="shared" si="42"/>
        <v>249.37254901960785</v>
      </c>
      <c r="AG152" s="72"/>
      <c r="AH152" s="73">
        <f t="shared" si="43"/>
        <v>249.27280000000002</v>
      </c>
      <c r="AI152" s="73"/>
      <c r="AJ152" s="73">
        <f t="shared" si="44"/>
        <v>254.36</v>
      </c>
      <c r="AK152" s="73"/>
      <c r="AL152" s="73">
        <f>IF(AB152="N",AJ152,#REF!)</f>
        <v>254.36</v>
      </c>
      <c r="AM152" s="73"/>
      <c r="AN152" s="72" t="str">
        <f t="shared" si="45"/>
        <v>N/A</v>
      </c>
      <c r="AO152" s="73"/>
      <c r="AP152" s="73">
        <f t="shared" si="46"/>
        <v>254.36</v>
      </c>
      <c r="AQ152" s="73"/>
      <c r="AR152" s="73">
        <f t="shared" si="47"/>
        <v>5.0872000000000002</v>
      </c>
      <c r="AS152" s="73"/>
      <c r="AT152" s="73">
        <v>0.1</v>
      </c>
      <c r="AU152" s="73"/>
      <c r="AV152" s="73">
        <f t="shared" si="48"/>
        <v>259.54720000000003</v>
      </c>
      <c r="AW152" s="73"/>
      <c r="AX152" s="75">
        <f t="shared" si="49"/>
        <v>11184148.395200001</v>
      </c>
      <c r="AY152" s="75"/>
      <c r="AZ152" s="75">
        <f t="shared" si="50"/>
        <v>11779901.65047607</v>
      </c>
      <c r="BA152" s="75"/>
      <c r="BB152" s="76">
        <f t="shared" si="51"/>
        <v>-595753.25527606905</v>
      </c>
      <c r="BC152" s="70"/>
      <c r="BD152" s="77">
        <f t="shared" si="52"/>
        <v>5.1872000000000185</v>
      </c>
      <c r="BE152" s="76">
        <f t="shared" si="53"/>
        <v>223521.6352000008</v>
      </c>
    </row>
    <row r="153" spans="1:57" x14ac:dyDescent="0.3">
      <c r="A153" s="70" t="s">
        <v>185</v>
      </c>
      <c r="B153" s="70"/>
      <c r="C153" s="70" t="s">
        <v>200</v>
      </c>
      <c r="D153" s="70"/>
      <c r="E153" s="70" t="s">
        <v>271</v>
      </c>
      <c r="F153" s="70"/>
      <c r="G153" s="71">
        <v>75</v>
      </c>
      <c r="H153" s="71"/>
      <c r="I153" s="71">
        <v>19310</v>
      </c>
      <c r="J153" s="71"/>
      <c r="K153" s="71">
        <v>25004</v>
      </c>
      <c r="L153" s="71"/>
      <c r="M153" s="95">
        <v>0.91</v>
      </c>
      <c r="N153" s="84"/>
      <c r="O153" s="73">
        <v>289.50094282111797</v>
      </c>
      <c r="P153" s="73"/>
      <c r="Q153" s="74">
        <v>247.1</v>
      </c>
      <c r="R153" s="74"/>
      <c r="S153" s="74">
        <f t="shared" si="36"/>
        <v>4.845098039215685</v>
      </c>
      <c r="T153" s="73">
        <f t="shared" si="37"/>
        <v>4.9420000000000002</v>
      </c>
      <c r="U153" s="73"/>
      <c r="V153" s="73">
        <f t="shared" si="38"/>
        <v>242.25490196078431</v>
      </c>
      <c r="W153" s="73"/>
      <c r="X153" s="72" t="str">
        <f t="shared" si="39"/>
        <v>N</v>
      </c>
      <c r="Y153" s="73"/>
      <c r="Z153" s="72" t="str">
        <f t="shared" si="40"/>
        <v>N</v>
      </c>
      <c r="AA153" s="72"/>
      <c r="AB153" s="85" t="s">
        <v>237</v>
      </c>
      <c r="AC153" s="72"/>
      <c r="AD153" s="72" t="str">
        <f t="shared" si="41"/>
        <v>Y</v>
      </c>
      <c r="AE153" s="72"/>
      <c r="AF153" s="72">
        <f t="shared" si="42"/>
        <v>242.25490196078431</v>
      </c>
      <c r="AG153" s="72"/>
      <c r="AH153" s="73">
        <f t="shared" si="43"/>
        <v>242.15799999999999</v>
      </c>
      <c r="AI153" s="73"/>
      <c r="AJ153" s="73">
        <f t="shared" si="44"/>
        <v>247.1</v>
      </c>
      <c r="AK153" s="73"/>
      <c r="AL153" s="73">
        <f>IF(AB153="N",AJ153,#REF!)</f>
        <v>247.1</v>
      </c>
      <c r="AM153" s="73"/>
      <c r="AN153" s="72" t="str">
        <f t="shared" si="45"/>
        <v>N/A</v>
      </c>
      <c r="AO153" s="73"/>
      <c r="AP153" s="73">
        <f t="shared" si="46"/>
        <v>247.1</v>
      </c>
      <c r="AQ153" s="73"/>
      <c r="AR153" s="73">
        <f t="shared" si="47"/>
        <v>4.9420000000000002</v>
      </c>
      <c r="AS153" s="73"/>
      <c r="AT153" s="73">
        <v>0.13</v>
      </c>
      <c r="AU153" s="73"/>
      <c r="AV153" s="73">
        <f t="shared" si="48"/>
        <v>252.172</v>
      </c>
      <c r="AW153" s="73"/>
      <c r="AX153" s="75">
        <f t="shared" si="49"/>
        <v>4869441.32</v>
      </c>
      <c r="AY153" s="75"/>
      <c r="AZ153" s="75">
        <f t="shared" si="50"/>
        <v>5590263.2058757879</v>
      </c>
      <c r="BA153" s="75"/>
      <c r="BB153" s="76">
        <f t="shared" si="51"/>
        <v>-720821.88587578759</v>
      </c>
      <c r="BC153" s="70"/>
      <c r="BD153" s="77">
        <f t="shared" si="52"/>
        <v>5.0720000000000027</v>
      </c>
      <c r="BE153" s="76">
        <f t="shared" si="53"/>
        <v>97940.320000000051</v>
      </c>
    </row>
    <row r="154" spans="1:57" x14ac:dyDescent="0.3">
      <c r="A154" s="70" t="s">
        <v>187</v>
      </c>
      <c r="B154" s="70"/>
      <c r="C154" s="70" t="s">
        <v>200</v>
      </c>
      <c r="D154" s="70"/>
      <c r="E154" s="70" t="s">
        <v>268</v>
      </c>
      <c r="F154" s="70"/>
      <c r="G154" s="71">
        <v>120</v>
      </c>
      <c r="H154" s="71"/>
      <c r="I154" s="71">
        <v>34908</v>
      </c>
      <c r="J154" s="71"/>
      <c r="K154" s="71">
        <v>40560</v>
      </c>
      <c r="L154" s="71"/>
      <c r="M154" s="95">
        <v>0.93</v>
      </c>
      <c r="N154" s="84"/>
      <c r="O154" s="73">
        <v>283.67936663320899</v>
      </c>
      <c r="P154" s="73"/>
      <c r="Q154" s="74">
        <v>261.54000000000002</v>
      </c>
      <c r="R154" s="74"/>
      <c r="S154" s="74">
        <f t="shared" si="36"/>
        <v>5.1282352941176441</v>
      </c>
      <c r="T154" s="73">
        <f t="shared" si="37"/>
        <v>5.2308000000000003</v>
      </c>
      <c r="U154" s="73"/>
      <c r="V154" s="73">
        <f t="shared" si="38"/>
        <v>256.41176470588238</v>
      </c>
      <c r="W154" s="73"/>
      <c r="X154" s="72" t="str">
        <f t="shared" si="39"/>
        <v>N</v>
      </c>
      <c r="Y154" s="73"/>
      <c r="Z154" s="72" t="str">
        <f t="shared" si="40"/>
        <v>N</v>
      </c>
      <c r="AA154" s="72"/>
      <c r="AB154" s="85" t="s">
        <v>237</v>
      </c>
      <c r="AC154" s="72"/>
      <c r="AD154" s="72" t="str">
        <f t="shared" si="41"/>
        <v>Y</v>
      </c>
      <c r="AE154" s="72"/>
      <c r="AF154" s="72">
        <f t="shared" si="42"/>
        <v>256.41176470588238</v>
      </c>
      <c r="AG154" s="72"/>
      <c r="AH154" s="73">
        <f t="shared" si="43"/>
        <v>256.30920000000003</v>
      </c>
      <c r="AI154" s="73"/>
      <c r="AJ154" s="73">
        <f t="shared" si="44"/>
        <v>261.54000000000002</v>
      </c>
      <c r="AK154" s="73"/>
      <c r="AL154" s="73">
        <f>IF(AB154="N",AJ154,#REF!)</f>
        <v>261.54000000000002</v>
      </c>
      <c r="AM154" s="73"/>
      <c r="AN154" s="72" t="str">
        <f t="shared" si="45"/>
        <v>N/A</v>
      </c>
      <c r="AO154" s="73"/>
      <c r="AP154" s="73">
        <f t="shared" si="46"/>
        <v>261.54000000000002</v>
      </c>
      <c r="AQ154" s="73"/>
      <c r="AR154" s="73">
        <f t="shared" si="47"/>
        <v>5.2308000000000003</v>
      </c>
      <c r="AS154" s="73"/>
      <c r="AT154" s="73">
        <v>0.05</v>
      </c>
      <c r="AU154" s="73"/>
      <c r="AV154" s="73">
        <f t="shared" si="48"/>
        <v>266.82080000000002</v>
      </c>
      <c r="AW154" s="73"/>
      <c r="AX154" s="75">
        <f t="shared" si="49"/>
        <v>9314180.4864000008</v>
      </c>
      <c r="AY154" s="75"/>
      <c r="AZ154" s="75">
        <f t="shared" si="50"/>
        <v>9902679.3304320592</v>
      </c>
      <c r="BA154" s="75"/>
      <c r="BB154" s="76">
        <f t="shared" si="51"/>
        <v>-588498.84403205849</v>
      </c>
      <c r="BC154" s="70"/>
      <c r="BD154" s="77">
        <f t="shared" si="52"/>
        <v>5.2807999999999993</v>
      </c>
      <c r="BE154" s="76">
        <f t="shared" si="53"/>
        <v>184342.16639999999</v>
      </c>
    </row>
    <row r="155" spans="1:57" x14ac:dyDescent="0.3">
      <c r="A155" s="70" t="s">
        <v>181</v>
      </c>
      <c r="B155" s="70"/>
      <c r="C155" s="70" t="s">
        <v>200</v>
      </c>
      <c r="D155" s="70"/>
      <c r="E155" s="70" t="s">
        <v>321</v>
      </c>
      <c r="F155" s="70"/>
      <c r="G155" s="71">
        <v>98</v>
      </c>
      <c r="H155" s="71"/>
      <c r="I155" s="71">
        <v>26456</v>
      </c>
      <c r="J155" s="71"/>
      <c r="K155" s="71">
        <v>32805</v>
      </c>
      <c r="L155" s="71"/>
      <c r="M155" s="95">
        <v>0.92</v>
      </c>
      <c r="N155" s="84"/>
      <c r="O155" s="73">
        <v>284.42774451402801</v>
      </c>
      <c r="P155" s="73"/>
      <c r="Q155" s="74">
        <v>248.65</v>
      </c>
      <c r="R155" s="74"/>
      <c r="S155" s="74">
        <f t="shared" si="36"/>
        <v>4.8754901960784309</v>
      </c>
      <c r="T155" s="73">
        <f t="shared" si="37"/>
        <v>4.9729999999999999</v>
      </c>
      <c r="U155" s="73"/>
      <c r="V155" s="73">
        <f t="shared" si="38"/>
        <v>243.77450980392157</v>
      </c>
      <c r="W155" s="73"/>
      <c r="X155" s="72" t="str">
        <f t="shared" si="39"/>
        <v>N</v>
      </c>
      <c r="Y155" s="73"/>
      <c r="Z155" s="72" t="str">
        <f t="shared" si="40"/>
        <v>N</v>
      </c>
      <c r="AA155" s="72"/>
      <c r="AB155" s="85" t="s">
        <v>237</v>
      </c>
      <c r="AC155" s="72"/>
      <c r="AD155" s="72" t="str">
        <f t="shared" si="41"/>
        <v>Y</v>
      </c>
      <c r="AE155" s="72"/>
      <c r="AF155" s="72">
        <f t="shared" si="42"/>
        <v>243.77450980392157</v>
      </c>
      <c r="AG155" s="72"/>
      <c r="AH155" s="73">
        <f t="shared" si="43"/>
        <v>243.67699999999999</v>
      </c>
      <c r="AI155" s="73"/>
      <c r="AJ155" s="73">
        <f t="shared" si="44"/>
        <v>248.65</v>
      </c>
      <c r="AK155" s="73"/>
      <c r="AL155" s="73">
        <f>IF(AB155="N",AJ155,#REF!)</f>
        <v>248.65</v>
      </c>
      <c r="AM155" s="73"/>
      <c r="AN155" s="72" t="str">
        <f t="shared" si="45"/>
        <v>N/A</v>
      </c>
      <c r="AO155" s="73"/>
      <c r="AP155" s="73">
        <f t="shared" si="46"/>
        <v>248.65</v>
      </c>
      <c r="AQ155" s="73"/>
      <c r="AR155" s="73">
        <f t="shared" si="47"/>
        <v>4.9729999999999999</v>
      </c>
      <c r="AS155" s="73"/>
      <c r="AT155" s="73">
        <v>7.0000000000000007E-2</v>
      </c>
      <c r="AU155" s="73"/>
      <c r="AV155" s="73">
        <f t="shared" si="48"/>
        <v>253.69300000000001</v>
      </c>
      <c r="AW155" s="73"/>
      <c r="AX155" s="75">
        <f t="shared" si="49"/>
        <v>6711702.0080000004</v>
      </c>
      <c r="AY155" s="75"/>
      <c r="AZ155" s="75">
        <f t="shared" si="50"/>
        <v>7524820.4088631254</v>
      </c>
      <c r="BA155" s="75"/>
      <c r="BB155" s="76">
        <f t="shared" si="51"/>
        <v>-813118.40086312499</v>
      </c>
      <c r="BC155" s="70"/>
      <c r="BD155" s="77">
        <f t="shared" si="52"/>
        <v>5.0430000000000064</v>
      </c>
      <c r="BE155" s="76">
        <f t="shared" si="53"/>
        <v>133417.60800000018</v>
      </c>
    </row>
    <row r="156" spans="1:57" x14ac:dyDescent="0.3">
      <c r="A156" s="70" t="s">
        <v>169</v>
      </c>
      <c r="B156" s="70"/>
      <c r="C156" s="70" t="s">
        <v>200</v>
      </c>
      <c r="D156" s="70"/>
      <c r="E156" s="70" t="s">
        <v>265</v>
      </c>
      <c r="F156" s="70"/>
      <c r="G156" s="71">
        <v>75</v>
      </c>
      <c r="H156" s="71"/>
      <c r="I156" s="71">
        <v>17496</v>
      </c>
      <c r="J156" s="71"/>
      <c r="K156" s="71">
        <v>25217</v>
      </c>
      <c r="L156" s="71"/>
      <c r="M156" s="95">
        <v>0.92</v>
      </c>
      <c r="N156" s="84"/>
      <c r="O156" s="73">
        <v>281.98158857026402</v>
      </c>
      <c r="P156" s="73"/>
      <c r="Q156" s="74">
        <v>243.77</v>
      </c>
      <c r="R156" s="74"/>
      <c r="S156" s="74">
        <f t="shared" si="36"/>
        <v>4.7798039215686288</v>
      </c>
      <c r="T156" s="73">
        <f t="shared" si="37"/>
        <v>4.8754</v>
      </c>
      <c r="U156" s="73"/>
      <c r="V156" s="73">
        <f t="shared" si="38"/>
        <v>238.99019607843138</v>
      </c>
      <c r="W156" s="73"/>
      <c r="X156" s="72" t="str">
        <f t="shared" si="39"/>
        <v>N</v>
      </c>
      <c r="Y156" s="73"/>
      <c r="Z156" s="72" t="str">
        <f t="shared" si="40"/>
        <v>N</v>
      </c>
      <c r="AA156" s="72"/>
      <c r="AB156" s="85" t="s">
        <v>237</v>
      </c>
      <c r="AC156" s="72"/>
      <c r="AD156" s="72" t="str">
        <f t="shared" si="41"/>
        <v>Y</v>
      </c>
      <c r="AE156" s="72"/>
      <c r="AF156" s="72">
        <f t="shared" si="42"/>
        <v>238.99019607843138</v>
      </c>
      <c r="AG156" s="72"/>
      <c r="AH156" s="73">
        <f t="shared" si="43"/>
        <v>238.8946</v>
      </c>
      <c r="AI156" s="73"/>
      <c r="AJ156" s="73">
        <f t="shared" si="44"/>
        <v>243.77</v>
      </c>
      <c r="AK156" s="73"/>
      <c r="AL156" s="73">
        <f>IF(AB156="N",AJ156,#REF!)</f>
        <v>243.77</v>
      </c>
      <c r="AM156" s="73"/>
      <c r="AN156" s="72" t="str">
        <f t="shared" si="45"/>
        <v>N/A</v>
      </c>
      <c r="AO156" s="73"/>
      <c r="AP156" s="73">
        <f t="shared" si="46"/>
        <v>243.77</v>
      </c>
      <c r="AQ156" s="73"/>
      <c r="AR156" s="73">
        <f t="shared" si="47"/>
        <v>4.8754</v>
      </c>
      <c r="AS156" s="73"/>
      <c r="AT156" s="73">
        <v>0.28000000000000003</v>
      </c>
      <c r="AU156" s="73"/>
      <c r="AV156" s="73">
        <f t="shared" si="48"/>
        <v>248.92540000000002</v>
      </c>
      <c r="AW156" s="73"/>
      <c r="AX156" s="75">
        <f t="shared" si="49"/>
        <v>4355198.7984000007</v>
      </c>
      <c r="AY156" s="75"/>
      <c r="AZ156" s="75">
        <f t="shared" si="50"/>
        <v>4933549.873625339</v>
      </c>
      <c r="BA156" s="75"/>
      <c r="BB156" s="76">
        <f t="shared" si="51"/>
        <v>-578351.07522533834</v>
      </c>
      <c r="BC156" s="70"/>
      <c r="BD156" s="77">
        <f t="shared" si="52"/>
        <v>5.1554000000000144</v>
      </c>
      <c r="BE156" s="76">
        <f t="shared" si="53"/>
        <v>90198.878400000249</v>
      </c>
    </row>
    <row r="157" spans="1:57" x14ac:dyDescent="0.3">
      <c r="A157" s="70" t="s">
        <v>178</v>
      </c>
      <c r="B157" s="70"/>
      <c r="C157" s="70" t="s">
        <v>200</v>
      </c>
      <c r="D157" s="70"/>
      <c r="E157" s="70" t="s">
        <v>356</v>
      </c>
      <c r="F157" s="70"/>
      <c r="G157" s="71">
        <v>120</v>
      </c>
      <c r="H157" s="71"/>
      <c r="I157" s="71">
        <v>30760</v>
      </c>
      <c r="J157" s="71"/>
      <c r="K157" s="71">
        <v>39420</v>
      </c>
      <c r="L157" s="71"/>
      <c r="M157" s="95">
        <v>0.86</v>
      </c>
      <c r="N157" s="84"/>
      <c r="O157" s="73">
        <v>272.02672284328702</v>
      </c>
      <c r="P157" s="73"/>
      <c r="Q157" s="74">
        <v>254.28</v>
      </c>
      <c r="R157" s="74"/>
      <c r="S157" s="74">
        <f t="shared" si="36"/>
        <v>4.9858823529411893</v>
      </c>
      <c r="T157" s="73">
        <f t="shared" si="37"/>
        <v>5.0856000000000003</v>
      </c>
      <c r="U157" s="73"/>
      <c r="V157" s="73">
        <f t="shared" si="38"/>
        <v>249.29411764705881</v>
      </c>
      <c r="W157" s="73"/>
      <c r="X157" s="72" t="str">
        <f t="shared" si="39"/>
        <v>N</v>
      </c>
      <c r="Y157" s="73"/>
      <c r="Z157" s="72" t="str">
        <f t="shared" si="40"/>
        <v>N</v>
      </c>
      <c r="AA157" s="72"/>
      <c r="AB157" s="85" t="s">
        <v>237</v>
      </c>
      <c r="AC157" s="72"/>
      <c r="AD157" s="72" t="str">
        <f t="shared" si="41"/>
        <v>Y</v>
      </c>
      <c r="AE157" s="72"/>
      <c r="AF157" s="72">
        <f t="shared" si="42"/>
        <v>249.29411764705881</v>
      </c>
      <c r="AG157" s="72"/>
      <c r="AH157" s="73">
        <f t="shared" si="43"/>
        <v>249.1944</v>
      </c>
      <c r="AI157" s="73"/>
      <c r="AJ157" s="73">
        <f t="shared" si="44"/>
        <v>254.28</v>
      </c>
      <c r="AK157" s="73"/>
      <c r="AL157" s="73">
        <f>IF(AB157="N",AJ157,#REF!)</f>
        <v>254.28</v>
      </c>
      <c r="AM157" s="73"/>
      <c r="AN157" s="72" t="str">
        <f t="shared" si="45"/>
        <v>N/A</v>
      </c>
      <c r="AO157" s="73"/>
      <c r="AP157" s="73">
        <f t="shared" si="46"/>
        <v>254.28</v>
      </c>
      <c r="AQ157" s="73"/>
      <c r="AR157" s="73">
        <f t="shared" si="47"/>
        <v>5.0856000000000003</v>
      </c>
      <c r="AS157" s="73"/>
      <c r="AT157" s="73">
        <v>0.42</v>
      </c>
      <c r="AU157" s="73"/>
      <c r="AV157" s="73">
        <f t="shared" si="48"/>
        <v>259.78560000000004</v>
      </c>
      <c r="AW157" s="73"/>
      <c r="AX157" s="75">
        <f t="shared" si="49"/>
        <v>7991005.0560000017</v>
      </c>
      <c r="AY157" s="75"/>
      <c r="AZ157" s="75">
        <f t="shared" si="50"/>
        <v>8367541.9946595086</v>
      </c>
      <c r="BA157" s="75"/>
      <c r="BB157" s="76">
        <f t="shared" si="51"/>
        <v>-376536.93865950685</v>
      </c>
      <c r="BC157" s="70"/>
      <c r="BD157" s="77">
        <f t="shared" si="52"/>
        <v>5.5056000000000438</v>
      </c>
      <c r="BE157" s="76">
        <f t="shared" si="53"/>
        <v>169352.25600000133</v>
      </c>
    </row>
    <row r="158" spans="1:57" x14ac:dyDescent="0.3">
      <c r="A158" s="70" t="s">
        <v>101</v>
      </c>
      <c r="B158" s="70"/>
      <c r="C158" s="70" t="s">
        <v>200</v>
      </c>
      <c r="D158" s="70"/>
      <c r="E158" s="70" t="s">
        <v>269</v>
      </c>
      <c r="F158" s="70"/>
      <c r="G158" s="71">
        <v>130</v>
      </c>
      <c r="H158" s="71"/>
      <c r="I158" s="71">
        <v>32476</v>
      </c>
      <c r="J158" s="71"/>
      <c r="K158" s="71">
        <v>45990</v>
      </c>
      <c r="L158" s="71"/>
      <c r="M158" s="95">
        <v>0.97</v>
      </c>
      <c r="N158" s="84"/>
      <c r="O158" s="73">
        <v>260.25533371971198</v>
      </c>
      <c r="P158" s="73"/>
      <c r="Q158" s="74">
        <v>258.45</v>
      </c>
      <c r="R158" s="74"/>
      <c r="S158" s="74">
        <f t="shared" si="36"/>
        <v>5.0676470588235247</v>
      </c>
      <c r="T158" s="73">
        <f t="shared" si="37"/>
        <v>5.1689999999999996</v>
      </c>
      <c r="U158" s="73"/>
      <c r="V158" s="73">
        <f t="shared" si="38"/>
        <v>253.38235294117646</v>
      </c>
      <c r="W158" s="73"/>
      <c r="X158" s="72" t="str">
        <f t="shared" si="39"/>
        <v>N</v>
      </c>
      <c r="Y158" s="73"/>
      <c r="Z158" s="72" t="str">
        <f t="shared" si="40"/>
        <v>N</v>
      </c>
      <c r="AA158" s="72"/>
      <c r="AB158" s="85" t="s">
        <v>237</v>
      </c>
      <c r="AC158" s="72"/>
      <c r="AD158" s="72" t="str">
        <f t="shared" si="41"/>
        <v>Y</v>
      </c>
      <c r="AE158" s="72"/>
      <c r="AF158" s="72">
        <f t="shared" si="42"/>
        <v>253.38235294117646</v>
      </c>
      <c r="AG158" s="72"/>
      <c r="AH158" s="73">
        <f t="shared" si="43"/>
        <v>253.28099999999998</v>
      </c>
      <c r="AI158" s="73"/>
      <c r="AJ158" s="73">
        <f t="shared" si="44"/>
        <v>258.45</v>
      </c>
      <c r="AK158" s="73"/>
      <c r="AL158" s="73">
        <f>IF(AB158="N",AJ158,#REF!)</f>
        <v>258.45</v>
      </c>
      <c r="AM158" s="73"/>
      <c r="AN158" s="72" t="str">
        <f t="shared" si="45"/>
        <v>N/A</v>
      </c>
      <c r="AO158" s="73"/>
      <c r="AP158" s="73">
        <f t="shared" si="46"/>
        <v>258.45</v>
      </c>
      <c r="AQ158" s="73"/>
      <c r="AR158" s="73">
        <f t="shared" si="47"/>
        <v>5.1689999999999996</v>
      </c>
      <c r="AS158" s="73"/>
      <c r="AT158" s="73">
        <v>0.36</v>
      </c>
      <c r="AU158" s="73"/>
      <c r="AV158" s="73">
        <f t="shared" si="48"/>
        <v>263.97899999999998</v>
      </c>
      <c r="AW158" s="73"/>
      <c r="AX158" s="75">
        <f t="shared" si="49"/>
        <v>8572982.0039999988</v>
      </c>
      <c r="AY158" s="75"/>
      <c r="AZ158" s="75">
        <f t="shared" si="50"/>
        <v>8452052.2178813666</v>
      </c>
      <c r="BA158" s="75"/>
      <c r="BB158" s="76">
        <f t="shared" si="51"/>
        <v>120929.78611863218</v>
      </c>
      <c r="BC158" s="70"/>
      <c r="BD158" s="77">
        <f t="shared" si="52"/>
        <v>5.5289999999999964</v>
      </c>
      <c r="BE158" s="76">
        <f t="shared" si="53"/>
        <v>179559.80399999989</v>
      </c>
    </row>
    <row r="159" spans="1:57" x14ac:dyDescent="0.3">
      <c r="A159" s="70" t="s">
        <v>100</v>
      </c>
      <c r="B159" s="70"/>
      <c r="C159" s="70" t="s">
        <v>200</v>
      </c>
      <c r="D159" s="70"/>
      <c r="E159" s="70" t="s">
        <v>304</v>
      </c>
      <c r="F159" s="70"/>
      <c r="G159" s="71">
        <v>120</v>
      </c>
      <c r="H159" s="71"/>
      <c r="I159" s="71">
        <v>21746</v>
      </c>
      <c r="J159" s="71"/>
      <c r="K159" s="71">
        <v>40420</v>
      </c>
      <c r="L159" s="71"/>
      <c r="M159" s="95">
        <v>0.92</v>
      </c>
      <c r="N159" s="84"/>
      <c r="O159" s="73">
        <v>246.152467701278</v>
      </c>
      <c r="P159" s="73"/>
      <c r="Q159" s="74">
        <v>219.94</v>
      </c>
      <c r="R159" s="74"/>
      <c r="S159" s="74">
        <f t="shared" si="36"/>
        <v>4.3125490196078431</v>
      </c>
      <c r="T159" s="73">
        <f t="shared" si="37"/>
        <v>4.3988000000000005</v>
      </c>
      <c r="U159" s="73"/>
      <c r="V159" s="73">
        <f t="shared" si="38"/>
        <v>215.62745098039215</v>
      </c>
      <c r="W159" s="73"/>
      <c r="X159" s="72" t="str">
        <f t="shared" si="39"/>
        <v>N</v>
      </c>
      <c r="Y159" s="73"/>
      <c r="Z159" s="72" t="str">
        <f t="shared" si="40"/>
        <v>N</v>
      </c>
      <c r="AA159" s="72"/>
      <c r="AB159" s="85" t="s">
        <v>237</v>
      </c>
      <c r="AC159" s="72"/>
      <c r="AD159" s="72" t="str">
        <f t="shared" si="41"/>
        <v>Y</v>
      </c>
      <c r="AE159" s="72"/>
      <c r="AF159" s="72">
        <f t="shared" si="42"/>
        <v>215.62745098039215</v>
      </c>
      <c r="AG159" s="72"/>
      <c r="AH159" s="73">
        <f t="shared" si="43"/>
        <v>215.5412</v>
      </c>
      <c r="AI159" s="73"/>
      <c r="AJ159" s="73">
        <f t="shared" si="44"/>
        <v>219.94</v>
      </c>
      <c r="AK159" s="73"/>
      <c r="AL159" s="73">
        <f>IF(AB159="N",AJ159,#REF!)</f>
        <v>219.94</v>
      </c>
      <c r="AM159" s="73"/>
      <c r="AN159" s="72" t="str">
        <f t="shared" si="45"/>
        <v>N/A</v>
      </c>
      <c r="AO159" s="73"/>
      <c r="AP159" s="73">
        <f t="shared" si="46"/>
        <v>219.94</v>
      </c>
      <c r="AQ159" s="73"/>
      <c r="AR159" s="73">
        <f t="shared" si="47"/>
        <v>4.3988000000000005</v>
      </c>
      <c r="AS159" s="73"/>
      <c r="AT159" s="73">
        <v>0.03</v>
      </c>
      <c r="AU159" s="73"/>
      <c r="AV159" s="73">
        <f t="shared" si="48"/>
        <v>224.36879999999999</v>
      </c>
      <c r="AW159" s="73"/>
      <c r="AX159" s="75">
        <f t="shared" si="49"/>
        <v>4879123.9248000002</v>
      </c>
      <c r="AY159" s="75"/>
      <c r="AZ159" s="75">
        <f t="shared" si="50"/>
        <v>5352831.5626319917</v>
      </c>
      <c r="BA159" s="75"/>
      <c r="BB159" s="76">
        <f t="shared" si="51"/>
        <v>-473707.63783199154</v>
      </c>
      <c r="BC159" s="70"/>
      <c r="BD159" s="77">
        <f t="shared" si="52"/>
        <v>4.4287999999999954</v>
      </c>
      <c r="BE159" s="76">
        <f t="shared" si="53"/>
        <v>96308.684799999901</v>
      </c>
    </row>
    <row r="160" spans="1:57" x14ac:dyDescent="0.3">
      <c r="A160" s="70" t="s">
        <v>98</v>
      </c>
      <c r="B160" s="70"/>
      <c r="C160" s="70" t="s">
        <v>200</v>
      </c>
      <c r="D160" s="70"/>
      <c r="E160" s="70" t="s">
        <v>294</v>
      </c>
      <c r="F160" s="70"/>
      <c r="G160" s="71">
        <v>345</v>
      </c>
      <c r="H160" s="71"/>
      <c r="I160" s="71">
        <v>104976</v>
      </c>
      <c r="J160" s="71"/>
      <c r="K160" s="71">
        <v>119775</v>
      </c>
      <c r="L160" s="71"/>
      <c r="M160" s="95">
        <v>0.95</v>
      </c>
      <c r="N160" s="84"/>
      <c r="O160" s="73">
        <v>243.54709654077101</v>
      </c>
      <c r="P160" s="73"/>
      <c r="Q160" s="74">
        <v>249.23</v>
      </c>
      <c r="R160" s="74"/>
      <c r="S160" s="74">
        <f t="shared" si="36"/>
        <v>4.8868627450980568</v>
      </c>
      <c r="T160" s="73">
        <f t="shared" si="37"/>
        <v>4.9845999999999995</v>
      </c>
      <c r="U160" s="73"/>
      <c r="V160" s="73">
        <f t="shared" si="38"/>
        <v>244.34313725490193</v>
      </c>
      <c r="W160" s="73"/>
      <c r="X160" s="72" t="str">
        <f t="shared" si="39"/>
        <v>Y</v>
      </c>
      <c r="Y160" s="73"/>
      <c r="Z160" s="72" t="str">
        <f t="shared" si="40"/>
        <v>N</v>
      </c>
      <c r="AA160" s="72"/>
      <c r="AB160" s="85" t="s">
        <v>237</v>
      </c>
      <c r="AC160" s="72"/>
      <c r="AD160" s="72" t="str">
        <f t="shared" si="41"/>
        <v>N</v>
      </c>
      <c r="AE160" s="72"/>
      <c r="AF160" s="72">
        <f t="shared" si="42"/>
        <v>0</v>
      </c>
      <c r="AG160" s="72"/>
      <c r="AH160" s="73">
        <f t="shared" si="43"/>
        <v>244.24539999999999</v>
      </c>
      <c r="AI160" s="73"/>
      <c r="AJ160" s="73">
        <f t="shared" si="44"/>
        <v>244.24539999999999</v>
      </c>
      <c r="AK160" s="73"/>
      <c r="AL160" s="73">
        <f>IF(AB160="N",AJ160,#REF!)</f>
        <v>244.24539999999999</v>
      </c>
      <c r="AM160" s="73"/>
      <c r="AN160" s="72">
        <f t="shared" si="45"/>
        <v>4.8868627450980568</v>
      </c>
      <c r="AO160" s="73"/>
      <c r="AP160" s="73">
        <f t="shared" si="46"/>
        <v>249.13226274509805</v>
      </c>
      <c r="AQ160" s="73"/>
      <c r="AR160" s="73">
        <f t="shared" si="47"/>
        <v>4.9826452549019606</v>
      </c>
      <c r="AS160" s="73"/>
      <c r="AT160" s="73">
        <v>0.09</v>
      </c>
      <c r="AU160" s="73"/>
      <c r="AV160" s="73">
        <f t="shared" si="48"/>
        <v>254.20490800000002</v>
      </c>
      <c r="AW160" s="73"/>
      <c r="AX160" s="75">
        <f t="shared" si="49"/>
        <v>26685414.422208</v>
      </c>
      <c r="AY160" s="75"/>
      <c r="AZ160" s="75">
        <f t="shared" si="50"/>
        <v>25566600.006463978</v>
      </c>
      <c r="BA160" s="75"/>
      <c r="BB160" s="76">
        <f t="shared" si="51"/>
        <v>1118814.4157440215</v>
      </c>
      <c r="BC160" s="70"/>
      <c r="BD160" s="77">
        <f t="shared" si="52"/>
        <v>4.9749080000000276</v>
      </c>
      <c r="BE160" s="76">
        <f t="shared" si="53"/>
        <v>522245.9422080029</v>
      </c>
    </row>
    <row r="161" spans="1:58" s="56" customFormat="1" x14ac:dyDescent="0.3">
      <c r="A161" s="70" t="s">
        <v>96</v>
      </c>
      <c r="B161" s="70"/>
      <c r="C161" s="70" t="s">
        <v>200</v>
      </c>
      <c r="D161" s="70"/>
      <c r="E161" s="70" t="s">
        <v>322</v>
      </c>
      <c r="F161" s="70"/>
      <c r="G161" s="71">
        <v>25</v>
      </c>
      <c r="H161" s="71"/>
      <c r="I161" s="71">
        <v>3180</v>
      </c>
      <c r="J161" s="71"/>
      <c r="K161" s="71">
        <v>8213</v>
      </c>
      <c r="L161" s="71"/>
      <c r="M161" s="95">
        <v>0.79</v>
      </c>
      <c r="N161" s="84"/>
      <c r="O161" s="73">
        <v>270.88694477208401</v>
      </c>
      <c r="P161" s="73"/>
      <c r="Q161" s="74">
        <v>236.43</v>
      </c>
      <c r="R161" s="74"/>
      <c r="S161" s="74">
        <f t="shared" si="36"/>
        <v>4.6358823529411666</v>
      </c>
      <c r="T161" s="73">
        <f t="shared" si="37"/>
        <v>4.7286000000000001</v>
      </c>
      <c r="U161" s="73"/>
      <c r="V161" s="73">
        <f t="shared" si="38"/>
        <v>231.79411764705884</v>
      </c>
      <c r="W161" s="73"/>
      <c r="X161" s="72" t="str">
        <f t="shared" si="39"/>
        <v>N</v>
      </c>
      <c r="Y161" s="73"/>
      <c r="Z161" s="72" t="str">
        <f t="shared" si="40"/>
        <v>N</v>
      </c>
      <c r="AA161" s="72"/>
      <c r="AB161" s="85" t="s">
        <v>237</v>
      </c>
      <c r="AC161" s="72"/>
      <c r="AD161" s="72" t="str">
        <f t="shared" si="41"/>
        <v>Y</v>
      </c>
      <c r="AE161" s="72"/>
      <c r="AF161" s="72">
        <f t="shared" si="42"/>
        <v>231.79411764705884</v>
      </c>
      <c r="AG161" s="72"/>
      <c r="AH161" s="73">
        <f t="shared" si="43"/>
        <v>231.70140000000001</v>
      </c>
      <c r="AI161" s="73"/>
      <c r="AJ161" s="73">
        <f t="shared" si="44"/>
        <v>236.43</v>
      </c>
      <c r="AK161" s="73"/>
      <c r="AL161" s="73">
        <f>IF(AB161="N",AJ161,#REF!)</f>
        <v>236.43</v>
      </c>
      <c r="AM161" s="73"/>
      <c r="AN161" s="72" t="str">
        <f t="shared" si="45"/>
        <v>N/A</v>
      </c>
      <c r="AO161" s="73"/>
      <c r="AP161" s="73">
        <f t="shared" si="46"/>
        <v>236.43</v>
      </c>
      <c r="AQ161" s="73"/>
      <c r="AR161" s="73">
        <f t="shared" si="47"/>
        <v>4.7286000000000001</v>
      </c>
      <c r="AS161" s="73"/>
      <c r="AT161" s="73">
        <v>0</v>
      </c>
      <c r="AU161" s="73"/>
      <c r="AV161" s="73">
        <f t="shared" si="48"/>
        <v>241.15860000000001</v>
      </c>
      <c r="AW161" s="73"/>
      <c r="AX161" s="75">
        <f t="shared" si="49"/>
        <v>766884.348</v>
      </c>
      <c r="AY161" s="75"/>
      <c r="AZ161" s="75">
        <f t="shared" si="50"/>
        <v>861420.48437522713</v>
      </c>
      <c r="BA161" s="75"/>
      <c r="BB161" s="76">
        <f t="shared" si="51"/>
        <v>-94536.136375227128</v>
      </c>
      <c r="BC161" s="70"/>
      <c r="BD161" s="77">
        <f t="shared" si="52"/>
        <v>4.7286000000000001</v>
      </c>
      <c r="BE161" s="76">
        <f t="shared" si="53"/>
        <v>15036.948</v>
      </c>
      <c r="BF161" s="6"/>
    </row>
    <row r="162" spans="1:58" s="56" customFormat="1" x14ac:dyDescent="0.3">
      <c r="A162" s="70" t="s">
        <v>94</v>
      </c>
      <c r="B162" s="70"/>
      <c r="C162" s="70" t="s">
        <v>200</v>
      </c>
      <c r="D162" s="70"/>
      <c r="E162" s="70" t="s">
        <v>316</v>
      </c>
      <c r="F162" s="70"/>
      <c r="G162" s="71">
        <v>141</v>
      </c>
      <c r="H162" s="71"/>
      <c r="I162" s="71">
        <v>41280</v>
      </c>
      <c r="J162" s="71"/>
      <c r="K162" s="71">
        <v>47336</v>
      </c>
      <c r="L162" s="71"/>
      <c r="M162" s="95">
        <v>0.92</v>
      </c>
      <c r="N162" s="84"/>
      <c r="O162" s="73">
        <v>224.85241708778199</v>
      </c>
      <c r="P162" s="73"/>
      <c r="Q162" s="74">
        <v>246.3</v>
      </c>
      <c r="R162" s="74"/>
      <c r="S162" s="74">
        <f t="shared" si="36"/>
        <v>4.8294117647058954</v>
      </c>
      <c r="T162" s="73">
        <f t="shared" si="37"/>
        <v>4.9260000000000002</v>
      </c>
      <c r="U162" s="73"/>
      <c r="V162" s="73">
        <f t="shared" si="38"/>
        <v>241.47058823529412</v>
      </c>
      <c r="W162" s="73"/>
      <c r="X162" s="72" t="str">
        <f t="shared" si="39"/>
        <v>Y</v>
      </c>
      <c r="Y162" s="73"/>
      <c r="Z162" s="72" t="str">
        <f t="shared" si="40"/>
        <v>N</v>
      </c>
      <c r="AA162" s="72"/>
      <c r="AB162" s="85" t="s">
        <v>237</v>
      </c>
      <c r="AC162" s="72"/>
      <c r="AD162" s="72" t="str">
        <f t="shared" si="41"/>
        <v>N</v>
      </c>
      <c r="AE162" s="72"/>
      <c r="AF162" s="72">
        <f t="shared" si="42"/>
        <v>0</v>
      </c>
      <c r="AG162" s="72"/>
      <c r="AH162" s="73">
        <f t="shared" si="43"/>
        <v>241.37400000000002</v>
      </c>
      <c r="AI162" s="73"/>
      <c r="AJ162" s="73">
        <f t="shared" si="44"/>
        <v>241.37400000000002</v>
      </c>
      <c r="AK162" s="73"/>
      <c r="AL162" s="73">
        <f>IF(AB162="N",AJ162,#REF!)</f>
        <v>241.37400000000002</v>
      </c>
      <c r="AM162" s="73"/>
      <c r="AN162" s="72">
        <f t="shared" si="45"/>
        <v>4.8294117647058954</v>
      </c>
      <c r="AO162" s="73"/>
      <c r="AP162" s="73">
        <f t="shared" si="46"/>
        <v>246.20341176470592</v>
      </c>
      <c r="AQ162" s="73"/>
      <c r="AR162" s="73">
        <f t="shared" si="47"/>
        <v>4.9240682352941185</v>
      </c>
      <c r="AS162" s="73"/>
      <c r="AT162" s="73">
        <v>0.8</v>
      </c>
      <c r="AU162" s="73"/>
      <c r="AV162" s="73">
        <f t="shared" si="48"/>
        <v>251.92748000000006</v>
      </c>
      <c r="AW162" s="73"/>
      <c r="AX162" s="75">
        <f t="shared" si="49"/>
        <v>10399566.374400003</v>
      </c>
      <c r="AY162" s="75"/>
      <c r="AZ162" s="75">
        <f t="shared" si="50"/>
        <v>9281907.7773836404</v>
      </c>
      <c r="BA162" s="75"/>
      <c r="BB162" s="76">
        <f t="shared" si="51"/>
        <v>1117658.5970163625</v>
      </c>
      <c r="BC162" s="70"/>
      <c r="BD162" s="77">
        <f t="shared" si="52"/>
        <v>5.6274800000000482</v>
      </c>
      <c r="BE162" s="76">
        <f t="shared" si="53"/>
        <v>232302.37440000198</v>
      </c>
      <c r="BF162" s="6"/>
    </row>
    <row r="163" spans="1:58" s="56" customFormat="1" x14ac:dyDescent="0.3">
      <c r="A163" s="70" t="s">
        <v>92</v>
      </c>
      <c r="B163" s="70"/>
      <c r="C163" s="70" t="s">
        <v>200</v>
      </c>
      <c r="D163" s="70"/>
      <c r="E163" s="70" t="s">
        <v>314</v>
      </c>
      <c r="F163" s="70"/>
      <c r="G163" s="71">
        <v>120</v>
      </c>
      <c r="H163" s="71"/>
      <c r="I163" s="71">
        <v>27196</v>
      </c>
      <c r="J163" s="71"/>
      <c r="K163" s="71">
        <v>39946</v>
      </c>
      <c r="L163" s="71"/>
      <c r="M163" s="95">
        <v>0.91</v>
      </c>
      <c r="N163" s="84"/>
      <c r="O163" s="73">
        <v>277.00341126058902</v>
      </c>
      <c r="P163" s="73"/>
      <c r="Q163" s="74">
        <v>222.83</v>
      </c>
      <c r="R163" s="74"/>
      <c r="S163" s="74">
        <f t="shared" si="36"/>
        <v>4.3692156862745151</v>
      </c>
      <c r="T163" s="73">
        <f t="shared" si="37"/>
        <v>4.4566000000000008</v>
      </c>
      <c r="U163" s="73"/>
      <c r="V163" s="73">
        <f t="shared" si="38"/>
        <v>218.4607843137255</v>
      </c>
      <c r="W163" s="73"/>
      <c r="X163" s="72" t="str">
        <f t="shared" si="39"/>
        <v>N</v>
      </c>
      <c r="Y163" s="73"/>
      <c r="Z163" s="72" t="str">
        <f t="shared" si="40"/>
        <v>N</v>
      </c>
      <c r="AA163" s="72"/>
      <c r="AB163" s="85" t="s">
        <v>237</v>
      </c>
      <c r="AC163" s="72"/>
      <c r="AD163" s="72" t="str">
        <f t="shared" si="41"/>
        <v>Y</v>
      </c>
      <c r="AE163" s="72"/>
      <c r="AF163" s="72">
        <f t="shared" si="42"/>
        <v>218.4607843137255</v>
      </c>
      <c r="AG163" s="72"/>
      <c r="AH163" s="73">
        <f t="shared" si="43"/>
        <v>218.3734</v>
      </c>
      <c r="AI163" s="73"/>
      <c r="AJ163" s="73">
        <f t="shared" si="44"/>
        <v>222.83</v>
      </c>
      <c r="AK163" s="73"/>
      <c r="AL163" s="73">
        <f>IF(AB163="N",AJ163,#REF!)</f>
        <v>222.83</v>
      </c>
      <c r="AM163" s="73"/>
      <c r="AN163" s="72" t="str">
        <f t="shared" si="45"/>
        <v>N/A</v>
      </c>
      <c r="AO163" s="73"/>
      <c r="AP163" s="73">
        <f t="shared" si="46"/>
        <v>222.83</v>
      </c>
      <c r="AQ163" s="73"/>
      <c r="AR163" s="73">
        <f t="shared" si="47"/>
        <v>4.4566000000000008</v>
      </c>
      <c r="AS163" s="73"/>
      <c r="AT163" s="73">
        <v>0.19</v>
      </c>
      <c r="AU163" s="73"/>
      <c r="AV163" s="73">
        <f t="shared" si="48"/>
        <v>227.47660000000002</v>
      </c>
      <c r="AW163" s="73"/>
      <c r="AX163" s="75">
        <f t="shared" si="49"/>
        <v>6186453.6136000007</v>
      </c>
      <c r="AY163" s="75"/>
      <c r="AZ163" s="75">
        <f t="shared" si="50"/>
        <v>7533384.7726429794</v>
      </c>
      <c r="BA163" s="75"/>
      <c r="BB163" s="76">
        <f t="shared" si="51"/>
        <v>-1346931.1590429787</v>
      </c>
      <c r="BC163" s="70"/>
      <c r="BD163" s="77">
        <f t="shared" si="52"/>
        <v>4.6466000000000065</v>
      </c>
      <c r="BE163" s="76">
        <f t="shared" si="53"/>
        <v>126368.93360000018</v>
      </c>
      <c r="BF163" s="6"/>
    </row>
    <row r="164" spans="1:58" s="56" customFormat="1" x14ac:dyDescent="0.3">
      <c r="A164" s="70" t="s">
        <v>90</v>
      </c>
      <c r="B164" s="70"/>
      <c r="C164" s="70" t="s">
        <v>200</v>
      </c>
      <c r="D164" s="70"/>
      <c r="E164" s="70" t="s">
        <v>295</v>
      </c>
      <c r="F164" s="70"/>
      <c r="G164" s="71">
        <v>25</v>
      </c>
      <c r="H164" s="71"/>
      <c r="I164" s="71">
        <v>8265</v>
      </c>
      <c r="J164" s="71"/>
      <c r="K164" s="71">
        <v>9022</v>
      </c>
      <c r="L164" s="71"/>
      <c r="M164" s="95">
        <v>0.99</v>
      </c>
      <c r="N164" s="84"/>
      <c r="O164" s="73">
        <v>305.03952006121</v>
      </c>
      <c r="P164" s="73"/>
      <c r="Q164" s="74">
        <v>244.46</v>
      </c>
      <c r="R164" s="74"/>
      <c r="S164" s="74">
        <f t="shared" si="36"/>
        <v>4.7933333333333508</v>
      </c>
      <c r="T164" s="73">
        <f t="shared" si="37"/>
        <v>4.8892000000000007</v>
      </c>
      <c r="U164" s="73"/>
      <c r="V164" s="73">
        <f t="shared" si="38"/>
        <v>239.66666666666666</v>
      </c>
      <c r="W164" s="73"/>
      <c r="X164" s="72" t="str">
        <f t="shared" si="39"/>
        <v>N</v>
      </c>
      <c r="Y164" s="73"/>
      <c r="Z164" s="72" t="str">
        <f t="shared" si="40"/>
        <v>N</v>
      </c>
      <c r="AA164" s="72"/>
      <c r="AB164" s="85" t="s">
        <v>237</v>
      </c>
      <c r="AC164" s="72"/>
      <c r="AD164" s="72" t="str">
        <f t="shared" si="41"/>
        <v>Y</v>
      </c>
      <c r="AE164" s="72"/>
      <c r="AF164" s="72">
        <f t="shared" si="42"/>
        <v>239.66666666666666</v>
      </c>
      <c r="AG164" s="72"/>
      <c r="AH164" s="73">
        <f t="shared" si="43"/>
        <v>239.57080000000002</v>
      </c>
      <c r="AI164" s="73"/>
      <c r="AJ164" s="73">
        <f t="shared" si="44"/>
        <v>244.46</v>
      </c>
      <c r="AK164" s="73"/>
      <c r="AL164" s="73">
        <f>IF(AB164="N",AJ164,#REF!)</f>
        <v>244.46</v>
      </c>
      <c r="AM164" s="73"/>
      <c r="AN164" s="72" t="str">
        <f t="shared" si="45"/>
        <v>N/A</v>
      </c>
      <c r="AO164" s="73"/>
      <c r="AP164" s="73">
        <f t="shared" si="46"/>
        <v>244.46</v>
      </c>
      <c r="AQ164" s="73"/>
      <c r="AR164" s="73">
        <f t="shared" si="47"/>
        <v>4.8892000000000007</v>
      </c>
      <c r="AS164" s="73"/>
      <c r="AT164" s="73">
        <v>2.0099999999999998</v>
      </c>
      <c r="AU164" s="73"/>
      <c r="AV164" s="73">
        <f t="shared" si="48"/>
        <v>251.35919999999999</v>
      </c>
      <c r="AW164" s="73"/>
      <c r="AX164" s="75">
        <f t="shared" si="49"/>
        <v>2077483.7879999999</v>
      </c>
      <c r="AY164" s="75"/>
      <c r="AZ164" s="75">
        <f t="shared" si="50"/>
        <v>2521151.6333059007</v>
      </c>
      <c r="BA164" s="75"/>
      <c r="BB164" s="76">
        <f t="shared" si="51"/>
        <v>-443667.84530590079</v>
      </c>
      <c r="BC164" s="70"/>
      <c r="BD164" s="77">
        <f t="shared" si="52"/>
        <v>6.8991999999999791</v>
      </c>
      <c r="BE164" s="76">
        <f t="shared" si="53"/>
        <v>57021.887999999824</v>
      </c>
      <c r="BF164" s="6"/>
    </row>
    <row r="165" spans="1:58" s="56" customFormat="1" x14ac:dyDescent="0.3">
      <c r="A165" s="70" t="s">
        <v>88</v>
      </c>
      <c r="B165" s="70"/>
      <c r="C165" s="70" t="s">
        <v>200</v>
      </c>
      <c r="D165" s="70"/>
      <c r="E165" s="70" t="s">
        <v>323</v>
      </c>
      <c r="F165" s="70"/>
      <c r="G165" s="71">
        <v>130</v>
      </c>
      <c r="H165" s="71"/>
      <c r="I165" s="71">
        <v>26520</v>
      </c>
      <c r="J165" s="71"/>
      <c r="K165" s="71">
        <v>42705</v>
      </c>
      <c r="L165" s="71"/>
      <c r="M165" s="95">
        <v>0.8</v>
      </c>
      <c r="N165" s="84"/>
      <c r="O165" s="73">
        <v>243.75</v>
      </c>
      <c r="P165" s="73"/>
      <c r="Q165" s="74">
        <v>230.59</v>
      </c>
      <c r="R165" s="74"/>
      <c r="S165" s="74">
        <f t="shared" si="36"/>
        <v>4.5213725490196168</v>
      </c>
      <c r="T165" s="73">
        <f t="shared" si="37"/>
        <v>4.6118000000000006</v>
      </c>
      <c r="U165" s="73"/>
      <c r="V165" s="73">
        <f t="shared" si="38"/>
        <v>226.06862745098039</v>
      </c>
      <c r="W165" s="73"/>
      <c r="X165" s="72" t="str">
        <f t="shared" si="39"/>
        <v>N</v>
      </c>
      <c r="Y165" s="73"/>
      <c r="Z165" s="72" t="str">
        <f t="shared" si="40"/>
        <v>N</v>
      </c>
      <c r="AA165" s="72"/>
      <c r="AB165" s="85" t="s">
        <v>237</v>
      </c>
      <c r="AC165" s="72"/>
      <c r="AD165" s="72" t="str">
        <f t="shared" si="41"/>
        <v>Y</v>
      </c>
      <c r="AE165" s="72"/>
      <c r="AF165" s="72">
        <f t="shared" si="42"/>
        <v>226.06862745098039</v>
      </c>
      <c r="AG165" s="72"/>
      <c r="AH165" s="73">
        <f t="shared" si="43"/>
        <v>225.97820000000002</v>
      </c>
      <c r="AI165" s="73"/>
      <c r="AJ165" s="73">
        <f t="shared" si="44"/>
        <v>230.59</v>
      </c>
      <c r="AK165" s="73"/>
      <c r="AL165" s="73">
        <f>IF(AB165="N",AJ165,#REF!)</f>
        <v>230.59</v>
      </c>
      <c r="AM165" s="73"/>
      <c r="AN165" s="72" t="str">
        <f t="shared" si="45"/>
        <v>N/A</v>
      </c>
      <c r="AO165" s="73"/>
      <c r="AP165" s="73">
        <f t="shared" si="46"/>
        <v>230.59</v>
      </c>
      <c r="AQ165" s="73"/>
      <c r="AR165" s="73">
        <f t="shared" si="47"/>
        <v>4.6118000000000006</v>
      </c>
      <c r="AS165" s="73"/>
      <c r="AT165" s="73">
        <v>0.14000000000000001</v>
      </c>
      <c r="AU165" s="73"/>
      <c r="AV165" s="73">
        <f t="shared" si="48"/>
        <v>235.34179999999998</v>
      </c>
      <c r="AW165" s="73"/>
      <c r="AX165" s="75">
        <f t="shared" si="49"/>
        <v>6241264.5359999994</v>
      </c>
      <c r="AY165" s="75"/>
      <c r="AZ165" s="75">
        <f t="shared" si="50"/>
        <v>6464250</v>
      </c>
      <c r="BA165" s="75"/>
      <c r="BB165" s="76">
        <f t="shared" si="51"/>
        <v>-222985.46400000062</v>
      </c>
      <c r="BC165" s="70"/>
      <c r="BD165" s="77">
        <f t="shared" si="52"/>
        <v>4.7517999999999745</v>
      </c>
      <c r="BE165" s="76">
        <f t="shared" si="53"/>
        <v>126017.73599999932</v>
      </c>
      <c r="BF165" s="6"/>
    </row>
    <row r="166" spans="1:58" s="56" customFormat="1" x14ac:dyDescent="0.3">
      <c r="A166" s="70" t="s">
        <v>85</v>
      </c>
      <c r="B166" s="70"/>
      <c r="C166" s="70" t="s">
        <v>200</v>
      </c>
      <c r="D166" s="70"/>
      <c r="E166" s="70" t="s">
        <v>331</v>
      </c>
      <c r="F166" s="70"/>
      <c r="G166" s="71">
        <v>72</v>
      </c>
      <c r="H166" s="71"/>
      <c r="I166" s="71">
        <v>4666</v>
      </c>
      <c r="J166" s="71"/>
      <c r="K166" s="71">
        <v>23166</v>
      </c>
      <c r="L166" s="71"/>
      <c r="M166" s="95">
        <v>0.86</v>
      </c>
      <c r="N166" s="84"/>
      <c r="O166" s="73">
        <v>290.99</v>
      </c>
      <c r="P166" s="73"/>
      <c r="Q166" s="74">
        <v>241.59</v>
      </c>
      <c r="R166" s="74"/>
      <c r="S166" s="74">
        <f t="shared" si="36"/>
        <v>4.7370588235294235</v>
      </c>
      <c r="T166" s="73">
        <f t="shared" si="37"/>
        <v>4.8318000000000003</v>
      </c>
      <c r="U166" s="73"/>
      <c r="V166" s="73">
        <f t="shared" si="38"/>
        <v>236.85294117647058</v>
      </c>
      <c r="W166" s="73"/>
      <c r="X166" s="72" t="str">
        <f t="shared" si="39"/>
        <v>N</v>
      </c>
      <c r="Y166" s="73"/>
      <c r="Z166" s="72" t="str">
        <f t="shared" si="40"/>
        <v>N</v>
      </c>
      <c r="AA166" s="72"/>
      <c r="AB166" s="85" t="s">
        <v>237</v>
      </c>
      <c r="AC166" s="72"/>
      <c r="AD166" s="72" t="str">
        <f t="shared" si="41"/>
        <v>Y</v>
      </c>
      <c r="AE166" s="72"/>
      <c r="AF166" s="72">
        <f t="shared" si="42"/>
        <v>236.85294117647058</v>
      </c>
      <c r="AG166" s="72"/>
      <c r="AH166" s="73">
        <f t="shared" si="43"/>
        <v>236.75820000000002</v>
      </c>
      <c r="AI166" s="73"/>
      <c r="AJ166" s="73">
        <f t="shared" si="44"/>
        <v>241.59</v>
      </c>
      <c r="AK166" s="73"/>
      <c r="AL166" s="73">
        <f>IF(AB166="N",AJ166,#REF!)</f>
        <v>241.59</v>
      </c>
      <c r="AM166" s="73"/>
      <c r="AN166" s="72" t="str">
        <f t="shared" si="45"/>
        <v>N/A</v>
      </c>
      <c r="AO166" s="73"/>
      <c r="AP166" s="73">
        <f t="shared" si="46"/>
        <v>241.59</v>
      </c>
      <c r="AQ166" s="73"/>
      <c r="AR166" s="73">
        <f t="shared" si="47"/>
        <v>4.8318000000000003</v>
      </c>
      <c r="AS166" s="73"/>
      <c r="AT166" s="73">
        <v>8.85</v>
      </c>
      <c r="AU166" s="73"/>
      <c r="AV166" s="73">
        <f t="shared" si="48"/>
        <v>255.27179999999998</v>
      </c>
      <c r="AW166" s="73"/>
      <c r="AX166" s="75">
        <f t="shared" si="49"/>
        <v>1191098.2187999999</v>
      </c>
      <c r="AY166" s="75"/>
      <c r="AZ166" s="75">
        <f t="shared" si="50"/>
        <v>1357759.34</v>
      </c>
      <c r="BA166" s="75"/>
      <c r="BB166" s="76">
        <f t="shared" si="51"/>
        <v>-166661.12120000017</v>
      </c>
      <c r="BC166" s="70"/>
      <c r="BD166" s="77">
        <f t="shared" si="52"/>
        <v>13.681799999999981</v>
      </c>
      <c r="BE166" s="76">
        <f t="shared" si="53"/>
        <v>63839.278799999913</v>
      </c>
      <c r="BF166" s="6"/>
    </row>
    <row r="167" spans="1:58" s="56" customFormat="1" x14ac:dyDescent="0.3">
      <c r="A167" s="70" t="s">
        <v>197</v>
      </c>
      <c r="B167" s="70"/>
      <c r="C167" s="70" t="s">
        <v>200</v>
      </c>
      <c r="D167" s="70"/>
      <c r="E167" s="70" t="s">
        <v>261</v>
      </c>
      <c r="F167" s="70"/>
      <c r="G167" s="71">
        <v>95</v>
      </c>
      <c r="H167" s="71"/>
      <c r="I167" s="71">
        <v>27716</v>
      </c>
      <c r="J167" s="71"/>
      <c r="K167" s="71">
        <v>29345</v>
      </c>
      <c r="L167" s="71"/>
      <c r="M167" s="95">
        <v>0.85</v>
      </c>
      <c r="N167" s="84"/>
      <c r="O167" s="73">
        <v>315.94939537862803</v>
      </c>
      <c r="P167" s="73"/>
      <c r="Q167" s="74">
        <v>392</v>
      </c>
      <c r="R167" s="74"/>
      <c r="S167" s="74">
        <f t="shared" si="36"/>
        <v>7.6862745098039227</v>
      </c>
      <c r="T167" s="73">
        <f t="shared" si="37"/>
        <v>7.84</v>
      </c>
      <c r="U167" s="73"/>
      <c r="V167" s="73">
        <f t="shared" si="38"/>
        <v>384.31372549019608</v>
      </c>
      <c r="W167" s="73"/>
      <c r="X167" s="72" t="str">
        <f t="shared" si="39"/>
        <v>Y</v>
      </c>
      <c r="Y167" s="73"/>
      <c r="Z167" s="72" t="str">
        <f t="shared" si="40"/>
        <v>N</v>
      </c>
      <c r="AA167" s="72"/>
      <c r="AB167" s="85" t="s">
        <v>237</v>
      </c>
      <c r="AC167" s="72"/>
      <c r="AD167" s="72" t="str">
        <f t="shared" si="41"/>
        <v>N</v>
      </c>
      <c r="AE167" s="72"/>
      <c r="AF167" s="72">
        <f t="shared" si="42"/>
        <v>0</v>
      </c>
      <c r="AG167" s="72"/>
      <c r="AH167" s="73">
        <f t="shared" si="43"/>
        <v>384.16</v>
      </c>
      <c r="AI167" s="73"/>
      <c r="AJ167" s="73">
        <f t="shared" si="44"/>
        <v>384.16</v>
      </c>
      <c r="AK167" s="73"/>
      <c r="AL167" s="73">
        <f>IF(AB167="N",AJ167,#REF!)</f>
        <v>384.16</v>
      </c>
      <c r="AM167" s="73"/>
      <c r="AN167" s="72">
        <f t="shared" si="45"/>
        <v>7.6862745098039227</v>
      </c>
      <c r="AO167" s="73"/>
      <c r="AP167" s="73">
        <f t="shared" si="46"/>
        <v>391.84627450980395</v>
      </c>
      <c r="AQ167" s="73"/>
      <c r="AR167" s="73">
        <f t="shared" si="47"/>
        <v>7.8369254901960792</v>
      </c>
      <c r="AS167" s="73"/>
      <c r="AT167" s="73">
        <v>0.01</v>
      </c>
      <c r="AU167" s="73"/>
      <c r="AV167" s="73">
        <f t="shared" si="48"/>
        <v>399.69319999999999</v>
      </c>
      <c r="AW167" s="73"/>
      <c r="AX167" s="75">
        <f t="shared" si="49"/>
        <v>11077896.7312</v>
      </c>
      <c r="AY167" s="75"/>
      <c r="AZ167" s="75">
        <f t="shared" si="50"/>
        <v>8756853.4423140548</v>
      </c>
      <c r="BA167" s="75"/>
      <c r="BB167" s="76">
        <f t="shared" si="51"/>
        <v>2321043.2888859455</v>
      </c>
      <c r="BC167" s="70"/>
      <c r="BD167" s="77">
        <f t="shared" si="52"/>
        <v>7.6931999999999903</v>
      </c>
      <c r="BE167" s="76">
        <f t="shared" si="53"/>
        <v>213224.73119999972</v>
      </c>
      <c r="BF167" s="6"/>
    </row>
    <row r="168" spans="1:58" s="56" customFormat="1" x14ac:dyDescent="0.3">
      <c r="A168" s="70" t="s">
        <v>83</v>
      </c>
      <c r="B168" s="70"/>
      <c r="C168" s="70" t="s">
        <v>200</v>
      </c>
      <c r="D168" s="70"/>
      <c r="E168" s="70" t="s">
        <v>326</v>
      </c>
      <c r="F168" s="70"/>
      <c r="G168" s="71">
        <v>128</v>
      </c>
      <c r="H168" s="71"/>
      <c r="I168" s="71">
        <v>29996</v>
      </c>
      <c r="J168" s="71"/>
      <c r="K168" s="71">
        <v>44505</v>
      </c>
      <c r="L168" s="71"/>
      <c r="M168" s="95">
        <v>0.95</v>
      </c>
      <c r="N168" s="84"/>
      <c r="O168" s="73">
        <v>250.11432400576001</v>
      </c>
      <c r="P168" s="73"/>
      <c r="Q168" s="74">
        <v>237.05</v>
      </c>
      <c r="R168" s="74"/>
      <c r="S168" s="74">
        <f t="shared" si="36"/>
        <v>4.648039215686282</v>
      </c>
      <c r="T168" s="73">
        <f t="shared" si="37"/>
        <v>4.7410000000000005</v>
      </c>
      <c r="U168" s="73"/>
      <c r="V168" s="73">
        <f t="shared" si="38"/>
        <v>232.40196078431373</v>
      </c>
      <c r="W168" s="73"/>
      <c r="X168" s="72" t="str">
        <f t="shared" si="39"/>
        <v>N</v>
      </c>
      <c r="Y168" s="73"/>
      <c r="Z168" s="72" t="str">
        <f t="shared" si="40"/>
        <v>N</v>
      </c>
      <c r="AA168" s="72"/>
      <c r="AB168" s="85" t="s">
        <v>237</v>
      </c>
      <c r="AC168" s="72"/>
      <c r="AD168" s="72" t="str">
        <f t="shared" si="41"/>
        <v>Y</v>
      </c>
      <c r="AE168" s="72"/>
      <c r="AF168" s="72">
        <f t="shared" si="42"/>
        <v>232.40196078431373</v>
      </c>
      <c r="AG168" s="72"/>
      <c r="AH168" s="73">
        <f t="shared" si="43"/>
        <v>232.309</v>
      </c>
      <c r="AI168" s="73"/>
      <c r="AJ168" s="73">
        <f t="shared" si="44"/>
        <v>237.05</v>
      </c>
      <c r="AK168" s="73"/>
      <c r="AL168" s="73">
        <f>IF(AB168="N",AJ168,#REF!)</f>
        <v>237.05</v>
      </c>
      <c r="AM168" s="73"/>
      <c r="AN168" s="72" t="str">
        <f t="shared" si="45"/>
        <v>N/A</v>
      </c>
      <c r="AO168" s="73"/>
      <c r="AP168" s="73">
        <f t="shared" si="46"/>
        <v>237.05</v>
      </c>
      <c r="AQ168" s="73"/>
      <c r="AR168" s="73">
        <f t="shared" si="47"/>
        <v>4.7410000000000005</v>
      </c>
      <c r="AS168" s="73"/>
      <c r="AT168" s="73">
        <v>0.03</v>
      </c>
      <c r="AU168" s="73"/>
      <c r="AV168" s="73">
        <f t="shared" si="48"/>
        <v>241.82100000000003</v>
      </c>
      <c r="AW168" s="73"/>
      <c r="AX168" s="75">
        <f t="shared" si="49"/>
        <v>7253662.7160000009</v>
      </c>
      <c r="AY168" s="75"/>
      <c r="AZ168" s="75">
        <f t="shared" si="50"/>
        <v>7502429.262876777</v>
      </c>
      <c r="BA168" s="75"/>
      <c r="BB168" s="76">
        <f t="shared" si="51"/>
        <v>-248766.54687677603</v>
      </c>
      <c r="BC168" s="70"/>
      <c r="BD168" s="77">
        <f t="shared" si="52"/>
        <v>4.771000000000015</v>
      </c>
      <c r="BE168" s="76">
        <f t="shared" si="53"/>
        <v>143110.91600000046</v>
      </c>
      <c r="BF168" s="6"/>
    </row>
    <row r="169" spans="1:58" s="56" customFormat="1" x14ac:dyDescent="0.3">
      <c r="A169" s="70" t="s">
        <v>81</v>
      </c>
      <c r="B169" s="70"/>
      <c r="C169" s="70" t="s">
        <v>200</v>
      </c>
      <c r="D169" s="70"/>
      <c r="E169" s="70" t="s">
        <v>351</v>
      </c>
      <c r="F169" s="70"/>
      <c r="G169" s="71">
        <v>88</v>
      </c>
      <c r="H169" s="71"/>
      <c r="I169" s="71">
        <v>18370</v>
      </c>
      <c r="J169" s="71"/>
      <c r="K169" s="71">
        <v>28908</v>
      </c>
      <c r="L169" s="71"/>
      <c r="M169" s="95">
        <v>0.9</v>
      </c>
      <c r="N169" s="84"/>
      <c r="O169" s="73">
        <v>286.19038627746397</v>
      </c>
      <c r="P169" s="73"/>
      <c r="Q169" s="74">
        <v>252.99</v>
      </c>
      <c r="R169" s="74"/>
      <c r="S169" s="74">
        <f t="shared" si="36"/>
        <v>4.9605882352941251</v>
      </c>
      <c r="T169" s="73">
        <f t="shared" si="37"/>
        <v>5.0598000000000001</v>
      </c>
      <c r="U169" s="73"/>
      <c r="V169" s="73">
        <f t="shared" si="38"/>
        <v>248.02941176470588</v>
      </c>
      <c r="W169" s="73"/>
      <c r="X169" s="72" t="str">
        <f t="shared" si="39"/>
        <v>N</v>
      </c>
      <c r="Y169" s="73"/>
      <c r="Z169" s="72" t="str">
        <f t="shared" si="40"/>
        <v>N</v>
      </c>
      <c r="AA169" s="72"/>
      <c r="AB169" s="85" t="s">
        <v>237</v>
      </c>
      <c r="AC169" s="72"/>
      <c r="AD169" s="72" t="str">
        <f t="shared" si="41"/>
        <v>Y</v>
      </c>
      <c r="AE169" s="72"/>
      <c r="AF169" s="72">
        <f t="shared" si="42"/>
        <v>248.02941176470588</v>
      </c>
      <c r="AG169" s="72"/>
      <c r="AH169" s="73">
        <f t="shared" si="43"/>
        <v>247.93020000000001</v>
      </c>
      <c r="AI169" s="73"/>
      <c r="AJ169" s="73">
        <f t="shared" si="44"/>
        <v>252.99</v>
      </c>
      <c r="AK169" s="73"/>
      <c r="AL169" s="73">
        <f>IF(AB169="N",AJ169,#REF!)</f>
        <v>252.99</v>
      </c>
      <c r="AM169" s="73"/>
      <c r="AN169" s="72" t="str">
        <f t="shared" si="45"/>
        <v>N/A</v>
      </c>
      <c r="AO169" s="73"/>
      <c r="AP169" s="73">
        <f t="shared" si="46"/>
        <v>252.99</v>
      </c>
      <c r="AQ169" s="73"/>
      <c r="AR169" s="73">
        <f t="shared" si="47"/>
        <v>5.0598000000000001</v>
      </c>
      <c r="AS169" s="73"/>
      <c r="AT169" s="73">
        <v>0.25</v>
      </c>
      <c r="AU169" s="73"/>
      <c r="AV169" s="73">
        <f t="shared" si="48"/>
        <v>258.2998</v>
      </c>
      <c r="AW169" s="73"/>
      <c r="AX169" s="75">
        <f t="shared" si="49"/>
        <v>4744967.3260000004</v>
      </c>
      <c r="AY169" s="75"/>
      <c r="AZ169" s="75">
        <f t="shared" si="50"/>
        <v>5257317.3959170133</v>
      </c>
      <c r="BA169" s="75"/>
      <c r="BB169" s="76">
        <f t="shared" si="51"/>
        <v>-512350.06991701294</v>
      </c>
      <c r="BC169" s="70"/>
      <c r="BD169" s="77">
        <f t="shared" si="52"/>
        <v>5.3097999999999956</v>
      </c>
      <c r="BE169" s="76">
        <f t="shared" si="53"/>
        <v>97541.025999999925</v>
      </c>
      <c r="BF169" s="6"/>
    </row>
    <row r="170" spans="1:58" s="56" customFormat="1" x14ac:dyDescent="0.3">
      <c r="A170" s="70" t="s">
        <v>80</v>
      </c>
      <c r="B170" s="70"/>
      <c r="C170" s="70" t="s">
        <v>200</v>
      </c>
      <c r="D170" s="70"/>
      <c r="E170" s="70" t="s">
        <v>270</v>
      </c>
      <c r="F170" s="70"/>
      <c r="G170" s="71">
        <v>146</v>
      </c>
      <c r="H170" s="71"/>
      <c r="I170" s="71">
        <v>41335</v>
      </c>
      <c r="J170" s="71"/>
      <c r="K170" s="71">
        <v>50869</v>
      </c>
      <c r="L170" s="71"/>
      <c r="M170" s="95">
        <v>0.95</v>
      </c>
      <c r="N170" s="84"/>
      <c r="O170" s="73">
        <v>244.72628132491599</v>
      </c>
      <c r="P170" s="73"/>
      <c r="Q170" s="74">
        <v>218.93</v>
      </c>
      <c r="R170" s="74"/>
      <c r="S170" s="74">
        <f t="shared" si="36"/>
        <v>4.2927450980392337</v>
      </c>
      <c r="T170" s="73">
        <f t="shared" si="37"/>
        <v>4.3786000000000005</v>
      </c>
      <c r="U170" s="73"/>
      <c r="V170" s="73">
        <f t="shared" si="38"/>
        <v>214.63725490196077</v>
      </c>
      <c r="W170" s="73"/>
      <c r="X170" s="72" t="str">
        <f t="shared" si="39"/>
        <v>N</v>
      </c>
      <c r="Y170" s="73"/>
      <c r="Z170" s="72" t="str">
        <f t="shared" si="40"/>
        <v>N</v>
      </c>
      <c r="AA170" s="72"/>
      <c r="AB170" s="85" t="s">
        <v>237</v>
      </c>
      <c r="AC170" s="72"/>
      <c r="AD170" s="72" t="str">
        <f t="shared" si="41"/>
        <v>Y</v>
      </c>
      <c r="AE170" s="72"/>
      <c r="AF170" s="72">
        <f t="shared" si="42"/>
        <v>214.63725490196077</v>
      </c>
      <c r="AG170" s="72"/>
      <c r="AH170" s="73">
        <f t="shared" si="43"/>
        <v>214.5514</v>
      </c>
      <c r="AI170" s="73"/>
      <c r="AJ170" s="73">
        <f t="shared" si="44"/>
        <v>218.93</v>
      </c>
      <c r="AK170" s="73"/>
      <c r="AL170" s="73">
        <f>IF(AB170="N",AJ170,#REF!)</f>
        <v>218.93</v>
      </c>
      <c r="AM170" s="73"/>
      <c r="AN170" s="72" t="str">
        <f t="shared" si="45"/>
        <v>N/A</v>
      </c>
      <c r="AO170" s="73"/>
      <c r="AP170" s="73">
        <f t="shared" si="46"/>
        <v>218.93</v>
      </c>
      <c r="AQ170" s="73"/>
      <c r="AR170" s="73">
        <f t="shared" si="47"/>
        <v>4.3786000000000005</v>
      </c>
      <c r="AS170" s="73"/>
      <c r="AT170" s="73">
        <v>0.11</v>
      </c>
      <c r="AU170" s="73"/>
      <c r="AV170" s="73">
        <f t="shared" si="48"/>
        <v>223.41860000000003</v>
      </c>
      <c r="AW170" s="73"/>
      <c r="AX170" s="75">
        <f t="shared" si="49"/>
        <v>9235007.8310000002</v>
      </c>
      <c r="AY170" s="75"/>
      <c r="AZ170" s="75">
        <f t="shared" si="50"/>
        <v>10115760.838565402</v>
      </c>
      <c r="BA170" s="75"/>
      <c r="BB170" s="76">
        <f t="shared" si="51"/>
        <v>-880753.00756540149</v>
      </c>
      <c r="BC170" s="70"/>
      <c r="BD170" s="77">
        <f t="shared" si="52"/>
        <v>4.4886000000000195</v>
      </c>
      <c r="BE170" s="76">
        <f t="shared" si="53"/>
        <v>185536.2810000008</v>
      </c>
      <c r="BF170" s="6"/>
    </row>
    <row r="171" spans="1:58" s="56" customFormat="1" x14ac:dyDescent="0.3">
      <c r="A171" s="70" t="s">
        <v>78</v>
      </c>
      <c r="B171" s="70"/>
      <c r="C171" s="70" t="s">
        <v>200</v>
      </c>
      <c r="D171" s="70"/>
      <c r="E171" s="70" t="s">
        <v>285</v>
      </c>
      <c r="F171" s="70"/>
      <c r="G171" s="71">
        <v>159</v>
      </c>
      <c r="H171" s="71"/>
      <c r="I171" s="71">
        <v>49311</v>
      </c>
      <c r="J171" s="71"/>
      <c r="K171" s="71">
        <v>56585</v>
      </c>
      <c r="L171" s="71"/>
      <c r="M171" s="95">
        <v>0.98</v>
      </c>
      <c r="N171" s="84"/>
      <c r="O171" s="73">
        <v>247.21808356043701</v>
      </c>
      <c r="P171" s="73"/>
      <c r="Q171" s="74">
        <v>248.04</v>
      </c>
      <c r="R171" s="74"/>
      <c r="S171" s="74">
        <f t="shared" si="36"/>
        <v>4.8635294117647163</v>
      </c>
      <c r="T171" s="73">
        <f t="shared" si="37"/>
        <v>4.9607999999999999</v>
      </c>
      <c r="U171" s="73"/>
      <c r="V171" s="73">
        <f t="shared" si="38"/>
        <v>243.17647058823528</v>
      </c>
      <c r="W171" s="73"/>
      <c r="X171" s="72" t="str">
        <f t="shared" si="39"/>
        <v>Y</v>
      </c>
      <c r="Y171" s="73"/>
      <c r="Z171" s="72" t="str">
        <f t="shared" si="40"/>
        <v>N</v>
      </c>
      <c r="AA171" s="72"/>
      <c r="AB171" s="85" t="s">
        <v>237</v>
      </c>
      <c r="AC171" s="72"/>
      <c r="AD171" s="72" t="str">
        <f t="shared" si="41"/>
        <v>Y</v>
      </c>
      <c r="AE171" s="72"/>
      <c r="AF171" s="72">
        <f t="shared" si="42"/>
        <v>0</v>
      </c>
      <c r="AG171" s="72"/>
      <c r="AH171" s="73">
        <f t="shared" si="43"/>
        <v>243.07919999999999</v>
      </c>
      <c r="AI171" s="73"/>
      <c r="AJ171" s="73">
        <f t="shared" si="44"/>
        <v>247.21808356043701</v>
      </c>
      <c r="AK171" s="73"/>
      <c r="AL171" s="73">
        <f>IF(AB171="N",AJ171,#REF!)</f>
        <v>247.21808356043701</v>
      </c>
      <c r="AM171" s="73"/>
      <c r="AN171" s="72">
        <f t="shared" si="45"/>
        <v>4.8635294117647163</v>
      </c>
      <c r="AO171" s="73"/>
      <c r="AP171" s="73">
        <f t="shared" si="46"/>
        <v>248.04</v>
      </c>
      <c r="AQ171" s="73"/>
      <c r="AR171" s="73">
        <f t="shared" si="47"/>
        <v>4.9607999999999999</v>
      </c>
      <c r="AS171" s="73"/>
      <c r="AT171" s="73">
        <v>0.27</v>
      </c>
      <c r="AU171" s="73"/>
      <c r="AV171" s="73">
        <f t="shared" si="48"/>
        <v>253.27080000000001</v>
      </c>
      <c r="AW171" s="73"/>
      <c r="AX171" s="75">
        <f t="shared" si="49"/>
        <v>12489036.4188</v>
      </c>
      <c r="AY171" s="75"/>
      <c r="AZ171" s="75">
        <f t="shared" si="50"/>
        <v>12190570.918448709</v>
      </c>
      <c r="BA171" s="75"/>
      <c r="BB171" s="76">
        <f t="shared" si="51"/>
        <v>298465.50035129115</v>
      </c>
      <c r="BC171" s="70"/>
      <c r="BD171" s="77">
        <f t="shared" si="52"/>
        <v>5.2308000000000163</v>
      </c>
      <c r="BE171" s="76">
        <f t="shared" si="53"/>
        <v>257935.9788000008</v>
      </c>
      <c r="BF171" s="6"/>
    </row>
    <row r="172" spans="1:58" s="56" customFormat="1" x14ac:dyDescent="0.3">
      <c r="A172" s="70" t="s">
        <v>76</v>
      </c>
      <c r="B172" s="70"/>
      <c r="C172" s="70" t="s">
        <v>200</v>
      </c>
      <c r="D172" s="70"/>
      <c r="E172" s="70" t="s">
        <v>269</v>
      </c>
      <c r="F172" s="70"/>
      <c r="G172" s="71">
        <v>97</v>
      </c>
      <c r="H172" s="71"/>
      <c r="I172" s="71">
        <v>23131</v>
      </c>
      <c r="J172" s="71"/>
      <c r="K172" s="71">
        <v>31865</v>
      </c>
      <c r="L172" s="71"/>
      <c r="M172" s="95">
        <v>0.73</v>
      </c>
      <c r="N172" s="84"/>
      <c r="O172" s="73">
        <v>193.662222627125</v>
      </c>
      <c r="P172" s="73"/>
      <c r="Q172" s="74">
        <v>205.04</v>
      </c>
      <c r="R172" s="74"/>
      <c r="S172" s="74">
        <f t="shared" si="36"/>
        <v>4.020392156862755</v>
      </c>
      <c r="T172" s="73">
        <f t="shared" si="37"/>
        <v>4.1007999999999996</v>
      </c>
      <c r="U172" s="73"/>
      <c r="V172" s="73">
        <f t="shared" si="38"/>
        <v>201.01960784313724</v>
      </c>
      <c r="W172" s="73"/>
      <c r="X172" s="72" t="str">
        <f t="shared" si="39"/>
        <v>Y</v>
      </c>
      <c r="Y172" s="73"/>
      <c r="Z172" s="72" t="str">
        <f t="shared" si="40"/>
        <v>N</v>
      </c>
      <c r="AA172" s="72"/>
      <c r="AB172" s="85" t="s">
        <v>237</v>
      </c>
      <c r="AC172" s="72"/>
      <c r="AD172" s="72" t="str">
        <f t="shared" si="41"/>
        <v>N</v>
      </c>
      <c r="AE172" s="72"/>
      <c r="AF172" s="72">
        <f t="shared" si="42"/>
        <v>0</v>
      </c>
      <c r="AG172" s="72"/>
      <c r="AH172" s="73">
        <f t="shared" si="43"/>
        <v>200.9392</v>
      </c>
      <c r="AI172" s="73"/>
      <c r="AJ172" s="73">
        <f t="shared" si="44"/>
        <v>200.9392</v>
      </c>
      <c r="AK172" s="73"/>
      <c r="AL172" s="73">
        <f>IF(AB172="N",AJ172,#REF!)</f>
        <v>200.9392</v>
      </c>
      <c r="AM172" s="73"/>
      <c r="AN172" s="72">
        <f t="shared" si="45"/>
        <v>4.020392156862755</v>
      </c>
      <c r="AO172" s="73"/>
      <c r="AP172" s="73">
        <f t="shared" si="46"/>
        <v>204.95959215686275</v>
      </c>
      <c r="AQ172" s="73"/>
      <c r="AR172" s="73">
        <f t="shared" si="47"/>
        <v>4.0991918431372554</v>
      </c>
      <c r="AS172" s="73"/>
      <c r="AT172" s="73">
        <v>0.03</v>
      </c>
      <c r="AU172" s="73"/>
      <c r="AV172" s="73">
        <f t="shared" si="48"/>
        <v>209.088784</v>
      </c>
      <c r="AW172" s="73"/>
      <c r="AX172" s="75">
        <f t="shared" si="49"/>
        <v>4836432.6627040002</v>
      </c>
      <c r="AY172" s="75"/>
      <c r="AZ172" s="75">
        <f t="shared" si="50"/>
        <v>4479600.871588028</v>
      </c>
      <c r="BA172" s="75"/>
      <c r="BB172" s="76">
        <f t="shared" si="51"/>
        <v>356831.79111597221</v>
      </c>
      <c r="BC172" s="70"/>
      <c r="BD172" s="77">
        <f t="shared" si="52"/>
        <v>4.0487840000000119</v>
      </c>
      <c r="BE172" s="76">
        <f t="shared" si="53"/>
        <v>93652.422704000273</v>
      </c>
      <c r="BF172" s="6"/>
    </row>
    <row r="173" spans="1:58" s="56" customFormat="1" x14ac:dyDescent="0.3">
      <c r="A173" s="70" t="s">
        <v>74</v>
      </c>
      <c r="B173" s="70"/>
      <c r="C173" s="70" t="s">
        <v>200</v>
      </c>
      <c r="D173" s="70"/>
      <c r="E173" s="70" t="s">
        <v>361</v>
      </c>
      <c r="F173" s="70"/>
      <c r="G173" s="71">
        <v>130</v>
      </c>
      <c r="H173" s="71"/>
      <c r="I173" s="71">
        <v>23989</v>
      </c>
      <c r="J173" s="71"/>
      <c r="K173" s="71">
        <v>45224</v>
      </c>
      <c r="L173" s="71"/>
      <c r="M173" s="95">
        <v>0.95</v>
      </c>
      <c r="N173" s="84"/>
      <c r="O173" s="73">
        <v>286.62908155683499</v>
      </c>
      <c r="P173" s="73"/>
      <c r="Q173" s="74">
        <v>253.13</v>
      </c>
      <c r="R173" s="74"/>
      <c r="S173" s="74">
        <f t="shared" si="36"/>
        <v>4.9633333333333383</v>
      </c>
      <c r="T173" s="73">
        <f t="shared" si="37"/>
        <v>5.0625999999999998</v>
      </c>
      <c r="U173" s="73"/>
      <c r="V173" s="73">
        <f t="shared" si="38"/>
        <v>248.16666666666666</v>
      </c>
      <c r="W173" s="73"/>
      <c r="X173" s="72" t="str">
        <f t="shared" si="39"/>
        <v>N</v>
      </c>
      <c r="Y173" s="73"/>
      <c r="Z173" s="72" t="str">
        <f t="shared" si="40"/>
        <v>N</v>
      </c>
      <c r="AA173" s="72"/>
      <c r="AB173" s="85" t="s">
        <v>237</v>
      </c>
      <c r="AC173" s="72"/>
      <c r="AD173" s="72" t="str">
        <f t="shared" si="41"/>
        <v>Y</v>
      </c>
      <c r="AE173" s="72"/>
      <c r="AF173" s="72">
        <f t="shared" si="42"/>
        <v>248.16666666666666</v>
      </c>
      <c r="AG173" s="72"/>
      <c r="AH173" s="73">
        <f t="shared" si="43"/>
        <v>248.06739999999999</v>
      </c>
      <c r="AI173" s="73"/>
      <c r="AJ173" s="73">
        <f t="shared" si="44"/>
        <v>253.13</v>
      </c>
      <c r="AK173" s="73"/>
      <c r="AL173" s="73">
        <f>IF(AB173="N",AJ173,#REF!)</f>
        <v>253.13</v>
      </c>
      <c r="AM173" s="73"/>
      <c r="AN173" s="72" t="str">
        <f t="shared" si="45"/>
        <v>N/A</v>
      </c>
      <c r="AO173" s="73"/>
      <c r="AP173" s="73">
        <f t="shared" si="46"/>
        <v>253.13</v>
      </c>
      <c r="AQ173" s="73"/>
      <c r="AR173" s="73">
        <f t="shared" si="47"/>
        <v>5.0625999999999998</v>
      </c>
      <c r="AS173" s="73"/>
      <c r="AT173" s="73">
        <v>0.65</v>
      </c>
      <c r="AU173" s="73"/>
      <c r="AV173" s="73">
        <f t="shared" si="48"/>
        <v>258.84259999999995</v>
      </c>
      <c r="AW173" s="73"/>
      <c r="AX173" s="75">
        <f t="shared" si="49"/>
        <v>6209375.1313999984</v>
      </c>
      <c r="AY173" s="75"/>
      <c r="AZ173" s="75">
        <f t="shared" si="50"/>
        <v>6875945.0374669144</v>
      </c>
      <c r="BA173" s="75"/>
      <c r="BB173" s="76">
        <f t="shared" si="51"/>
        <v>-666569.90606691595</v>
      </c>
      <c r="BC173" s="70"/>
      <c r="BD173" s="77">
        <f t="shared" si="52"/>
        <v>5.7125999999999522</v>
      </c>
      <c r="BE173" s="76">
        <f t="shared" si="53"/>
        <v>137039.56139999884</v>
      </c>
      <c r="BF173" s="6"/>
    </row>
    <row r="174" spans="1:58" s="56" customFormat="1" x14ac:dyDescent="0.3">
      <c r="A174" s="70" t="s">
        <v>73</v>
      </c>
      <c r="B174" s="70"/>
      <c r="C174" s="70" t="s">
        <v>200</v>
      </c>
      <c r="D174" s="70"/>
      <c r="E174" s="70" t="s">
        <v>350</v>
      </c>
      <c r="F174" s="70"/>
      <c r="G174" s="71">
        <v>124</v>
      </c>
      <c r="H174" s="71"/>
      <c r="I174" s="71">
        <v>31310</v>
      </c>
      <c r="J174" s="71"/>
      <c r="K174" s="71">
        <v>40734</v>
      </c>
      <c r="L174" s="71"/>
      <c r="M174" s="95">
        <v>0.76</v>
      </c>
      <c r="N174" s="84"/>
      <c r="O174" s="73">
        <v>247.08576499757299</v>
      </c>
      <c r="P174" s="73"/>
      <c r="Q174" s="74">
        <v>265.22000000000003</v>
      </c>
      <c r="R174" s="74"/>
      <c r="S174" s="74">
        <f t="shared" si="36"/>
        <v>5.2003921568627334</v>
      </c>
      <c r="T174" s="73">
        <f t="shared" si="37"/>
        <v>5.3044000000000002</v>
      </c>
      <c r="U174" s="73"/>
      <c r="V174" s="73">
        <f t="shared" si="38"/>
        <v>260.01960784313729</v>
      </c>
      <c r="W174" s="73"/>
      <c r="X174" s="72" t="str">
        <f t="shared" si="39"/>
        <v>Y</v>
      </c>
      <c r="Y174" s="73"/>
      <c r="Z174" s="72" t="str">
        <f t="shared" si="40"/>
        <v>N</v>
      </c>
      <c r="AA174" s="72"/>
      <c r="AB174" s="85" t="s">
        <v>237</v>
      </c>
      <c r="AC174" s="72"/>
      <c r="AD174" s="72" t="str">
        <f t="shared" si="41"/>
        <v>N</v>
      </c>
      <c r="AE174" s="72"/>
      <c r="AF174" s="72">
        <f t="shared" si="42"/>
        <v>0</v>
      </c>
      <c r="AG174" s="72"/>
      <c r="AH174" s="73">
        <f t="shared" si="43"/>
        <v>259.91560000000004</v>
      </c>
      <c r="AI174" s="73"/>
      <c r="AJ174" s="73">
        <f t="shared" si="44"/>
        <v>259.91560000000004</v>
      </c>
      <c r="AK174" s="73"/>
      <c r="AL174" s="73">
        <f>IF(AB174="N",AJ174,#REF!)</f>
        <v>259.91560000000004</v>
      </c>
      <c r="AM174" s="73"/>
      <c r="AN174" s="72">
        <f t="shared" si="45"/>
        <v>5.2003921568627334</v>
      </c>
      <c r="AO174" s="73"/>
      <c r="AP174" s="73">
        <f t="shared" si="46"/>
        <v>265.11599215686277</v>
      </c>
      <c r="AQ174" s="73"/>
      <c r="AR174" s="73">
        <f t="shared" si="47"/>
        <v>5.3023198431372558</v>
      </c>
      <c r="AS174" s="73"/>
      <c r="AT174" s="73">
        <v>0.1</v>
      </c>
      <c r="AU174" s="73"/>
      <c r="AV174" s="73">
        <f t="shared" si="48"/>
        <v>270.51831200000004</v>
      </c>
      <c r="AW174" s="73"/>
      <c r="AX174" s="75">
        <f t="shared" si="49"/>
        <v>8469928.3487200011</v>
      </c>
      <c r="AY174" s="75"/>
      <c r="AZ174" s="75">
        <f t="shared" si="50"/>
        <v>7736255.3020740105</v>
      </c>
      <c r="BA174" s="75"/>
      <c r="BB174" s="76">
        <f t="shared" si="51"/>
        <v>733673.04664599057</v>
      </c>
      <c r="BC174" s="70"/>
      <c r="BD174" s="77">
        <f t="shared" si="52"/>
        <v>5.2983120000000099</v>
      </c>
      <c r="BE174" s="76">
        <f t="shared" si="53"/>
        <v>165890.14872000032</v>
      </c>
      <c r="BF174" s="6"/>
    </row>
    <row r="175" spans="1:58" s="56" customFormat="1" x14ac:dyDescent="0.3">
      <c r="A175" s="70" t="s">
        <v>71</v>
      </c>
      <c r="B175" s="70"/>
      <c r="C175" s="70" t="s">
        <v>200</v>
      </c>
      <c r="D175" s="70"/>
      <c r="E175" s="70" t="s">
        <v>339</v>
      </c>
      <c r="F175" s="70"/>
      <c r="G175" s="71">
        <v>274</v>
      </c>
      <c r="H175" s="71"/>
      <c r="I175" s="71">
        <v>78144</v>
      </c>
      <c r="J175" s="71"/>
      <c r="K175" s="71">
        <v>90150</v>
      </c>
      <c r="L175" s="71"/>
      <c r="M175" s="95">
        <v>0.9</v>
      </c>
      <c r="N175" s="84"/>
      <c r="O175" s="73">
        <v>255.375816393918</v>
      </c>
      <c r="P175" s="73"/>
      <c r="Q175" s="74">
        <v>253.2</v>
      </c>
      <c r="R175" s="74"/>
      <c r="S175" s="74">
        <f t="shared" si="36"/>
        <v>4.9647058823529449</v>
      </c>
      <c r="T175" s="73">
        <f t="shared" si="37"/>
        <v>5.0640000000000001</v>
      </c>
      <c r="U175" s="73"/>
      <c r="V175" s="73">
        <f t="shared" si="38"/>
        <v>248.23529411764704</v>
      </c>
      <c r="W175" s="73"/>
      <c r="X175" s="72" t="str">
        <f t="shared" si="39"/>
        <v>N</v>
      </c>
      <c r="Y175" s="73"/>
      <c r="Z175" s="72" t="str">
        <f t="shared" si="40"/>
        <v>N</v>
      </c>
      <c r="AA175" s="72"/>
      <c r="AB175" s="85" t="s">
        <v>237</v>
      </c>
      <c r="AC175" s="72"/>
      <c r="AD175" s="72" t="str">
        <f t="shared" si="41"/>
        <v>Y</v>
      </c>
      <c r="AE175" s="72"/>
      <c r="AF175" s="72">
        <f t="shared" si="42"/>
        <v>248.23529411764704</v>
      </c>
      <c r="AG175" s="72"/>
      <c r="AH175" s="73">
        <f t="shared" si="43"/>
        <v>248.136</v>
      </c>
      <c r="AI175" s="73"/>
      <c r="AJ175" s="73">
        <f t="shared" si="44"/>
        <v>253.2</v>
      </c>
      <c r="AK175" s="73"/>
      <c r="AL175" s="73">
        <f>IF(AB175="N",AJ175,#REF!)</f>
        <v>253.2</v>
      </c>
      <c r="AM175" s="73"/>
      <c r="AN175" s="72" t="str">
        <f t="shared" si="45"/>
        <v>N/A</v>
      </c>
      <c r="AO175" s="73"/>
      <c r="AP175" s="73">
        <f t="shared" si="46"/>
        <v>253.2</v>
      </c>
      <c r="AQ175" s="73"/>
      <c r="AR175" s="73">
        <f t="shared" si="47"/>
        <v>5.0640000000000001</v>
      </c>
      <c r="AS175" s="73"/>
      <c r="AT175" s="73">
        <v>0.81</v>
      </c>
      <c r="AU175" s="73"/>
      <c r="AV175" s="73">
        <f t="shared" si="48"/>
        <v>259.07400000000001</v>
      </c>
      <c r="AW175" s="73"/>
      <c r="AX175" s="75">
        <f t="shared" si="49"/>
        <v>20245078.655999999</v>
      </c>
      <c r="AY175" s="75"/>
      <c r="AZ175" s="75">
        <f t="shared" si="50"/>
        <v>19956087.79628633</v>
      </c>
      <c r="BA175" s="75"/>
      <c r="BB175" s="76">
        <f t="shared" si="51"/>
        <v>288990.85971366987</v>
      </c>
      <c r="BC175" s="70"/>
      <c r="BD175" s="77">
        <f t="shared" si="52"/>
        <v>5.8740000000000236</v>
      </c>
      <c r="BE175" s="76">
        <f t="shared" si="53"/>
        <v>459017.85600000183</v>
      </c>
      <c r="BF175" s="6"/>
    </row>
    <row r="176" spans="1:58" s="56" customFormat="1" x14ac:dyDescent="0.3">
      <c r="A176" s="70" t="s">
        <v>70</v>
      </c>
      <c r="B176" s="70"/>
      <c r="C176" s="70" t="s">
        <v>200</v>
      </c>
      <c r="D176" s="70"/>
      <c r="E176" s="70" t="s">
        <v>319</v>
      </c>
      <c r="F176" s="70"/>
      <c r="G176" s="71">
        <v>128</v>
      </c>
      <c r="H176" s="71"/>
      <c r="I176" s="71">
        <v>25412</v>
      </c>
      <c r="J176" s="71"/>
      <c r="K176" s="71">
        <v>44757</v>
      </c>
      <c r="L176" s="71"/>
      <c r="M176" s="95">
        <v>0.96</v>
      </c>
      <c r="N176" s="84"/>
      <c r="O176" s="73">
        <v>266.61326130103998</v>
      </c>
      <c r="P176" s="73"/>
      <c r="Q176" s="74">
        <v>234.37</v>
      </c>
      <c r="R176" s="74"/>
      <c r="S176" s="74">
        <f t="shared" si="36"/>
        <v>4.5954901960784298</v>
      </c>
      <c r="T176" s="73">
        <f t="shared" si="37"/>
        <v>4.6874000000000002</v>
      </c>
      <c r="U176" s="73"/>
      <c r="V176" s="73">
        <f t="shared" si="38"/>
        <v>229.77450980392157</v>
      </c>
      <c r="W176" s="73"/>
      <c r="X176" s="72" t="str">
        <f t="shared" si="39"/>
        <v>N</v>
      </c>
      <c r="Y176" s="73"/>
      <c r="Z176" s="72" t="str">
        <f t="shared" si="40"/>
        <v>N</v>
      </c>
      <c r="AA176" s="72"/>
      <c r="AB176" s="85" t="s">
        <v>237</v>
      </c>
      <c r="AC176" s="72"/>
      <c r="AD176" s="72" t="str">
        <f t="shared" si="41"/>
        <v>Y</v>
      </c>
      <c r="AE176" s="72"/>
      <c r="AF176" s="72">
        <f t="shared" si="42"/>
        <v>229.77450980392157</v>
      </c>
      <c r="AG176" s="72"/>
      <c r="AH176" s="73">
        <f t="shared" si="43"/>
        <v>229.68260000000001</v>
      </c>
      <c r="AI176" s="73"/>
      <c r="AJ176" s="73">
        <f t="shared" si="44"/>
        <v>234.37</v>
      </c>
      <c r="AK176" s="73"/>
      <c r="AL176" s="73">
        <f>IF(AB176="N",AJ176,#REF!)</f>
        <v>234.37</v>
      </c>
      <c r="AM176" s="73"/>
      <c r="AN176" s="72" t="str">
        <f t="shared" si="45"/>
        <v>N/A</v>
      </c>
      <c r="AO176" s="73"/>
      <c r="AP176" s="73">
        <f t="shared" si="46"/>
        <v>234.37</v>
      </c>
      <c r="AQ176" s="73"/>
      <c r="AR176" s="73">
        <f t="shared" si="47"/>
        <v>4.6874000000000002</v>
      </c>
      <c r="AS176" s="73"/>
      <c r="AT176" s="73">
        <v>0.03</v>
      </c>
      <c r="AU176" s="73"/>
      <c r="AV176" s="73">
        <f t="shared" si="48"/>
        <v>239.0874</v>
      </c>
      <c r="AW176" s="73"/>
      <c r="AX176" s="75">
        <f t="shared" si="49"/>
        <v>6075689.0088</v>
      </c>
      <c r="AY176" s="75"/>
      <c r="AZ176" s="75">
        <f t="shared" si="50"/>
        <v>6775176.1961820284</v>
      </c>
      <c r="BA176" s="75"/>
      <c r="BB176" s="76">
        <f t="shared" si="51"/>
        <v>-699487.18738202844</v>
      </c>
      <c r="BC176" s="70"/>
      <c r="BD176" s="77">
        <f t="shared" si="52"/>
        <v>4.7173999999999978</v>
      </c>
      <c r="BE176" s="76">
        <f t="shared" si="53"/>
        <v>119878.56879999995</v>
      </c>
      <c r="BF176" s="6"/>
    </row>
    <row r="177" spans="1:58" s="56" customFormat="1" x14ac:dyDescent="0.3">
      <c r="A177" s="70" t="s">
        <v>68</v>
      </c>
      <c r="B177" s="70">
        <v>1</v>
      </c>
      <c r="C177" s="70" t="s">
        <v>200</v>
      </c>
      <c r="D177" s="70"/>
      <c r="E177" s="70" t="s">
        <v>297</v>
      </c>
      <c r="F177" s="70"/>
      <c r="G177" s="71">
        <v>75</v>
      </c>
      <c r="H177" s="71"/>
      <c r="I177" s="71">
        <v>8717</v>
      </c>
      <c r="J177" s="71"/>
      <c r="K177" s="71">
        <v>24638</v>
      </c>
      <c r="L177" s="71"/>
      <c r="M177" s="95">
        <v>0.9</v>
      </c>
      <c r="N177" s="84"/>
      <c r="O177" s="73">
        <v>295.83446504122202</v>
      </c>
      <c r="P177" s="73"/>
      <c r="Q177" s="74">
        <v>248.1</v>
      </c>
      <c r="R177" s="74"/>
      <c r="S177" s="74">
        <f t="shared" si="36"/>
        <v>4.8647058823529505</v>
      </c>
      <c r="T177" s="73">
        <f t="shared" si="37"/>
        <v>4.9619999999999997</v>
      </c>
      <c r="U177" s="73"/>
      <c r="V177" s="73">
        <f t="shared" si="38"/>
        <v>243.23529411764704</v>
      </c>
      <c r="W177" s="73"/>
      <c r="X177" s="72" t="str">
        <f t="shared" si="39"/>
        <v>N</v>
      </c>
      <c r="Y177" s="73"/>
      <c r="Z177" s="72" t="str">
        <f t="shared" si="40"/>
        <v>N</v>
      </c>
      <c r="AA177" s="72"/>
      <c r="AB177" s="85" t="s">
        <v>237</v>
      </c>
      <c r="AC177" s="72"/>
      <c r="AD177" s="72" t="str">
        <f t="shared" si="41"/>
        <v>Y</v>
      </c>
      <c r="AE177" s="72"/>
      <c r="AF177" s="72">
        <f t="shared" si="42"/>
        <v>243.23529411764704</v>
      </c>
      <c r="AG177" s="72"/>
      <c r="AH177" s="73">
        <f t="shared" si="43"/>
        <v>243.13800000000001</v>
      </c>
      <c r="AI177" s="73"/>
      <c r="AJ177" s="73">
        <f t="shared" si="44"/>
        <v>248.1</v>
      </c>
      <c r="AK177" s="73"/>
      <c r="AL177" s="73">
        <f>IF(AB177="N",AJ177,#REF!)</f>
        <v>248.1</v>
      </c>
      <c r="AM177" s="73"/>
      <c r="AN177" s="72" t="str">
        <f t="shared" si="45"/>
        <v>N/A</v>
      </c>
      <c r="AO177" s="73"/>
      <c r="AP177" s="73">
        <f t="shared" si="46"/>
        <v>248.1</v>
      </c>
      <c r="AQ177" s="73"/>
      <c r="AR177" s="73">
        <f t="shared" si="47"/>
        <v>4.9619999999999997</v>
      </c>
      <c r="AS177" s="73"/>
      <c r="AT177" s="73">
        <v>0.05</v>
      </c>
      <c r="AU177" s="73"/>
      <c r="AV177" s="73">
        <f t="shared" si="48"/>
        <v>253.11199999999999</v>
      </c>
      <c r="AW177" s="73"/>
      <c r="AX177" s="75">
        <f t="shared" si="49"/>
        <v>2206377.304</v>
      </c>
      <c r="AY177" s="91">
        <v>1</v>
      </c>
      <c r="AZ177" s="75">
        <f t="shared" si="50"/>
        <v>2578789.0317643322</v>
      </c>
      <c r="BA177" s="75"/>
      <c r="BB177" s="76">
        <f t="shared" si="51"/>
        <v>-372411.7277643322</v>
      </c>
      <c r="BC177" s="70"/>
      <c r="BD177" s="77">
        <f t="shared" si="52"/>
        <v>5.0120000000000005</v>
      </c>
      <c r="BE177" s="76">
        <f t="shared" si="53"/>
        <v>43689.604000000007</v>
      </c>
      <c r="BF177" s="6"/>
    </row>
    <row r="178" spans="1:58" s="56" customFormat="1" x14ac:dyDescent="0.3">
      <c r="A178" s="70" t="s">
        <v>66</v>
      </c>
      <c r="B178" s="70"/>
      <c r="C178" s="70" t="s">
        <v>200</v>
      </c>
      <c r="D178" s="70"/>
      <c r="E178" s="70" t="s">
        <v>270</v>
      </c>
      <c r="F178" s="70"/>
      <c r="G178" s="71">
        <v>132</v>
      </c>
      <c r="H178" s="71"/>
      <c r="I178" s="71">
        <v>35031</v>
      </c>
      <c r="J178" s="71"/>
      <c r="K178" s="71">
        <v>45515</v>
      </c>
      <c r="L178" s="71"/>
      <c r="M178" s="95">
        <v>0.94</v>
      </c>
      <c r="N178" s="84"/>
      <c r="O178" s="73">
        <v>238.19479672834899</v>
      </c>
      <c r="P178" s="73"/>
      <c r="Q178" s="74">
        <v>242.96</v>
      </c>
      <c r="R178" s="74"/>
      <c r="S178" s="74">
        <f t="shared" si="36"/>
        <v>4.7639215686274667</v>
      </c>
      <c r="T178" s="73">
        <f t="shared" si="37"/>
        <v>4.8592000000000004</v>
      </c>
      <c r="U178" s="73"/>
      <c r="V178" s="73">
        <f t="shared" si="38"/>
        <v>238.19607843137254</v>
      </c>
      <c r="W178" s="73"/>
      <c r="X178" s="72" t="str">
        <f t="shared" si="39"/>
        <v>Y</v>
      </c>
      <c r="Y178" s="73"/>
      <c r="Z178" s="72" t="str">
        <f t="shared" si="40"/>
        <v>N</v>
      </c>
      <c r="AA178" s="72"/>
      <c r="AB178" s="85" t="s">
        <v>237</v>
      </c>
      <c r="AC178" s="72"/>
      <c r="AD178" s="72" t="str">
        <f t="shared" si="41"/>
        <v>Y</v>
      </c>
      <c r="AE178" s="72"/>
      <c r="AF178" s="72">
        <f t="shared" si="42"/>
        <v>0</v>
      </c>
      <c r="AG178" s="72"/>
      <c r="AH178" s="73">
        <f t="shared" si="43"/>
        <v>238.10080000000002</v>
      </c>
      <c r="AI178" s="73"/>
      <c r="AJ178" s="73">
        <f t="shared" si="44"/>
        <v>238.19479672834899</v>
      </c>
      <c r="AK178" s="73"/>
      <c r="AL178" s="73">
        <f>IF(AB178="N",AJ178,#REF!)</f>
        <v>238.19479672834899</v>
      </c>
      <c r="AM178" s="73"/>
      <c r="AN178" s="72">
        <f t="shared" si="45"/>
        <v>4.7639215686274667</v>
      </c>
      <c r="AO178" s="73"/>
      <c r="AP178" s="73">
        <f t="shared" si="46"/>
        <v>242.95871829697646</v>
      </c>
      <c r="AQ178" s="73"/>
      <c r="AR178" s="73">
        <f t="shared" si="47"/>
        <v>4.8591743659395297</v>
      </c>
      <c r="AS178" s="73"/>
      <c r="AT178" s="73">
        <v>0.06</v>
      </c>
      <c r="AU178" s="73"/>
      <c r="AV178" s="73">
        <f t="shared" si="48"/>
        <v>247.877892662916</v>
      </c>
      <c r="AW178" s="73"/>
      <c r="AX178" s="75">
        <f t="shared" si="49"/>
        <v>8683410.457874611</v>
      </c>
      <c r="AY178" s="75"/>
      <c r="AZ178" s="75">
        <f t="shared" si="50"/>
        <v>8344201.9241907932</v>
      </c>
      <c r="BA178" s="75"/>
      <c r="BB178" s="76">
        <f t="shared" si="51"/>
        <v>339208.53368381783</v>
      </c>
      <c r="BC178" s="70"/>
      <c r="BD178" s="77">
        <f t="shared" si="52"/>
        <v>4.9178926629159889</v>
      </c>
      <c r="BE178" s="76">
        <f t="shared" si="53"/>
        <v>172278.69787461002</v>
      </c>
      <c r="BF178" s="6"/>
    </row>
    <row r="179" spans="1:58" s="56" customFormat="1" x14ac:dyDescent="0.3">
      <c r="A179" s="70" t="s">
        <v>65</v>
      </c>
      <c r="B179" s="70"/>
      <c r="C179" s="70" t="s">
        <v>200</v>
      </c>
      <c r="D179" s="70"/>
      <c r="E179" s="70" t="s">
        <v>336</v>
      </c>
      <c r="F179" s="70"/>
      <c r="G179" s="71">
        <v>75</v>
      </c>
      <c r="H179" s="71"/>
      <c r="I179" s="71">
        <v>14033</v>
      </c>
      <c r="J179" s="71"/>
      <c r="K179" s="71">
        <v>24638</v>
      </c>
      <c r="L179" s="71"/>
      <c r="M179" s="95">
        <v>0.82</v>
      </c>
      <c r="N179" s="84"/>
      <c r="O179" s="73">
        <v>274.17939834344003</v>
      </c>
      <c r="P179" s="73"/>
      <c r="Q179" s="74">
        <v>252.45</v>
      </c>
      <c r="R179" s="74"/>
      <c r="S179" s="74">
        <f t="shared" si="36"/>
        <v>4.9500000000000171</v>
      </c>
      <c r="T179" s="73">
        <f t="shared" si="37"/>
        <v>5.0489999999999995</v>
      </c>
      <c r="U179" s="73"/>
      <c r="V179" s="73">
        <f t="shared" si="38"/>
        <v>247.49999999999997</v>
      </c>
      <c r="W179" s="73"/>
      <c r="X179" s="72" t="str">
        <f t="shared" si="39"/>
        <v>N</v>
      </c>
      <c r="Y179" s="73"/>
      <c r="Z179" s="72" t="str">
        <f t="shared" si="40"/>
        <v>N</v>
      </c>
      <c r="AA179" s="72"/>
      <c r="AB179" s="85" t="s">
        <v>237</v>
      </c>
      <c r="AC179" s="72"/>
      <c r="AD179" s="72" t="str">
        <f t="shared" si="41"/>
        <v>Y</v>
      </c>
      <c r="AE179" s="72"/>
      <c r="AF179" s="72">
        <f t="shared" si="42"/>
        <v>247.49999999999997</v>
      </c>
      <c r="AG179" s="72"/>
      <c r="AH179" s="73">
        <f t="shared" si="43"/>
        <v>247.40099999999998</v>
      </c>
      <c r="AI179" s="73"/>
      <c r="AJ179" s="73">
        <f t="shared" si="44"/>
        <v>252.45</v>
      </c>
      <c r="AK179" s="73"/>
      <c r="AL179" s="73">
        <f>IF(AB179="N",AJ179,#REF!)</f>
        <v>252.45</v>
      </c>
      <c r="AM179" s="73"/>
      <c r="AN179" s="72" t="str">
        <f t="shared" si="45"/>
        <v>N/A</v>
      </c>
      <c r="AO179" s="73"/>
      <c r="AP179" s="73">
        <f t="shared" si="46"/>
        <v>252.45</v>
      </c>
      <c r="AQ179" s="73"/>
      <c r="AR179" s="73">
        <f t="shared" si="47"/>
        <v>5.0489999999999995</v>
      </c>
      <c r="AS179" s="73"/>
      <c r="AT179" s="73">
        <v>0.25</v>
      </c>
      <c r="AU179" s="73"/>
      <c r="AV179" s="73">
        <f t="shared" si="48"/>
        <v>257.74899999999997</v>
      </c>
      <c r="AW179" s="73"/>
      <c r="AX179" s="75">
        <f t="shared" si="49"/>
        <v>3616991.7169999997</v>
      </c>
      <c r="AY179" s="75"/>
      <c r="AZ179" s="75">
        <f t="shared" si="50"/>
        <v>3847559.4969534939</v>
      </c>
      <c r="BA179" s="75"/>
      <c r="BB179" s="76">
        <f t="shared" si="51"/>
        <v>-230567.7799534942</v>
      </c>
      <c r="BC179" s="70"/>
      <c r="BD179" s="77">
        <f t="shared" si="52"/>
        <v>5.2989999999999782</v>
      </c>
      <c r="BE179" s="76">
        <f t="shared" si="53"/>
        <v>74360.866999999693</v>
      </c>
      <c r="BF179" s="6"/>
    </row>
    <row r="180" spans="1:58" s="56" customFormat="1" x14ac:dyDescent="0.3">
      <c r="A180" s="70" t="s">
        <v>63</v>
      </c>
      <c r="B180" s="70"/>
      <c r="C180" s="70" t="s">
        <v>200</v>
      </c>
      <c r="D180" s="70"/>
      <c r="E180" s="70" t="s">
        <v>318</v>
      </c>
      <c r="F180" s="70"/>
      <c r="G180" s="71">
        <v>150</v>
      </c>
      <c r="H180" s="71"/>
      <c r="I180" s="71">
        <v>40753</v>
      </c>
      <c r="J180" s="71"/>
      <c r="K180" s="71">
        <v>53286</v>
      </c>
      <c r="L180" s="71"/>
      <c r="M180" s="95">
        <v>0.97</v>
      </c>
      <c r="N180" s="84"/>
      <c r="O180" s="73">
        <v>230.03173628354099</v>
      </c>
      <c r="P180" s="73"/>
      <c r="Q180" s="74">
        <v>228.33</v>
      </c>
      <c r="R180" s="74"/>
      <c r="S180" s="74">
        <f t="shared" si="36"/>
        <v>4.4770588235294042</v>
      </c>
      <c r="T180" s="73">
        <f t="shared" si="37"/>
        <v>4.5666000000000002</v>
      </c>
      <c r="U180" s="73"/>
      <c r="V180" s="73">
        <f t="shared" si="38"/>
        <v>223.85294117647061</v>
      </c>
      <c r="W180" s="73"/>
      <c r="X180" s="72" t="str">
        <f t="shared" si="39"/>
        <v>N</v>
      </c>
      <c r="Y180" s="73"/>
      <c r="Z180" s="72" t="str">
        <f t="shared" si="40"/>
        <v>N</v>
      </c>
      <c r="AA180" s="72"/>
      <c r="AB180" s="85" t="s">
        <v>237</v>
      </c>
      <c r="AC180" s="72"/>
      <c r="AD180" s="72" t="str">
        <f t="shared" si="41"/>
        <v>Y</v>
      </c>
      <c r="AE180" s="72"/>
      <c r="AF180" s="72">
        <f t="shared" si="42"/>
        <v>223.85294117647061</v>
      </c>
      <c r="AG180" s="72"/>
      <c r="AH180" s="73">
        <f t="shared" si="43"/>
        <v>223.76340000000002</v>
      </c>
      <c r="AI180" s="73"/>
      <c r="AJ180" s="73">
        <f t="shared" si="44"/>
        <v>228.33</v>
      </c>
      <c r="AK180" s="73"/>
      <c r="AL180" s="73">
        <f>IF(AB180="N",AJ180,#REF!)</f>
        <v>228.33</v>
      </c>
      <c r="AM180" s="73"/>
      <c r="AN180" s="72" t="str">
        <f t="shared" si="45"/>
        <v>N/A</v>
      </c>
      <c r="AO180" s="73"/>
      <c r="AP180" s="73">
        <f t="shared" si="46"/>
        <v>228.33</v>
      </c>
      <c r="AQ180" s="73"/>
      <c r="AR180" s="73">
        <f t="shared" si="47"/>
        <v>4.5666000000000002</v>
      </c>
      <c r="AS180" s="73"/>
      <c r="AT180" s="73">
        <v>0.11</v>
      </c>
      <c r="AU180" s="73"/>
      <c r="AV180" s="73">
        <f t="shared" si="48"/>
        <v>233.00660000000002</v>
      </c>
      <c r="AW180" s="73"/>
      <c r="AX180" s="75">
        <f t="shared" si="49"/>
        <v>9495717.969800001</v>
      </c>
      <c r="AY180" s="75"/>
      <c r="AZ180" s="75">
        <f t="shared" si="50"/>
        <v>9374483.3487631455</v>
      </c>
      <c r="BA180" s="75"/>
      <c r="BB180" s="76">
        <f t="shared" si="51"/>
        <v>121234.6210368555</v>
      </c>
      <c r="BC180" s="70"/>
      <c r="BD180" s="77">
        <f t="shared" si="52"/>
        <v>4.6766000000000076</v>
      </c>
      <c r="BE180" s="76">
        <f t="shared" si="53"/>
        <v>190585.47980000032</v>
      </c>
      <c r="BF180" s="6"/>
    </row>
    <row r="181" spans="1:58" s="56" customFormat="1" x14ac:dyDescent="0.3">
      <c r="A181" s="70" t="s">
        <v>171</v>
      </c>
      <c r="B181" s="70"/>
      <c r="C181" s="70" t="s">
        <v>200</v>
      </c>
      <c r="D181" s="70"/>
      <c r="E181" s="70" t="s">
        <v>350</v>
      </c>
      <c r="F181" s="70"/>
      <c r="G181" s="71">
        <v>128</v>
      </c>
      <c r="H181" s="71"/>
      <c r="I181" s="71">
        <v>32712</v>
      </c>
      <c r="J181" s="71"/>
      <c r="K181" s="71">
        <v>43896</v>
      </c>
      <c r="L181" s="71"/>
      <c r="M181" s="95">
        <v>0.94</v>
      </c>
      <c r="N181" s="84"/>
      <c r="O181" s="73">
        <v>273.56625357487599</v>
      </c>
      <c r="P181" s="73"/>
      <c r="Q181" s="74">
        <v>263.99</v>
      </c>
      <c r="R181" s="74"/>
      <c r="S181" s="74">
        <f t="shared" si="36"/>
        <v>5.1762745098039318</v>
      </c>
      <c r="T181" s="73">
        <f t="shared" si="37"/>
        <v>5.2798000000000007</v>
      </c>
      <c r="U181" s="73"/>
      <c r="V181" s="73">
        <f t="shared" si="38"/>
        <v>258.81372549019608</v>
      </c>
      <c r="W181" s="73"/>
      <c r="X181" s="72" t="str">
        <f t="shared" si="39"/>
        <v>N</v>
      </c>
      <c r="Y181" s="73"/>
      <c r="Z181" s="72" t="str">
        <f t="shared" si="40"/>
        <v>N</v>
      </c>
      <c r="AA181" s="72"/>
      <c r="AB181" s="85" t="s">
        <v>237</v>
      </c>
      <c r="AC181" s="72"/>
      <c r="AD181" s="72" t="str">
        <f t="shared" si="41"/>
        <v>Y</v>
      </c>
      <c r="AE181" s="72"/>
      <c r="AF181" s="72">
        <f t="shared" si="42"/>
        <v>258.81372549019608</v>
      </c>
      <c r="AG181" s="72"/>
      <c r="AH181" s="73">
        <f t="shared" si="43"/>
        <v>258.71019999999999</v>
      </c>
      <c r="AI181" s="73"/>
      <c r="AJ181" s="73">
        <f t="shared" si="44"/>
        <v>263.99</v>
      </c>
      <c r="AK181" s="73"/>
      <c r="AL181" s="73">
        <f>IF(AB181="N",AJ181,#REF!)</f>
        <v>263.99</v>
      </c>
      <c r="AM181" s="73"/>
      <c r="AN181" s="72" t="str">
        <f t="shared" si="45"/>
        <v>N/A</v>
      </c>
      <c r="AO181" s="73"/>
      <c r="AP181" s="73">
        <f t="shared" si="46"/>
        <v>263.99</v>
      </c>
      <c r="AQ181" s="73"/>
      <c r="AR181" s="73">
        <f t="shared" si="47"/>
        <v>5.2798000000000007</v>
      </c>
      <c r="AS181" s="73"/>
      <c r="AT181" s="73">
        <v>0.47</v>
      </c>
      <c r="AU181" s="73"/>
      <c r="AV181" s="73">
        <f t="shared" si="48"/>
        <v>269.73980000000006</v>
      </c>
      <c r="AW181" s="73"/>
      <c r="AX181" s="75">
        <f t="shared" si="49"/>
        <v>8823728.3376000021</v>
      </c>
      <c r="AY181" s="75"/>
      <c r="AZ181" s="75">
        <f t="shared" si="50"/>
        <v>8948899.2869413439</v>
      </c>
      <c r="BA181" s="75"/>
      <c r="BB181" s="76">
        <f t="shared" si="51"/>
        <v>-125170.94934134185</v>
      </c>
      <c r="BC181" s="70"/>
      <c r="BD181" s="77">
        <f t="shared" si="52"/>
        <v>5.7498000000000502</v>
      </c>
      <c r="BE181" s="76">
        <f t="shared" si="53"/>
        <v>188087.45760000165</v>
      </c>
      <c r="BF181" s="6"/>
    </row>
    <row r="182" spans="1:58" s="56" customFormat="1" x14ac:dyDescent="0.3">
      <c r="A182" s="70" t="s">
        <v>61</v>
      </c>
      <c r="B182" s="70"/>
      <c r="C182" s="70" t="s">
        <v>200</v>
      </c>
      <c r="D182" s="70"/>
      <c r="E182" s="70" t="s">
        <v>352</v>
      </c>
      <c r="F182" s="70"/>
      <c r="G182" s="71">
        <v>90</v>
      </c>
      <c r="H182" s="71"/>
      <c r="I182" s="71">
        <v>18453</v>
      </c>
      <c r="J182" s="71"/>
      <c r="K182" s="71">
        <v>29962</v>
      </c>
      <c r="L182" s="71"/>
      <c r="M182" s="95">
        <v>0.91</v>
      </c>
      <c r="N182" s="84"/>
      <c r="O182" s="73">
        <v>290.838450133398</v>
      </c>
      <c r="P182" s="73"/>
      <c r="Q182" s="74">
        <v>247.9</v>
      </c>
      <c r="R182" s="74"/>
      <c r="S182" s="74">
        <f t="shared" si="36"/>
        <v>4.8607843137255031</v>
      </c>
      <c r="T182" s="73">
        <f t="shared" si="37"/>
        <v>4.9580000000000002</v>
      </c>
      <c r="U182" s="73"/>
      <c r="V182" s="73">
        <f t="shared" si="38"/>
        <v>243.0392156862745</v>
      </c>
      <c r="W182" s="73"/>
      <c r="X182" s="72" t="str">
        <f t="shared" si="39"/>
        <v>N</v>
      </c>
      <c r="Y182" s="73"/>
      <c r="Z182" s="72" t="str">
        <f t="shared" si="40"/>
        <v>N</v>
      </c>
      <c r="AA182" s="72"/>
      <c r="AB182" s="85" t="s">
        <v>237</v>
      </c>
      <c r="AC182" s="72"/>
      <c r="AD182" s="72" t="str">
        <f t="shared" si="41"/>
        <v>Y</v>
      </c>
      <c r="AE182" s="72"/>
      <c r="AF182" s="72">
        <f t="shared" si="42"/>
        <v>243.0392156862745</v>
      </c>
      <c r="AG182" s="72"/>
      <c r="AH182" s="73">
        <f t="shared" si="43"/>
        <v>242.94200000000001</v>
      </c>
      <c r="AI182" s="73"/>
      <c r="AJ182" s="73">
        <f t="shared" si="44"/>
        <v>247.9</v>
      </c>
      <c r="AK182" s="73"/>
      <c r="AL182" s="73">
        <f>IF(AB182="N",AJ182,#REF!)</f>
        <v>247.9</v>
      </c>
      <c r="AM182" s="73"/>
      <c r="AN182" s="72" t="str">
        <f t="shared" si="45"/>
        <v>N/A</v>
      </c>
      <c r="AO182" s="73"/>
      <c r="AP182" s="73">
        <f t="shared" si="46"/>
        <v>247.9</v>
      </c>
      <c r="AQ182" s="73"/>
      <c r="AR182" s="73">
        <f t="shared" si="47"/>
        <v>4.9580000000000002</v>
      </c>
      <c r="AS182" s="73"/>
      <c r="AT182" s="73">
        <v>0.42</v>
      </c>
      <c r="AU182" s="73"/>
      <c r="AV182" s="73">
        <f t="shared" si="48"/>
        <v>253.27799999999999</v>
      </c>
      <c r="AW182" s="73"/>
      <c r="AX182" s="75">
        <f t="shared" si="49"/>
        <v>4673738.9339999994</v>
      </c>
      <c r="AY182" s="75"/>
      <c r="AZ182" s="75">
        <f t="shared" si="50"/>
        <v>5366841.9203115935</v>
      </c>
      <c r="BA182" s="75"/>
      <c r="BB182" s="76">
        <f t="shared" si="51"/>
        <v>-693102.98631159402</v>
      </c>
      <c r="BC182" s="70"/>
      <c r="BD182" s="77">
        <f t="shared" si="52"/>
        <v>5.3779999999999859</v>
      </c>
      <c r="BE182" s="76">
        <f t="shared" si="53"/>
        <v>99240.233999999735</v>
      </c>
      <c r="BF182" s="6"/>
    </row>
    <row r="183" spans="1:58" s="56" customFormat="1" x14ac:dyDescent="0.3">
      <c r="A183" s="70" t="s">
        <v>59</v>
      </c>
      <c r="B183" s="70"/>
      <c r="C183" s="70" t="s">
        <v>200</v>
      </c>
      <c r="D183" s="70"/>
      <c r="E183" s="70" t="s">
        <v>331</v>
      </c>
      <c r="F183" s="70"/>
      <c r="G183" s="71">
        <v>150</v>
      </c>
      <c r="H183" s="71"/>
      <c r="I183" s="71">
        <v>46346</v>
      </c>
      <c r="J183" s="71"/>
      <c r="K183" s="71">
        <v>52636</v>
      </c>
      <c r="L183" s="71"/>
      <c r="M183" s="95">
        <v>0.96</v>
      </c>
      <c r="N183" s="84"/>
      <c r="O183" s="73">
        <v>245.68295847981199</v>
      </c>
      <c r="P183" s="73"/>
      <c r="Q183" s="74">
        <v>245.58</v>
      </c>
      <c r="R183" s="74"/>
      <c r="S183" s="74">
        <f t="shared" si="36"/>
        <v>4.8152941176470563</v>
      </c>
      <c r="T183" s="73">
        <f t="shared" si="37"/>
        <v>4.9116</v>
      </c>
      <c r="U183" s="73"/>
      <c r="V183" s="73">
        <f t="shared" si="38"/>
        <v>240.76470588235296</v>
      </c>
      <c r="W183" s="73"/>
      <c r="X183" s="72" t="str">
        <f t="shared" si="39"/>
        <v>N</v>
      </c>
      <c r="Y183" s="73"/>
      <c r="Z183" s="72" t="str">
        <f t="shared" si="40"/>
        <v>N</v>
      </c>
      <c r="AA183" s="72"/>
      <c r="AB183" s="85" t="s">
        <v>237</v>
      </c>
      <c r="AC183" s="72"/>
      <c r="AD183" s="72" t="str">
        <f t="shared" si="41"/>
        <v>Y</v>
      </c>
      <c r="AE183" s="72"/>
      <c r="AF183" s="72">
        <f t="shared" si="42"/>
        <v>240.76470588235296</v>
      </c>
      <c r="AG183" s="72"/>
      <c r="AH183" s="73">
        <f t="shared" si="43"/>
        <v>240.66840000000002</v>
      </c>
      <c r="AI183" s="73"/>
      <c r="AJ183" s="73">
        <f t="shared" si="44"/>
        <v>245.58</v>
      </c>
      <c r="AK183" s="73"/>
      <c r="AL183" s="73">
        <f>IF(AB183="N",AJ183,#REF!)</f>
        <v>245.58</v>
      </c>
      <c r="AM183" s="73"/>
      <c r="AN183" s="72" t="str">
        <f t="shared" si="45"/>
        <v>N/A</v>
      </c>
      <c r="AO183" s="73"/>
      <c r="AP183" s="73">
        <f t="shared" si="46"/>
        <v>245.58</v>
      </c>
      <c r="AQ183" s="73"/>
      <c r="AR183" s="73">
        <f t="shared" si="47"/>
        <v>4.9116</v>
      </c>
      <c r="AS183" s="73"/>
      <c r="AT183" s="73">
        <v>0.03</v>
      </c>
      <c r="AU183" s="73"/>
      <c r="AV183" s="73">
        <f t="shared" si="48"/>
        <v>250.52160000000001</v>
      </c>
      <c r="AW183" s="73"/>
      <c r="AX183" s="75">
        <f t="shared" si="49"/>
        <v>11610674.0736</v>
      </c>
      <c r="AY183" s="75"/>
      <c r="AZ183" s="75">
        <f t="shared" si="50"/>
        <v>11386422.393705366</v>
      </c>
      <c r="BA183" s="75"/>
      <c r="BB183" s="76">
        <f t="shared" si="51"/>
        <v>224251.67989463359</v>
      </c>
      <c r="BC183" s="70"/>
      <c r="BD183" s="77">
        <f t="shared" si="52"/>
        <v>4.941599999999994</v>
      </c>
      <c r="BE183" s="76">
        <f t="shared" si="53"/>
        <v>229023.39359999972</v>
      </c>
      <c r="BF183" s="6"/>
    </row>
    <row r="184" spans="1:58" s="56" customFormat="1" x14ac:dyDescent="0.3">
      <c r="A184" s="70" t="s">
        <v>57</v>
      </c>
      <c r="B184" s="70"/>
      <c r="C184" s="70" t="s">
        <v>200</v>
      </c>
      <c r="D184" s="70"/>
      <c r="E184" s="70" t="s">
        <v>301</v>
      </c>
      <c r="F184" s="70"/>
      <c r="G184" s="71">
        <v>58</v>
      </c>
      <c r="H184" s="71"/>
      <c r="I184" s="71">
        <v>16089</v>
      </c>
      <c r="J184" s="71"/>
      <c r="K184" s="71">
        <v>19093</v>
      </c>
      <c r="L184" s="71"/>
      <c r="M184" s="95">
        <v>0.9</v>
      </c>
      <c r="N184" s="84"/>
      <c r="O184" s="73">
        <v>246.80099986124401</v>
      </c>
      <c r="P184" s="73"/>
      <c r="Q184" s="74">
        <v>217.07</v>
      </c>
      <c r="R184" s="74"/>
      <c r="S184" s="74">
        <f t="shared" si="36"/>
        <v>4.2562745098039159</v>
      </c>
      <c r="T184" s="73">
        <f t="shared" si="37"/>
        <v>4.3414000000000001</v>
      </c>
      <c r="U184" s="73"/>
      <c r="V184" s="73">
        <f t="shared" si="38"/>
        <v>212.81372549019608</v>
      </c>
      <c r="W184" s="73"/>
      <c r="X184" s="72" t="str">
        <f t="shared" si="39"/>
        <v>N</v>
      </c>
      <c r="Y184" s="73"/>
      <c r="Z184" s="72" t="str">
        <f t="shared" si="40"/>
        <v>N</v>
      </c>
      <c r="AA184" s="72"/>
      <c r="AB184" s="85" t="s">
        <v>237</v>
      </c>
      <c r="AC184" s="72"/>
      <c r="AD184" s="72" t="str">
        <f t="shared" si="41"/>
        <v>Y</v>
      </c>
      <c r="AE184" s="72"/>
      <c r="AF184" s="72">
        <f t="shared" si="42"/>
        <v>212.81372549019608</v>
      </c>
      <c r="AG184" s="72"/>
      <c r="AH184" s="73">
        <f t="shared" si="43"/>
        <v>212.7286</v>
      </c>
      <c r="AI184" s="73"/>
      <c r="AJ184" s="73">
        <f t="shared" si="44"/>
        <v>217.07</v>
      </c>
      <c r="AK184" s="73"/>
      <c r="AL184" s="73">
        <f>IF(AB184="N",AJ184,#REF!)</f>
        <v>217.07</v>
      </c>
      <c r="AM184" s="73"/>
      <c r="AN184" s="72" t="str">
        <f t="shared" si="45"/>
        <v>N/A</v>
      </c>
      <c r="AO184" s="73"/>
      <c r="AP184" s="73">
        <f t="shared" si="46"/>
        <v>217.07</v>
      </c>
      <c r="AQ184" s="73"/>
      <c r="AR184" s="73">
        <f t="shared" si="47"/>
        <v>4.3414000000000001</v>
      </c>
      <c r="AS184" s="73"/>
      <c r="AT184" s="73">
        <v>0.05</v>
      </c>
      <c r="AU184" s="73"/>
      <c r="AV184" s="73">
        <f t="shared" si="48"/>
        <v>221.4614</v>
      </c>
      <c r="AW184" s="73"/>
      <c r="AX184" s="75">
        <f t="shared" si="49"/>
        <v>3563092.4646000001</v>
      </c>
      <c r="AY184" s="75"/>
      <c r="AZ184" s="75">
        <f t="shared" si="50"/>
        <v>3970781.2867675549</v>
      </c>
      <c r="BA184" s="75"/>
      <c r="BB184" s="76">
        <f t="shared" si="51"/>
        <v>-407688.82216755487</v>
      </c>
      <c r="BC184" s="70"/>
      <c r="BD184" s="77">
        <f t="shared" si="52"/>
        <v>4.3914000000000044</v>
      </c>
      <c r="BE184" s="76">
        <f t="shared" si="53"/>
        <v>70653.234600000069</v>
      </c>
      <c r="BF184" s="6"/>
    </row>
    <row r="185" spans="1:58" s="56" customFormat="1" x14ac:dyDescent="0.3">
      <c r="A185" s="70" t="s">
        <v>55</v>
      </c>
      <c r="B185" s="70"/>
      <c r="C185" s="70" t="s">
        <v>200</v>
      </c>
      <c r="D185" s="70"/>
      <c r="E185" s="70" t="s">
        <v>310</v>
      </c>
      <c r="F185" s="70"/>
      <c r="G185" s="71">
        <v>131</v>
      </c>
      <c r="H185" s="71"/>
      <c r="I185" s="71">
        <v>38467</v>
      </c>
      <c r="J185" s="71"/>
      <c r="K185" s="71">
        <v>44941</v>
      </c>
      <c r="L185" s="71"/>
      <c r="M185" s="95">
        <v>0.94</v>
      </c>
      <c r="N185" s="84"/>
      <c r="O185" s="73">
        <v>265.57237250422298</v>
      </c>
      <c r="P185" s="73"/>
      <c r="Q185" s="74">
        <v>256.68</v>
      </c>
      <c r="R185" s="74"/>
      <c r="S185" s="74">
        <f t="shared" si="36"/>
        <v>5.0329411764705867</v>
      </c>
      <c r="T185" s="73">
        <f t="shared" si="37"/>
        <v>5.1336000000000004</v>
      </c>
      <c r="U185" s="73"/>
      <c r="V185" s="73">
        <f t="shared" si="38"/>
        <v>251.64705882352942</v>
      </c>
      <c r="W185" s="73"/>
      <c r="X185" s="72" t="str">
        <f t="shared" si="39"/>
        <v>N</v>
      </c>
      <c r="Y185" s="73"/>
      <c r="Z185" s="72" t="str">
        <f t="shared" si="40"/>
        <v>N</v>
      </c>
      <c r="AA185" s="72"/>
      <c r="AB185" s="85" t="s">
        <v>237</v>
      </c>
      <c r="AC185" s="72"/>
      <c r="AD185" s="72" t="str">
        <f t="shared" si="41"/>
        <v>Y</v>
      </c>
      <c r="AE185" s="72"/>
      <c r="AF185" s="72">
        <f t="shared" si="42"/>
        <v>251.64705882352942</v>
      </c>
      <c r="AG185" s="72"/>
      <c r="AH185" s="73">
        <f t="shared" si="43"/>
        <v>251.54640000000001</v>
      </c>
      <c r="AI185" s="73"/>
      <c r="AJ185" s="73">
        <f t="shared" si="44"/>
        <v>256.68</v>
      </c>
      <c r="AK185" s="73"/>
      <c r="AL185" s="73">
        <f>IF(AB185="N",AJ185,#REF!)</f>
        <v>256.68</v>
      </c>
      <c r="AM185" s="73"/>
      <c r="AN185" s="72" t="str">
        <f t="shared" si="45"/>
        <v>N/A</v>
      </c>
      <c r="AO185" s="73"/>
      <c r="AP185" s="73">
        <f t="shared" si="46"/>
        <v>256.68</v>
      </c>
      <c r="AQ185" s="73"/>
      <c r="AR185" s="73">
        <f t="shared" si="47"/>
        <v>5.1336000000000004</v>
      </c>
      <c r="AS185" s="73"/>
      <c r="AT185" s="73">
        <v>0.53</v>
      </c>
      <c r="AU185" s="73"/>
      <c r="AV185" s="73">
        <f t="shared" si="48"/>
        <v>262.34359999999998</v>
      </c>
      <c r="AW185" s="73"/>
      <c r="AX185" s="75">
        <f t="shared" si="49"/>
        <v>10091571.2612</v>
      </c>
      <c r="AY185" s="75"/>
      <c r="AZ185" s="75">
        <f t="shared" si="50"/>
        <v>10215772.453119945</v>
      </c>
      <c r="BA185" s="75"/>
      <c r="BB185" s="76">
        <f t="shared" si="51"/>
        <v>-124201.19191994518</v>
      </c>
      <c r="BC185" s="70"/>
      <c r="BD185" s="77">
        <f t="shared" si="52"/>
        <v>5.663599999999974</v>
      </c>
      <c r="BE185" s="76">
        <f t="shared" si="53"/>
        <v>217861.70119999899</v>
      </c>
      <c r="BF185" s="6"/>
    </row>
    <row r="186" spans="1:58" s="56" customFormat="1" x14ac:dyDescent="0.3">
      <c r="A186" s="70" t="s">
        <v>53</v>
      </c>
      <c r="B186" s="70"/>
      <c r="C186" s="70" t="s">
        <v>200</v>
      </c>
      <c r="D186" s="70"/>
      <c r="E186" s="70" t="s">
        <v>290</v>
      </c>
      <c r="F186" s="70"/>
      <c r="G186" s="71">
        <v>114</v>
      </c>
      <c r="H186" s="71"/>
      <c r="I186" s="71">
        <v>38891</v>
      </c>
      <c r="J186" s="71"/>
      <c r="K186" s="71">
        <v>40503</v>
      </c>
      <c r="L186" s="71"/>
      <c r="M186" s="95">
        <v>0.97</v>
      </c>
      <c r="N186" s="84"/>
      <c r="O186" s="73">
        <v>237.21778736259199</v>
      </c>
      <c r="P186" s="73"/>
      <c r="Q186" s="74">
        <v>286.94</v>
      </c>
      <c r="R186" s="74"/>
      <c r="S186" s="74">
        <f t="shared" si="36"/>
        <v>5.6262745098039204</v>
      </c>
      <c r="T186" s="73">
        <f t="shared" si="37"/>
        <v>5.7388000000000003</v>
      </c>
      <c r="U186" s="73"/>
      <c r="V186" s="73">
        <f t="shared" si="38"/>
        <v>281.31372549019608</v>
      </c>
      <c r="W186" s="73"/>
      <c r="X186" s="72" t="str">
        <f t="shared" si="39"/>
        <v>Y</v>
      </c>
      <c r="Y186" s="73"/>
      <c r="Z186" s="72" t="str">
        <f t="shared" si="40"/>
        <v>N</v>
      </c>
      <c r="AA186" s="72"/>
      <c r="AB186" s="85" t="s">
        <v>237</v>
      </c>
      <c r="AC186" s="72"/>
      <c r="AD186" s="72" t="str">
        <f t="shared" si="41"/>
        <v>N</v>
      </c>
      <c r="AE186" s="72"/>
      <c r="AF186" s="72">
        <f t="shared" si="42"/>
        <v>0</v>
      </c>
      <c r="AG186" s="72"/>
      <c r="AH186" s="73">
        <f t="shared" si="43"/>
        <v>281.20119999999997</v>
      </c>
      <c r="AI186" s="73"/>
      <c r="AJ186" s="73">
        <f t="shared" si="44"/>
        <v>281.20119999999997</v>
      </c>
      <c r="AK186" s="73"/>
      <c r="AL186" s="73">
        <f>IF(AB186="N",AJ186,#REF!)</f>
        <v>281.20119999999997</v>
      </c>
      <c r="AM186" s="73"/>
      <c r="AN186" s="72">
        <f t="shared" si="45"/>
        <v>5.6262745098039204</v>
      </c>
      <c r="AO186" s="73"/>
      <c r="AP186" s="73">
        <f t="shared" si="46"/>
        <v>286.82747450980389</v>
      </c>
      <c r="AQ186" s="73"/>
      <c r="AR186" s="73">
        <f t="shared" si="47"/>
        <v>5.7365494901960776</v>
      </c>
      <c r="AS186" s="73"/>
      <c r="AT186" s="73">
        <v>0.28000000000000003</v>
      </c>
      <c r="AU186" s="73"/>
      <c r="AV186" s="73">
        <f t="shared" si="48"/>
        <v>292.84402399999993</v>
      </c>
      <c r="AW186" s="73"/>
      <c r="AX186" s="75">
        <f t="shared" si="49"/>
        <v>11388996.937383998</v>
      </c>
      <c r="AY186" s="75"/>
      <c r="AZ186" s="75">
        <f t="shared" si="50"/>
        <v>9225636.9683185648</v>
      </c>
      <c r="BA186" s="75"/>
      <c r="BB186" s="76">
        <f t="shared" si="51"/>
        <v>2163359.9690654334</v>
      </c>
      <c r="BC186" s="70"/>
      <c r="BD186" s="77">
        <f t="shared" si="52"/>
        <v>5.9040239999999358</v>
      </c>
      <c r="BE186" s="76">
        <f t="shared" si="53"/>
        <v>229613.39738399751</v>
      </c>
      <c r="BF186" s="6"/>
    </row>
    <row r="187" spans="1:58" s="56" customFormat="1" x14ac:dyDescent="0.3">
      <c r="A187" s="70" t="s">
        <v>53</v>
      </c>
      <c r="B187" s="70"/>
      <c r="C187" s="70" t="s">
        <v>211</v>
      </c>
      <c r="D187" s="70"/>
      <c r="E187" s="70" t="s">
        <v>290</v>
      </c>
      <c r="F187" s="70"/>
      <c r="G187" s="71">
        <v>30</v>
      </c>
      <c r="H187" s="71"/>
      <c r="I187" s="71">
        <v>10517</v>
      </c>
      <c r="J187" s="71"/>
      <c r="K187" s="71">
        <v>10517</v>
      </c>
      <c r="L187" s="71"/>
      <c r="M187" s="95">
        <v>0.96</v>
      </c>
      <c r="N187" s="84"/>
      <c r="O187" s="73">
        <v>299.65440150941703</v>
      </c>
      <c r="P187" s="73"/>
      <c r="Q187" s="74">
        <v>312.18</v>
      </c>
      <c r="R187" s="74"/>
      <c r="S187" s="74">
        <f t="shared" si="36"/>
        <v>6.1211764705882388</v>
      </c>
      <c r="T187" s="73">
        <f t="shared" si="37"/>
        <v>6.2436000000000007</v>
      </c>
      <c r="U187" s="73"/>
      <c r="V187" s="73">
        <f t="shared" si="38"/>
        <v>306.05882352941177</v>
      </c>
      <c r="W187" s="73"/>
      <c r="X187" s="72" t="str">
        <f t="shared" si="39"/>
        <v>Y</v>
      </c>
      <c r="Y187" s="73"/>
      <c r="Z187" s="72" t="str">
        <f t="shared" si="40"/>
        <v>N</v>
      </c>
      <c r="AA187" s="72"/>
      <c r="AB187" s="85" t="s">
        <v>237</v>
      </c>
      <c r="AC187" s="72"/>
      <c r="AD187" s="72" t="str">
        <f t="shared" si="41"/>
        <v>N</v>
      </c>
      <c r="AE187" s="72"/>
      <c r="AF187" s="72">
        <f t="shared" si="42"/>
        <v>0</v>
      </c>
      <c r="AG187" s="72"/>
      <c r="AH187" s="73">
        <f t="shared" si="43"/>
        <v>305.93639999999999</v>
      </c>
      <c r="AI187" s="73"/>
      <c r="AJ187" s="73">
        <f t="shared" si="44"/>
        <v>305.93639999999999</v>
      </c>
      <c r="AK187" s="73"/>
      <c r="AL187" s="73">
        <f>IF(AB187="N",AJ187,#REF!)</f>
        <v>305.93639999999999</v>
      </c>
      <c r="AM187" s="73"/>
      <c r="AN187" s="72">
        <f t="shared" si="45"/>
        <v>6.1211764705882388</v>
      </c>
      <c r="AO187" s="73"/>
      <c r="AP187" s="73">
        <f t="shared" si="46"/>
        <v>312.05757647058823</v>
      </c>
      <c r="AQ187" s="73"/>
      <c r="AR187" s="73">
        <f t="shared" si="47"/>
        <v>6.2411515294117645</v>
      </c>
      <c r="AS187" s="73"/>
      <c r="AT187" s="73">
        <v>0.28000000000000003</v>
      </c>
      <c r="AU187" s="73"/>
      <c r="AV187" s="73">
        <f t="shared" si="48"/>
        <v>318.57872799999996</v>
      </c>
      <c r="AW187" s="73"/>
      <c r="AX187" s="75">
        <f t="shared" si="49"/>
        <v>3350492.4823759994</v>
      </c>
      <c r="AY187" s="75"/>
      <c r="AZ187" s="75">
        <f t="shared" si="50"/>
        <v>3151465.3406745391</v>
      </c>
      <c r="BA187" s="75"/>
      <c r="BB187" s="76">
        <f t="shared" si="51"/>
        <v>199027.14170146035</v>
      </c>
      <c r="BC187" s="70"/>
      <c r="BD187" s="77">
        <f t="shared" si="52"/>
        <v>6.3987279999999487</v>
      </c>
      <c r="BE187" s="76">
        <f t="shared" si="53"/>
        <v>67295.422375999464</v>
      </c>
      <c r="BF187" s="6"/>
    </row>
    <row r="188" spans="1:58" s="56" customFormat="1" x14ac:dyDescent="0.3">
      <c r="A188" s="70" t="s">
        <v>51</v>
      </c>
      <c r="B188" s="70"/>
      <c r="C188" s="70" t="s">
        <v>200</v>
      </c>
      <c r="D188" s="70"/>
      <c r="E188" s="70" t="s">
        <v>286</v>
      </c>
      <c r="F188" s="70"/>
      <c r="G188" s="71">
        <v>44</v>
      </c>
      <c r="H188" s="71"/>
      <c r="I188" s="71">
        <v>12774</v>
      </c>
      <c r="J188" s="71"/>
      <c r="K188" s="71">
        <v>14454</v>
      </c>
      <c r="L188" s="71"/>
      <c r="M188" s="95">
        <v>0.85</v>
      </c>
      <c r="N188" s="84"/>
      <c r="O188" s="73">
        <v>188.71119167973299</v>
      </c>
      <c r="P188" s="73"/>
      <c r="Q188" s="74">
        <v>188.87</v>
      </c>
      <c r="R188" s="74"/>
      <c r="S188" s="74">
        <f t="shared" si="36"/>
        <v>3.7033333333333474</v>
      </c>
      <c r="T188" s="73">
        <f t="shared" si="37"/>
        <v>3.7774000000000001</v>
      </c>
      <c r="U188" s="73"/>
      <c r="V188" s="73">
        <f t="shared" si="38"/>
        <v>185.16666666666666</v>
      </c>
      <c r="W188" s="73"/>
      <c r="X188" s="72" t="str">
        <f t="shared" si="39"/>
        <v>Y</v>
      </c>
      <c r="Y188" s="73"/>
      <c r="Z188" s="72" t="str">
        <f t="shared" si="40"/>
        <v>N</v>
      </c>
      <c r="AA188" s="72"/>
      <c r="AB188" s="85" t="s">
        <v>237</v>
      </c>
      <c r="AC188" s="72"/>
      <c r="AD188" s="72" t="str">
        <f t="shared" si="41"/>
        <v>Y</v>
      </c>
      <c r="AE188" s="72"/>
      <c r="AF188" s="72">
        <f t="shared" si="42"/>
        <v>0</v>
      </c>
      <c r="AG188" s="72"/>
      <c r="AH188" s="73">
        <f t="shared" si="43"/>
        <v>185.0926</v>
      </c>
      <c r="AI188" s="73"/>
      <c r="AJ188" s="73">
        <f t="shared" si="44"/>
        <v>188.71119167973299</v>
      </c>
      <c r="AK188" s="73"/>
      <c r="AL188" s="73">
        <f>IF(AB188="N",AJ188,#REF!)</f>
        <v>188.71119167973299</v>
      </c>
      <c r="AM188" s="73"/>
      <c r="AN188" s="72">
        <f t="shared" si="45"/>
        <v>3.7033333333333474</v>
      </c>
      <c r="AO188" s="73"/>
      <c r="AP188" s="73">
        <f t="shared" si="46"/>
        <v>188.87</v>
      </c>
      <c r="AQ188" s="73"/>
      <c r="AR188" s="73">
        <f t="shared" si="47"/>
        <v>3.7774000000000001</v>
      </c>
      <c r="AS188" s="73"/>
      <c r="AT188" s="73">
        <v>0.23</v>
      </c>
      <c r="AU188" s="73"/>
      <c r="AV188" s="73">
        <f t="shared" si="48"/>
        <v>192.87739999999999</v>
      </c>
      <c r="AW188" s="73"/>
      <c r="AX188" s="75">
        <f t="shared" si="49"/>
        <v>2463815.9076</v>
      </c>
      <c r="AY188" s="75"/>
      <c r="AZ188" s="75">
        <f t="shared" si="50"/>
        <v>2410596.7625169093</v>
      </c>
      <c r="BA188" s="75"/>
      <c r="BB188" s="76">
        <f t="shared" si="51"/>
        <v>53219.145083090756</v>
      </c>
      <c r="BC188" s="70"/>
      <c r="BD188" s="77">
        <f t="shared" si="52"/>
        <v>4.0073999999999899</v>
      </c>
      <c r="BE188" s="76">
        <f t="shared" si="53"/>
        <v>51190.52759999987</v>
      </c>
      <c r="BF188" s="6"/>
    </row>
    <row r="189" spans="1:58" s="56" customFormat="1" x14ac:dyDescent="0.3">
      <c r="A189" s="70" t="s">
        <v>49</v>
      </c>
      <c r="B189" s="70"/>
      <c r="C189" s="70" t="s">
        <v>200</v>
      </c>
      <c r="D189" s="70"/>
      <c r="E189" s="70" t="s">
        <v>271</v>
      </c>
      <c r="F189" s="70"/>
      <c r="G189" s="71">
        <v>151</v>
      </c>
      <c r="H189" s="71"/>
      <c r="I189" s="71">
        <v>39436</v>
      </c>
      <c r="J189" s="71"/>
      <c r="K189" s="71">
        <v>52311</v>
      </c>
      <c r="L189" s="71"/>
      <c r="M189" s="95">
        <v>0.95</v>
      </c>
      <c r="N189" s="84"/>
      <c r="O189" s="73">
        <v>229.639513412669</v>
      </c>
      <c r="P189" s="73"/>
      <c r="Q189" s="74">
        <v>222.78</v>
      </c>
      <c r="R189" s="74"/>
      <c r="S189" s="74">
        <f t="shared" si="36"/>
        <v>4.3682352941176532</v>
      </c>
      <c r="T189" s="73">
        <f t="shared" si="37"/>
        <v>4.4556000000000004</v>
      </c>
      <c r="U189" s="73"/>
      <c r="V189" s="73">
        <f t="shared" si="38"/>
        <v>218.41176470588235</v>
      </c>
      <c r="W189" s="73"/>
      <c r="X189" s="72" t="str">
        <f t="shared" si="39"/>
        <v>N</v>
      </c>
      <c r="Y189" s="73"/>
      <c r="Z189" s="72" t="str">
        <f t="shared" si="40"/>
        <v>N</v>
      </c>
      <c r="AA189" s="72"/>
      <c r="AB189" s="85" t="s">
        <v>237</v>
      </c>
      <c r="AC189" s="72"/>
      <c r="AD189" s="72" t="str">
        <f t="shared" si="41"/>
        <v>Y</v>
      </c>
      <c r="AE189" s="72"/>
      <c r="AF189" s="72">
        <f t="shared" si="42"/>
        <v>218.41176470588235</v>
      </c>
      <c r="AG189" s="72"/>
      <c r="AH189" s="73">
        <f t="shared" si="43"/>
        <v>218.3244</v>
      </c>
      <c r="AI189" s="73"/>
      <c r="AJ189" s="73">
        <f t="shared" si="44"/>
        <v>222.78</v>
      </c>
      <c r="AK189" s="73"/>
      <c r="AL189" s="73">
        <f>IF(AB189="N",AJ189,#REF!)</f>
        <v>222.78</v>
      </c>
      <c r="AM189" s="73"/>
      <c r="AN189" s="72" t="str">
        <f t="shared" si="45"/>
        <v>N/A</v>
      </c>
      <c r="AO189" s="73"/>
      <c r="AP189" s="73">
        <f t="shared" si="46"/>
        <v>222.78</v>
      </c>
      <c r="AQ189" s="73"/>
      <c r="AR189" s="73">
        <f t="shared" si="47"/>
        <v>4.4556000000000004</v>
      </c>
      <c r="AS189" s="73"/>
      <c r="AT189" s="73">
        <v>0.27</v>
      </c>
      <c r="AU189" s="73"/>
      <c r="AV189" s="73">
        <f t="shared" si="48"/>
        <v>227.50560000000002</v>
      </c>
      <c r="AW189" s="73"/>
      <c r="AX189" s="75">
        <f t="shared" si="49"/>
        <v>8971910.8416000009</v>
      </c>
      <c r="AY189" s="75"/>
      <c r="AZ189" s="75">
        <f t="shared" si="50"/>
        <v>9056063.8509420156</v>
      </c>
      <c r="BA189" s="75"/>
      <c r="BB189" s="76">
        <f t="shared" si="51"/>
        <v>-84153.00934201479</v>
      </c>
      <c r="BC189" s="70"/>
      <c r="BD189" s="77">
        <f t="shared" si="52"/>
        <v>4.7256000000000142</v>
      </c>
      <c r="BE189" s="76">
        <f t="shared" si="53"/>
        <v>186358.76160000055</v>
      </c>
      <c r="BF189" s="6"/>
    </row>
    <row r="190" spans="1:58" s="56" customFormat="1" x14ac:dyDescent="0.3">
      <c r="A190" s="70" t="s">
        <v>46</v>
      </c>
      <c r="B190" s="70"/>
      <c r="C190" s="70" t="s">
        <v>200</v>
      </c>
      <c r="D190" s="70"/>
      <c r="E190" s="70" t="s">
        <v>317</v>
      </c>
      <c r="F190" s="70"/>
      <c r="G190" s="71">
        <v>120</v>
      </c>
      <c r="H190" s="71"/>
      <c r="I190" s="71">
        <v>26008</v>
      </c>
      <c r="J190" s="71"/>
      <c r="K190" s="71">
        <v>39420</v>
      </c>
      <c r="L190" s="71"/>
      <c r="M190" s="95">
        <v>0.88</v>
      </c>
      <c r="N190" s="84"/>
      <c r="O190" s="73">
        <v>263.63171249639998</v>
      </c>
      <c r="P190" s="73"/>
      <c r="Q190" s="74">
        <v>209.29</v>
      </c>
      <c r="R190" s="74"/>
      <c r="S190" s="74">
        <f t="shared" si="36"/>
        <v>4.1037254901960694</v>
      </c>
      <c r="T190" s="73">
        <f t="shared" si="37"/>
        <v>4.1857999999999995</v>
      </c>
      <c r="U190" s="73"/>
      <c r="V190" s="73">
        <f t="shared" si="38"/>
        <v>205.18627450980392</v>
      </c>
      <c r="W190" s="73"/>
      <c r="X190" s="72" t="str">
        <f t="shared" si="39"/>
        <v>N</v>
      </c>
      <c r="Y190" s="73"/>
      <c r="Z190" s="72" t="str">
        <f t="shared" si="40"/>
        <v>N</v>
      </c>
      <c r="AA190" s="72"/>
      <c r="AB190" s="85" t="s">
        <v>237</v>
      </c>
      <c r="AC190" s="72"/>
      <c r="AD190" s="72" t="str">
        <f t="shared" si="41"/>
        <v>Y</v>
      </c>
      <c r="AE190" s="72"/>
      <c r="AF190" s="72">
        <f t="shared" si="42"/>
        <v>205.18627450980392</v>
      </c>
      <c r="AG190" s="72"/>
      <c r="AH190" s="73">
        <f t="shared" si="43"/>
        <v>205.10419999999999</v>
      </c>
      <c r="AI190" s="73"/>
      <c r="AJ190" s="73">
        <f t="shared" si="44"/>
        <v>209.29</v>
      </c>
      <c r="AK190" s="73"/>
      <c r="AL190" s="73">
        <f>IF(AB190="N",AJ190,#REF!)</f>
        <v>209.29</v>
      </c>
      <c r="AM190" s="73"/>
      <c r="AN190" s="72" t="str">
        <f t="shared" si="45"/>
        <v>N/A</v>
      </c>
      <c r="AO190" s="73"/>
      <c r="AP190" s="73">
        <f t="shared" si="46"/>
        <v>209.29</v>
      </c>
      <c r="AQ190" s="73"/>
      <c r="AR190" s="73">
        <f t="shared" si="47"/>
        <v>4.1857999999999995</v>
      </c>
      <c r="AS190" s="73"/>
      <c r="AT190" s="73">
        <v>0.51</v>
      </c>
      <c r="AU190" s="73"/>
      <c r="AV190" s="73">
        <f t="shared" si="48"/>
        <v>213.98579999999998</v>
      </c>
      <c r="AW190" s="73"/>
      <c r="AX190" s="75">
        <f t="shared" si="49"/>
        <v>5565342.6864</v>
      </c>
      <c r="AY190" s="75"/>
      <c r="AZ190" s="75">
        <f t="shared" si="50"/>
        <v>6856533.5786063708</v>
      </c>
      <c r="BA190" s="75"/>
      <c r="BB190" s="76">
        <f t="shared" si="51"/>
        <v>-1291190.8922063708</v>
      </c>
      <c r="BC190" s="70"/>
      <c r="BD190" s="77">
        <f t="shared" si="52"/>
        <v>4.6957999999999913</v>
      </c>
      <c r="BE190" s="76">
        <f t="shared" si="53"/>
        <v>122128.36639999978</v>
      </c>
      <c r="BF190" s="6"/>
    </row>
    <row r="191" spans="1:58" s="56" customFormat="1" x14ac:dyDescent="0.3">
      <c r="A191" s="70" t="s">
        <v>44</v>
      </c>
      <c r="B191" s="70"/>
      <c r="C191" s="70" t="s">
        <v>200</v>
      </c>
      <c r="D191" s="70"/>
      <c r="E191" s="70" t="s">
        <v>288</v>
      </c>
      <c r="F191" s="70"/>
      <c r="G191" s="71">
        <v>62</v>
      </c>
      <c r="H191" s="71"/>
      <c r="I191" s="71">
        <v>16189</v>
      </c>
      <c r="J191" s="71"/>
      <c r="K191" s="71">
        <v>20401</v>
      </c>
      <c r="L191" s="71"/>
      <c r="M191" s="95">
        <v>0.9</v>
      </c>
      <c r="N191" s="84"/>
      <c r="O191" s="73">
        <v>238.48928643144399</v>
      </c>
      <c r="P191" s="73"/>
      <c r="Q191" s="74">
        <v>201.64</v>
      </c>
      <c r="R191" s="74"/>
      <c r="S191" s="74">
        <f t="shared" si="36"/>
        <v>3.9537254901960921</v>
      </c>
      <c r="T191" s="73">
        <f t="shared" si="37"/>
        <v>4.0327999999999999</v>
      </c>
      <c r="U191" s="73"/>
      <c r="V191" s="73">
        <f t="shared" si="38"/>
        <v>197.68627450980389</v>
      </c>
      <c r="W191" s="73"/>
      <c r="X191" s="72" t="str">
        <f t="shared" si="39"/>
        <v>N</v>
      </c>
      <c r="Y191" s="73"/>
      <c r="Z191" s="72" t="str">
        <f t="shared" si="40"/>
        <v>N</v>
      </c>
      <c r="AA191" s="72"/>
      <c r="AB191" s="85" t="s">
        <v>237</v>
      </c>
      <c r="AC191" s="72"/>
      <c r="AD191" s="72" t="str">
        <f t="shared" si="41"/>
        <v>Y</v>
      </c>
      <c r="AE191" s="72"/>
      <c r="AF191" s="72">
        <f t="shared" si="42"/>
        <v>197.68627450980389</v>
      </c>
      <c r="AG191" s="72"/>
      <c r="AH191" s="73">
        <f t="shared" si="43"/>
        <v>197.60719999999998</v>
      </c>
      <c r="AI191" s="73"/>
      <c r="AJ191" s="73">
        <f t="shared" si="44"/>
        <v>201.64</v>
      </c>
      <c r="AK191" s="73"/>
      <c r="AL191" s="73">
        <f>IF(AB191="N",AJ191,#REF!)</f>
        <v>201.64</v>
      </c>
      <c r="AM191" s="73"/>
      <c r="AN191" s="72" t="str">
        <f t="shared" si="45"/>
        <v>N/A</v>
      </c>
      <c r="AO191" s="73"/>
      <c r="AP191" s="73">
        <f t="shared" si="46"/>
        <v>201.64</v>
      </c>
      <c r="AQ191" s="73"/>
      <c r="AR191" s="73">
        <f t="shared" si="47"/>
        <v>4.0327999999999999</v>
      </c>
      <c r="AS191" s="73"/>
      <c r="AT191" s="73">
        <v>0</v>
      </c>
      <c r="AU191" s="73"/>
      <c r="AV191" s="73">
        <f t="shared" si="48"/>
        <v>205.6728</v>
      </c>
      <c r="AW191" s="73"/>
      <c r="AX191" s="75">
        <f t="shared" si="49"/>
        <v>3329636.9591999999</v>
      </c>
      <c r="AY191" s="75"/>
      <c r="AZ191" s="75">
        <f t="shared" si="50"/>
        <v>3860903.0580386468</v>
      </c>
      <c r="BA191" s="75"/>
      <c r="BB191" s="76">
        <f t="shared" si="51"/>
        <v>-531266.0988386469</v>
      </c>
      <c r="BC191" s="70"/>
      <c r="BD191" s="77">
        <f t="shared" si="52"/>
        <v>4.0328000000000088</v>
      </c>
      <c r="BE191" s="76">
        <f t="shared" si="53"/>
        <v>65286.999200000144</v>
      </c>
      <c r="BF191" s="6"/>
    </row>
    <row r="192" spans="1:58" s="56" customFormat="1" x14ac:dyDescent="0.3">
      <c r="A192" s="70" t="s">
        <v>42</v>
      </c>
      <c r="B192" s="70"/>
      <c r="C192" s="70" t="s">
        <v>200</v>
      </c>
      <c r="D192" s="70"/>
      <c r="E192" s="70" t="s">
        <v>325</v>
      </c>
      <c r="F192" s="70"/>
      <c r="G192" s="71">
        <v>95</v>
      </c>
      <c r="H192" s="71"/>
      <c r="I192" s="71">
        <v>22399</v>
      </c>
      <c r="J192" s="71"/>
      <c r="K192" s="71">
        <v>31208</v>
      </c>
      <c r="L192" s="71"/>
      <c r="M192" s="95">
        <v>0.81</v>
      </c>
      <c r="N192" s="84"/>
      <c r="O192" s="73">
        <v>228.53437949052599</v>
      </c>
      <c r="P192" s="73"/>
      <c r="Q192" s="74">
        <v>238.37</v>
      </c>
      <c r="R192" s="74"/>
      <c r="S192" s="74">
        <f t="shared" si="36"/>
        <v>4.6739215686274633</v>
      </c>
      <c r="T192" s="73">
        <f t="shared" si="37"/>
        <v>4.7674000000000003</v>
      </c>
      <c r="U192" s="73"/>
      <c r="V192" s="73">
        <f t="shared" si="38"/>
        <v>233.69607843137254</v>
      </c>
      <c r="W192" s="73"/>
      <c r="X192" s="72" t="str">
        <f t="shared" si="39"/>
        <v>Y</v>
      </c>
      <c r="Y192" s="73"/>
      <c r="Z192" s="72" t="str">
        <f t="shared" si="40"/>
        <v>N</v>
      </c>
      <c r="AA192" s="72"/>
      <c r="AB192" s="85" t="s">
        <v>237</v>
      </c>
      <c r="AC192" s="72"/>
      <c r="AD192" s="72" t="str">
        <f t="shared" si="41"/>
        <v>N</v>
      </c>
      <c r="AE192" s="72"/>
      <c r="AF192" s="72">
        <f t="shared" si="42"/>
        <v>0</v>
      </c>
      <c r="AG192" s="72"/>
      <c r="AH192" s="73">
        <f t="shared" si="43"/>
        <v>233.6026</v>
      </c>
      <c r="AI192" s="73"/>
      <c r="AJ192" s="73">
        <f t="shared" si="44"/>
        <v>233.6026</v>
      </c>
      <c r="AK192" s="73"/>
      <c r="AL192" s="73">
        <f>IF(AB192="N",AJ192,#REF!)</f>
        <v>233.6026</v>
      </c>
      <c r="AM192" s="73"/>
      <c r="AN192" s="72">
        <f t="shared" si="45"/>
        <v>4.6739215686274633</v>
      </c>
      <c r="AO192" s="73"/>
      <c r="AP192" s="73">
        <f t="shared" si="46"/>
        <v>238.27652156862746</v>
      </c>
      <c r="AQ192" s="73"/>
      <c r="AR192" s="73">
        <f t="shared" si="47"/>
        <v>4.7655304313725493</v>
      </c>
      <c r="AS192" s="73"/>
      <c r="AT192" s="73">
        <v>0.47</v>
      </c>
      <c r="AU192" s="73"/>
      <c r="AV192" s="73">
        <f t="shared" si="48"/>
        <v>243.51205200000001</v>
      </c>
      <c r="AW192" s="73"/>
      <c r="AX192" s="75">
        <f t="shared" si="49"/>
        <v>5454426.4527480006</v>
      </c>
      <c r="AY192" s="75"/>
      <c r="AZ192" s="75">
        <f t="shared" si="50"/>
        <v>5118941.5662082918</v>
      </c>
      <c r="BA192" s="75"/>
      <c r="BB192" s="76">
        <f t="shared" si="51"/>
        <v>335484.88653970882</v>
      </c>
      <c r="BC192" s="70"/>
      <c r="BD192" s="77">
        <f t="shared" si="52"/>
        <v>5.1420520000000067</v>
      </c>
      <c r="BE192" s="76">
        <f t="shared" si="53"/>
        <v>115176.82274800015</v>
      </c>
      <c r="BF192" s="6"/>
    </row>
    <row r="193" spans="1:58" s="56" customFormat="1" x14ac:dyDescent="0.3">
      <c r="A193" s="70" t="s">
        <v>40</v>
      </c>
      <c r="B193" s="70"/>
      <c r="C193" s="70" t="s">
        <v>200</v>
      </c>
      <c r="D193" s="70"/>
      <c r="E193" s="70" t="s">
        <v>279</v>
      </c>
      <c r="F193" s="70"/>
      <c r="G193" s="71">
        <v>104</v>
      </c>
      <c r="H193" s="71"/>
      <c r="I193" s="71">
        <v>18545</v>
      </c>
      <c r="J193" s="71"/>
      <c r="K193" s="71">
        <v>34164</v>
      </c>
      <c r="L193" s="71"/>
      <c r="M193" s="95">
        <v>0.67</v>
      </c>
      <c r="N193" s="84"/>
      <c r="O193" s="73">
        <v>208.74806070643399</v>
      </c>
      <c r="P193" s="73"/>
      <c r="Q193" s="74">
        <v>244.84</v>
      </c>
      <c r="R193" s="74"/>
      <c r="S193" s="74">
        <f t="shared" si="36"/>
        <v>4.8007843137255009</v>
      </c>
      <c r="T193" s="73">
        <f t="shared" si="37"/>
        <v>4.8967999999999998</v>
      </c>
      <c r="U193" s="73"/>
      <c r="V193" s="73">
        <f t="shared" si="38"/>
        <v>240.0392156862745</v>
      </c>
      <c r="W193" s="73"/>
      <c r="X193" s="72" t="str">
        <f t="shared" si="39"/>
        <v>Y</v>
      </c>
      <c r="Y193" s="73"/>
      <c r="Z193" s="72" t="str">
        <f t="shared" si="40"/>
        <v>Y</v>
      </c>
      <c r="AA193" s="72"/>
      <c r="AB193" s="85" t="s">
        <v>237</v>
      </c>
      <c r="AC193" s="72"/>
      <c r="AD193" s="72" t="str">
        <f t="shared" si="41"/>
        <v>N</v>
      </c>
      <c r="AE193" s="72"/>
      <c r="AF193" s="72">
        <f t="shared" si="42"/>
        <v>0</v>
      </c>
      <c r="AG193" s="72"/>
      <c r="AH193" s="73">
        <f t="shared" si="43"/>
        <v>239.94319999999999</v>
      </c>
      <c r="AI193" s="73"/>
      <c r="AJ193" s="73">
        <f t="shared" si="44"/>
        <v>208.74806070643399</v>
      </c>
      <c r="AK193" s="73"/>
      <c r="AL193" s="73">
        <f>IF(AB193="N",AJ193,#REF!)</f>
        <v>208.74806070643399</v>
      </c>
      <c r="AM193" s="73"/>
      <c r="AN193" s="72">
        <f t="shared" si="45"/>
        <v>4.8007843137255009</v>
      </c>
      <c r="AO193" s="73"/>
      <c r="AP193" s="73">
        <f t="shared" si="46"/>
        <v>213.54884502015949</v>
      </c>
      <c r="AQ193" s="73"/>
      <c r="AR193" s="73">
        <f t="shared" si="47"/>
        <v>4.2709769004031894</v>
      </c>
      <c r="AS193" s="73"/>
      <c r="AT193" s="73">
        <v>0.16</v>
      </c>
      <c r="AU193" s="73"/>
      <c r="AV193" s="73">
        <f t="shared" si="48"/>
        <v>217.97982192056267</v>
      </c>
      <c r="AW193" s="73"/>
      <c r="AX193" s="75">
        <f t="shared" si="49"/>
        <v>4042435.7975168349</v>
      </c>
      <c r="AY193" s="75"/>
      <c r="AZ193" s="75">
        <f t="shared" si="50"/>
        <v>3871232.7858008184</v>
      </c>
      <c r="BA193" s="75"/>
      <c r="BB193" s="76">
        <f t="shared" si="51"/>
        <v>171203.01171601657</v>
      </c>
      <c r="BC193" s="70"/>
      <c r="BD193" s="77">
        <f t="shared" si="52"/>
        <v>-26.860178079437333</v>
      </c>
      <c r="BE193" s="76">
        <f t="shared" si="53"/>
        <v>-498122.00248316536</v>
      </c>
      <c r="BF193" s="6"/>
    </row>
    <row r="194" spans="1:58" s="56" customFormat="1" x14ac:dyDescent="0.3">
      <c r="A194" s="70" t="s">
        <v>40</v>
      </c>
      <c r="B194" s="70" t="s">
        <v>382</v>
      </c>
      <c r="C194" s="70" t="s">
        <v>217</v>
      </c>
      <c r="D194" s="70"/>
      <c r="E194" s="70" t="s">
        <v>279</v>
      </c>
      <c r="F194" s="70"/>
      <c r="G194" s="71">
        <v>16</v>
      </c>
      <c r="H194" s="71"/>
      <c r="I194" s="71">
        <v>3779</v>
      </c>
      <c r="J194" s="71"/>
      <c r="K194" s="71">
        <v>5256</v>
      </c>
      <c r="L194" s="71"/>
      <c r="M194" s="95">
        <v>0.8</v>
      </c>
      <c r="N194" s="84"/>
      <c r="O194" s="73">
        <v>496.87</v>
      </c>
      <c r="P194" s="73"/>
      <c r="Q194" s="74">
        <v>496.87</v>
      </c>
      <c r="R194" s="74"/>
      <c r="S194" s="74">
        <f t="shared" si="36"/>
        <v>9.7425490196078499</v>
      </c>
      <c r="T194" s="73">
        <f t="shared" si="37"/>
        <v>9.9374000000000002</v>
      </c>
      <c r="U194" s="73"/>
      <c r="V194" s="73">
        <f t="shared" si="38"/>
        <v>487.12745098039215</v>
      </c>
      <c r="W194" s="73"/>
      <c r="X194" s="72" t="str">
        <f t="shared" si="39"/>
        <v>N</v>
      </c>
      <c r="Y194" s="73"/>
      <c r="Z194" s="72" t="str">
        <f t="shared" si="40"/>
        <v>N</v>
      </c>
      <c r="AA194" s="72"/>
      <c r="AB194" s="85" t="s">
        <v>237</v>
      </c>
      <c r="AC194" s="72"/>
      <c r="AD194" s="72" t="str">
        <f t="shared" si="41"/>
        <v>Y</v>
      </c>
      <c r="AE194" s="72"/>
      <c r="AF194" s="72">
        <f t="shared" si="42"/>
        <v>487.12745098039215</v>
      </c>
      <c r="AG194" s="72"/>
      <c r="AH194" s="73">
        <f t="shared" si="43"/>
        <v>486.93259999999998</v>
      </c>
      <c r="AI194" s="73"/>
      <c r="AJ194" s="73">
        <f t="shared" si="44"/>
        <v>496.87</v>
      </c>
      <c r="AK194" s="73"/>
      <c r="AL194" s="73">
        <f>IF(AB194="N",AJ194,#REF!)</f>
        <v>496.87</v>
      </c>
      <c r="AM194" s="73"/>
      <c r="AN194" s="72" t="str">
        <f t="shared" si="45"/>
        <v>N/A</v>
      </c>
      <c r="AO194" s="73"/>
      <c r="AP194" s="73">
        <f t="shared" si="46"/>
        <v>496.87</v>
      </c>
      <c r="AQ194" s="73"/>
      <c r="AR194" s="73">
        <f t="shared" si="47"/>
        <v>9.9374000000000002</v>
      </c>
      <c r="AS194" s="73"/>
      <c r="AT194" s="73">
        <v>1.21</v>
      </c>
      <c r="AU194" s="73"/>
      <c r="AV194" s="73">
        <f t="shared" si="48"/>
        <v>508.01740000000001</v>
      </c>
      <c r="AW194" s="73"/>
      <c r="AX194" s="75">
        <f t="shared" si="49"/>
        <v>1919797.7546000001</v>
      </c>
      <c r="AY194" s="75"/>
      <c r="AZ194" s="75">
        <f t="shared" si="50"/>
        <v>1877671.73</v>
      </c>
      <c r="BA194" s="75"/>
      <c r="BB194" s="76">
        <f t="shared" si="51"/>
        <v>42126.024600000121</v>
      </c>
      <c r="BC194" s="70"/>
      <c r="BD194" s="77">
        <f t="shared" si="52"/>
        <v>11.147400000000005</v>
      </c>
      <c r="BE194" s="76">
        <f t="shared" si="53"/>
        <v>42126.024600000019</v>
      </c>
      <c r="BF194" s="6"/>
    </row>
    <row r="195" spans="1:58" s="56" customFormat="1" x14ac:dyDescent="0.3">
      <c r="A195" s="70" t="s">
        <v>37</v>
      </c>
      <c r="B195" s="70"/>
      <c r="C195" s="70" t="s">
        <v>200</v>
      </c>
      <c r="D195" s="70"/>
      <c r="E195" s="70" t="s">
        <v>300</v>
      </c>
      <c r="F195" s="70"/>
      <c r="G195" s="71">
        <v>102</v>
      </c>
      <c r="H195" s="71"/>
      <c r="I195" s="71">
        <v>28740</v>
      </c>
      <c r="J195" s="71"/>
      <c r="K195" s="71">
        <v>36288</v>
      </c>
      <c r="L195" s="71"/>
      <c r="M195" s="95">
        <v>0.97</v>
      </c>
      <c r="N195" s="84"/>
      <c r="O195" s="73">
        <v>256.91409640161902</v>
      </c>
      <c r="P195" s="73"/>
      <c r="Q195" s="74">
        <v>237.01</v>
      </c>
      <c r="R195" s="74"/>
      <c r="S195" s="74">
        <f t="shared" si="36"/>
        <v>4.6472549019607925</v>
      </c>
      <c r="T195" s="73">
        <f t="shared" si="37"/>
        <v>4.7401999999999997</v>
      </c>
      <c r="U195" s="73"/>
      <c r="V195" s="73">
        <f t="shared" si="38"/>
        <v>232.3627450980392</v>
      </c>
      <c r="W195" s="73"/>
      <c r="X195" s="72" t="str">
        <f t="shared" si="39"/>
        <v>N</v>
      </c>
      <c r="Y195" s="73"/>
      <c r="Z195" s="72" t="str">
        <f t="shared" si="40"/>
        <v>N</v>
      </c>
      <c r="AA195" s="72"/>
      <c r="AB195" s="85" t="s">
        <v>237</v>
      </c>
      <c r="AC195" s="72"/>
      <c r="AD195" s="72" t="str">
        <f t="shared" si="41"/>
        <v>Y</v>
      </c>
      <c r="AE195" s="72"/>
      <c r="AF195" s="72">
        <f t="shared" si="42"/>
        <v>232.3627450980392</v>
      </c>
      <c r="AG195" s="72"/>
      <c r="AH195" s="73">
        <f t="shared" si="43"/>
        <v>232.2698</v>
      </c>
      <c r="AI195" s="73"/>
      <c r="AJ195" s="73">
        <f t="shared" si="44"/>
        <v>237.01</v>
      </c>
      <c r="AK195" s="73"/>
      <c r="AL195" s="73">
        <f>IF(AB195="N",AJ195,#REF!)</f>
        <v>237.01</v>
      </c>
      <c r="AM195" s="73"/>
      <c r="AN195" s="72" t="str">
        <f t="shared" si="45"/>
        <v>N/A</v>
      </c>
      <c r="AO195" s="73"/>
      <c r="AP195" s="73">
        <f t="shared" si="46"/>
        <v>237.01</v>
      </c>
      <c r="AQ195" s="73"/>
      <c r="AR195" s="73">
        <f t="shared" si="47"/>
        <v>4.7401999999999997</v>
      </c>
      <c r="AS195" s="73"/>
      <c r="AT195" s="73">
        <v>0.04</v>
      </c>
      <c r="AU195" s="73"/>
      <c r="AV195" s="73">
        <f t="shared" si="48"/>
        <v>241.79019999999997</v>
      </c>
      <c r="AW195" s="73"/>
      <c r="AX195" s="75">
        <f t="shared" si="49"/>
        <v>6949050.3479999993</v>
      </c>
      <c r="AY195" s="75"/>
      <c r="AZ195" s="75">
        <f t="shared" si="50"/>
        <v>7383711.130582531</v>
      </c>
      <c r="BA195" s="75"/>
      <c r="BB195" s="76">
        <f t="shared" si="51"/>
        <v>-434660.78258253168</v>
      </c>
      <c r="BC195" s="70"/>
      <c r="BD195" s="77">
        <f t="shared" si="52"/>
        <v>4.7801999999999794</v>
      </c>
      <c r="BE195" s="76">
        <f t="shared" si="53"/>
        <v>137382.94799999939</v>
      </c>
      <c r="BF195" s="6"/>
    </row>
    <row r="196" spans="1:58" s="56" customFormat="1" x14ac:dyDescent="0.3">
      <c r="A196" s="70" t="s">
        <v>177</v>
      </c>
      <c r="B196" s="70"/>
      <c r="C196" s="70" t="s">
        <v>200</v>
      </c>
      <c r="D196" s="70"/>
      <c r="E196" s="70" t="s">
        <v>268</v>
      </c>
      <c r="F196" s="70"/>
      <c r="G196" s="71">
        <v>120</v>
      </c>
      <c r="H196" s="71"/>
      <c r="I196" s="71">
        <v>29155</v>
      </c>
      <c r="J196" s="71"/>
      <c r="K196" s="71">
        <v>40410</v>
      </c>
      <c r="L196" s="71"/>
      <c r="M196" s="95">
        <v>0.78</v>
      </c>
      <c r="N196" s="84"/>
      <c r="O196" s="73">
        <v>266.18605344078799</v>
      </c>
      <c r="P196" s="73"/>
      <c r="Q196" s="74">
        <v>258.5</v>
      </c>
      <c r="R196" s="74"/>
      <c r="S196" s="74">
        <f t="shared" si="36"/>
        <v>5.0686274509803866</v>
      </c>
      <c r="T196" s="73">
        <f t="shared" si="37"/>
        <v>5.17</v>
      </c>
      <c r="U196" s="73"/>
      <c r="V196" s="73">
        <f t="shared" si="38"/>
        <v>253.43137254901961</v>
      </c>
      <c r="W196" s="73"/>
      <c r="X196" s="72" t="str">
        <f t="shared" si="39"/>
        <v>N</v>
      </c>
      <c r="Y196" s="73"/>
      <c r="Z196" s="72" t="str">
        <f t="shared" si="40"/>
        <v>N</v>
      </c>
      <c r="AA196" s="72"/>
      <c r="AB196" s="85" t="s">
        <v>237</v>
      </c>
      <c r="AC196" s="72"/>
      <c r="AD196" s="72" t="str">
        <f t="shared" si="41"/>
        <v>Y</v>
      </c>
      <c r="AE196" s="72"/>
      <c r="AF196" s="72">
        <f t="shared" si="42"/>
        <v>253.43137254901961</v>
      </c>
      <c r="AG196" s="72"/>
      <c r="AH196" s="73">
        <f t="shared" si="43"/>
        <v>253.33</v>
      </c>
      <c r="AI196" s="73"/>
      <c r="AJ196" s="73">
        <f t="shared" si="44"/>
        <v>258.5</v>
      </c>
      <c r="AK196" s="73"/>
      <c r="AL196" s="73">
        <f>IF(AB196="N",AJ196,#REF!)</f>
        <v>258.5</v>
      </c>
      <c r="AM196" s="73"/>
      <c r="AN196" s="72" t="str">
        <f t="shared" si="45"/>
        <v>N/A</v>
      </c>
      <c r="AO196" s="73"/>
      <c r="AP196" s="73">
        <f t="shared" si="46"/>
        <v>258.5</v>
      </c>
      <c r="AQ196" s="73"/>
      <c r="AR196" s="73">
        <f t="shared" si="47"/>
        <v>5.17</v>
      </c>
      <c r="AS196" s="73"/>
      <c r="AT196" s="73">
        <v>0.06</v>
      </c>
      <c r="AU196" s="73"/>
      <c r="AV196" s="73">
        <f t="shared" si="48"/>
        <v>263.73</v>
      </c>
      <c r="AW196" s="73"/>
      <c r="AX196" s="75">
        <f t="shared" si="49"/>
        <v>7689048.1500000004</v>
      </c>
      <c r="AY196" s="75"/>
      <c r="AZ196" s="75">
        <f t="shared" si="50"/>
        <v>7760654.3880661735</v>
      </c>
      <c r="BA196" s="75"/>
      <c r="BB196" s="76">
        <f t="shared" si="51"/>
        <v>-71606.238066173159</v>
      </c>
      <c r="BC196" s="70"/>
      <c r="BD196" s="77">
        <f t="shared" si="52"/>
        <v>5.2300000000000182</v>
      </c>
      <c r="BE196" s="76">
        <f t="shared" si="53"/>
        <v>152480.65000000052</v>
      </c>
      <c r="BF196" s="6"/>
    </row>
    <row r="197" spans="1:58" s="56" customFormat="1" x14ac:dyDescent="0.3">
      <c r="A197" s="70" t="s">
        <v>177</v>
      </c>
      <c r="B197" s="70" t="s">
        <v>382</v>
      </c>
      <c r="C197" s="70" t="s">
        <v>217</v>
      </c>
      <c r="D197" s="70"/>
      <c r="E197" s="70" t="s">
        <v>268</v>
      </c>
      <c r="F197" s="70"/>
      <c r="G197" s="71">
        <v>30</v>
      </c>
      <c r="H197" s="71"/>
      <c r="I197" s="71">
        <v>5709</v>
      </c>
      <c r="J197" s="71"/>
      <c r="K197" s="71">
        <v>9855</v>
      </c>
      <c r="L197" s="71"/>
      <c r="M197" s="95">
        <v>0.56000000000000005</v>
      </c>
      <c r="N197" s="84"/>
      <c r="O197" s="73">
        <v>475.51</v>
      </c>
      <c r="P197" s="73"/>
      <c r="Q197" s="74">
        <v>475.51</v>
      </c>
      <c r="R197" s="74"/>
      <c r="S197" s="74">
        <f t="shared" si="36"/>
        <v>9.3237254901960682</v>
      </c>
      <c r="T197" s="73">
        <f t="shared" si="37"/>
        <v>9.5101999999999993</v>
      </c>
      <c r="U197" s="73"/>
      <c r="V197" s="73">
        <f t="shared" si="38"/>
        <v>466.18627450980392</v>
      </c>
      <c r="W197" s="73"/>
      <c r="X197" s="72" t="str">
        <f t="shared" si="39"/>
        <v>N</v>
      </c>
      <c r="Y197" s="73"/>
      <c r="Z197" s="72" t="str">
        <f t="shared" si="40"/>
        <v>Y</v>
      </c>
      <c r="AA197" s="72"/>
      <c r="AB197" s="85" t="s">
        <v>237</v>
      </c>
      <c r="AC197" s="72"/>
      <c r="AD197" s="72" t="str">
        <f t="shared" si="41"/>
        <v>Y</v>
      </c>
      <c r="AE197" s="72"/>
      <c r="AF197" s="72">
        <f t="shared" si="42"/>
        <v>466.18627450980392</v>
      </c>
      <c r="AG197" s="72"/>
      <c r="AH197" s="73">
        <f t="shared" si="43"/>
        <v>465.99979999999999</v>
      </c>
      <c r="AI197" s="73"/>
      <c r="AJ197" s="73">
        <f t="shared" si="44"/>
        <v>475.51</v>
      </c>
      <c r="AK197" s="73"/>
      <c r="AL197" s="73">
        <f>IF(AB197="N",AJ197,#REF!)</f>
        <v>475.51</v>
      </c>
      <c r="AM197" s="73"/>
      <c r="AN197" s="72" t="str">
        <f t="shared" si="45"/>
        <v>N/A</v>
      </c>
      <c r="AO197" s="73"/>
      <c r="AP197" s="73">
        <f t="shared" si="46"/>
        <v>475.51</v>
      </c>
      <c r="AQ197" s="73"/>
      <c r="AR197" s="73">
        <f t="shared" si="47"/>
        <v>9.5101999999999993</v>
      </c>
      <c r="AS197" s="73"/>
      <c r="AT197" s="73">
        <v>0.28999999999999998</v>
      </c>
      <c r="AU197" s="73"/>
      <c r="AV197" s="73">
        <f t="shared" si="48"/>
        <v>485.31020000000001</v>
      </c>
      <c r="AW197" s="73"/>
      <c r="AX197" s="75">
        <f t="shared" si="49"/>
        <v>2770635.9317999999</v>
      </c>
      <c r="AY197" s="75"/>
      <c r="AZ197" s="75">
        <f t="shared" si="50"/>
        <v>2714686.59</v>
      </c>
      <c r="BA197" s="75"/>
      <c r="BB197" s="76">
        <f t="shared" si="51"/>
        <v>55949.341800000053</v>
      </c>
      <c r="BC197" s="70"/>
      <c r="BD197" s="77">
        <f t="shared" si="52"/>
        <v>9.800200000000018</v>
      </c>
      <c r="BE197" s="76">
        <f t="shared" si="53"/>
        <v>55949.341800000104</v>
      </c>
      <c r="BF197" s="6"/>
    </row>
    <row r="198" spans="1:58" s="56" customFormat="1" x14ac:dyDescent="0.3">
      <c r="A198" s="70" t="s">
        <v>34</v>
      </c>
      <c r="B198" s="70"/>
      <c r="C198" s="70" t="s">
        <v>200</v>
      </c>
      <c r="D198" s="70"/>
      <c r="E198" s="70" t="s">
        <v>300</v>
      </c>
      <c r="F198" s="70"/>
      <c r="G198" s="71">
        <v>150</v>
      </c>
      <c r="H198" s="71"/>
      <c r="I198" s="71">
        <v>38096</v>
      </c>
      <c r="J198" s="71"/>
      <c r="K198" s="71">
        <v>49275</v>
      </c>
      <c r="L198" s="71"/>
      <c r="M198" s="95">
        <v>0.84</v>
      </c>
      <c r="N198" s="84"/>
      <c r="O198" s="73">
        <v>236.260485225238</v>
      </c>
      <c r="P198" s="73"/>
      <c r="Q198" s="74">
        <v>247.17</v>
      </c>
      <c r="R198" s="74"/>
      <c r="S198" s="74">
        <f t="shared" ref="S198:S217" si="54">Q198-(Q198/1.02)</f>
        <v>4.8464705882352916</v>
      </c>
      <c r="T198" s="73">
        <f t="shared" ref="T198:T217" si="55">Q198*0.02</f>
        <v>4.9433999999999996</v>
      </c>
      <c r="U198" s="73"/>
      <c r="V198" s="73">
        <f t="shared" ref="V198:V217" si="56">Q198/1.02</f>
        <v>242.3235294117647</v>
      </c>
      <c r="W198" s="73"/>
      <c r="X198" s="72" t="str">
        <f t="shared" ref="X198:X217" si="57">IF(O198&lt;Q198,"Y","N")</f>
        <v>Y</v>
      </c>
      <c r="Y198" s="73"/>
      <c r="Z198" s="72" t="str">
        <f t="shared" ref="Z198:Z217" si="58">IF(M198&lt;0.7,"Y","N")</f>
        <v>N</v>
      </c>
      <c r="AA198" s="72"/>
      <c r="AB198" s="85" t="s">
        <v>237</v>
      </c>
      <c r="AC198" s="72"/>
      <c r="AD198" s="72" t="str">
        <f t="shared" ref="AD198:AD217" si="59">IF(Q198-O198&lt;T198,"Y","N")</f>
        <v>N</v>
      </c>
      <c r="AE198" s="72"/>
      <c r="AF198" s="72">
        <f t="shared" ref="AF198:AF217" si="60">IF(X198="N",V198,0)</f>
        <v>0</v>
      </c>
      <c r="AG198" s="72"/>
      <c r="AH198" s="73">
        <f t="shared" ref="AH198:AH217" si="61">Q198-T198</f>
        <v>242.22659999999999</v>
      </c>
      <c r="AI198" s="73"/>
      <c r="AJ198" s="73">
        <f t="shared" ref="AJ198:AJ217" si="62">IF(O198&gt;Q198,Q198,IF(M198&lt;0.7,O198,IF(O198&gt;AH198,O198,AH198)))</f>
        <v>242.22659999999999</v>
      </c>
      <c r="AK198" s="73"/>
      <c r="AL198" s="73">
        <f>IF(AB198="N",AJ198,#REF!)</f>
        <v>242.22659999999999</v>
      </c>
      <c r="AM198" s="73"/>
      <c r="AN198" s="72">
        <f t="shared" ref="AN198:AN217" si="63">IF(AJ198=Q198,"N/A",Q198-(Q198/1.02))</f>
        <v>4.8464705882352916</v>
      </c>
      <c r="AO198" s="73"/>
      <c r="AP198" s="73">
        <f t="shared" ref="AP198:AP217" si="64">IF(SUM(AL198:AN198)&gt;Q198,Q198,SUM(AL198:AN198))</f>
        <v>247.07307058823528</v>
      </c>
      <c r="AQ198" s="73"/>
      <c r="AR198" s="73">
        <f t="shared" ref="AR198:AR217" si="65">AP198*0.02</f>
        <v>4.9414614117647053</v>
      </c>
      <c r="AS198" s="73"/>
      <c r="AT198" s="73">
        <v>0.27</v>
      </c>
      <c r="AU198" s="73"/>
      <c r="AV198" s="73">
        <f t="shared" ref="AV198:AV217" si="66">SUM(AP198:AT198)</f>
        <v>252.28453199999998</v>
      </c>
      <c r="AW198" s="73"/>
      <c r="AX198" s="75">
        <f t="shared" ref="AX198:AX217" si="67">I198*AV198</f>
        <v>9611031.531072</v>
      </c>
      <c r="AY198" s="75"/>
      <c r="AZ198" s="75">
        <f t="shared" ref="AZ198:AZ217" si="68">O198*I198</f>
        <v>9000579.4451406673</v>
      </c>
      <c r="BA198" s="75"/>
      <c r="BB198" s="76">
        <f t="shared" ref="BB198:BB217" si="69">AX198-AZ198</f>
        <v>610452.08593133278</v>
      </c>
      <c r="BC198" s="70"/>
      <c r="BD198" s="77">
        <f t="shared" ref="BD198:BD217" si="70">AV198-Q198</f>
        <v>5.114531999999997</v>
      </c>
      <c r="BE198" s="76">
        <f t="shared" ref="BE198:BE217" si="71">BD198*I198</f>
        <v>194843.21107199989</v>
      </c>
      <c r="BF198" s="6"/>
    </row>
    <row r="199" spans="1:58" s="56" customFormat="1" x14ac:dyDescent="0.3">
      <c r="A199" s="70" t="s">
        <v>32</v>
      </c>
      <c r="B199" s="70"/>
      <c r="C199" s="70" t="s">
        <v>200</v>
      </c>
      <c r="D199" s="70"/>
      <c r="E199" s="70" t="s">
        <v>296</v>
      </c>
      <c r="F199" s="70"/>
      <c r="G199" s="71">
        <v>46</v>
      </c>
      <c r="H199" s="71"/>
      <c r="I199" s="71">
        <v>13342</v>
      </c>
      <c r="J199" s="71"/>
      <c r="K199" s="71">
        <v>15111</v>
      </c>
      <c r="L199" s="71"/>
      <c r="M199" s="95">
        <v>0.86</v>
      </c>
      <c r="N199" s="84"/>
      <c r="O199" s="73">
        <v>235.91195554335701</v>
      </c>
      <c r="P199" s="73"/>
      <c r="Q199" s="74">
        <v>214.21</v>
      </c>
      <c r="R199" s="74"/>
      <c r="S199" s="74">
        <f t="shared" si="54"/>
        <v>4.2001960784313894</v>
      </c>
      <c r="T199" s="73">
        <f t="shared" si="55"/>
        <v>4.2842000000000002</v>
      </c>
      <c r="U199" s="73"/>
      <c r="V199" s="73">
        <f t="shared" si="56"/>
        <v>210.00980392156862</v>
      </c>
      <c r="W199" s="73"/>
      <c r="X199" s="72" t="str">
        <f t="shared" si="57"/>
        <v>N</v>
      </c>
      <c r="Y199" s="73"/>
      <c r="Z199" s="72" t="str">
        <f t="shared" si="58"/>
        <v>N</v>
      </c>
      <c r="AA199" s="72"/>
      <c r="AB199" s="85" t="s">
        <v>237</v>
      </c>
      <c r="AC199" s="72"/>
      <c r="AD199" s="72" t="str">
        <f t="shared" si="59"/>
        <v>Y</v>
      </c>
      <c r="AE199" s="72"/>
      <c r="AF199" s="72">
        <f t="shared" si="60"/>
        <v>210.00980392156862</v>
      </c>
      <c r="AG199" s="72"/>
      <c r="AH199" s="73">
        <f t="shared" si="61"/>
        <v>209.92580000000001</v>
      </c>
      <c r="AI199" s="73"/>
      <c r="AJ199" s="73">
        <f t="shared" si="62"/>
        <v>214.21</v>
      </c>
      <c r="AK199" s="73"/>
      <c r="AL199" s="73">
        <f>IF(AB199="N",AJ199,#REF!)</f>
        <v>214.21</v>
      </c>
      <c r="AM199" s="73"/>
      <c r="AN199" s="72" t="str">
        <f t="shared" si="63"/>
        <v>N/A</v>
      </c>
      <c r="AO199" s="73"/>
      <c r="AP199" s="73">
        <f t="shared" si="64"/>
        <v>214.21</v>
      </c>
      <c r="AQ199" s="73"/>
      <c r="AR199" s="73">
        <f t="shared" si="65"/>
        <v>4.2842000000000002</v>
      </c>
      <c r="AS199" s="73"/>
      <c r="AT199" s="73">
        <v>0</v>
      </c>
      <c r="AU199" s="73"/>
      <c r="AV199" s="73">
        <f t="shared" si="66"/>
        <v>218.49420000000001</v>
      </c>
      <c r="AW199" s="73"/>
      <c r="AX199" s="75">
        <f t="shared" si="67"/>
        <v>2915149.6164000002</v>
      </c>
      <c r="AY199" s="75"/>
      <c r="AZ199" s="75">
        <f t="shared" si="68"/>
        <v>3147537.3108594692</v>
      </c>
      <c r="BA199" s="75"/>
      <c r="BB199" s="76">
        <f t="shared" si="69"/>
        <v>-232387.69445946906</v>
      </c>
      <c r="BC199" s="70"/>
      <c r="BD199" s="77">
        <f t="shared" si="70"/>
        <v>4.2841999999999985</v>
      </c>
      <c r="BE199" s="76">
        <f t="shared" si="71"/>
        <v>57159.796399999977</v>
      </c>
      <c r="BF199" s="6"/>
    </row>
    <row r="200" spans="1:58" s="56" customFormat="1" x14ac:dyDescent="0.3">
      <c r="A200" s="70" t="s">
        <v>31</v>
      </c>
      <c r="B200" s="70"/>
      <c r="C200" s="70" t="s">
        <v>200</v>
      </c>
      <c r="D200" s="70"/>
      <c r="E200" s="70" t="s">
        <v>267</v>
      </c>
      <c r="F200" s="70"/>
      <c r="G200" s="71">
        <v>45</v>
      </c>
      <c r="H200" s="71"/>
      <c r="I200" s="71">
        <v>9688</v>
      </c>
      <c r="J200" s="71"/>
      <c r="K200" s="71">
        <v>14783</v>
      </c>
      <c r="L200" s="71"/>
      <c r="M200" s="95">
        <v>0.85</v>
      </c>
      <c r="N200" s="84"/>
      <c r="O200" s="73">
        <v>222.09032097532599</v>
      </c>
      <c r="P200" s="73"/>
      <c r="Q200" s="74">
        <v>214.07</v>
      </c>
      <c r="R200" s="74"/>
      <c r="S200" s="74">
        <f t="shared" si="54"/>
        <v>4.1974509803921478</v>
      </c>
      <c r="T200" s="73">
        <f t="shared" si="55"/>
        <v>4.2813999999999997</v>
      </c>
      <c r="U200" s="73"/>
      <c r="V200" s="73">
        <f t="shared" si="56"/>
        <v>209.87254901960785</v>
      </c>
      <c r="W200" s="73"/>
      <c r="X200" s="72" t="str">
        <f t="shared" si="57"/>
        <v>N</v>
      </c>
      <c r="Y200" s="73"/>
      <c r="Z200" s="72" t="str">
        <f t="shared" si="58"/>
        <v>N</v>
      </c>
      <c r="AA200" s="72"/>
      <c r="AB200" s="85" t="s">
        <v>237</v>
      </c>
      <c r="AC200" s="72"/>
      <c r="AD200" s="72" t="str">
        <f t="shared" si="59"/>
        <v>Y</v>
      </c>
      <c r="AE200" s="72"/>
      <c r="AF200" s="72">
        <f t="shared" si="60"/>
        <v>209.87254901960785</v>
      </c>
      <c r="AG200" s="72"/>
      <c r="AH200" s="73">
        <f t="shared" si="61"/>
        <v>209.7886</v>
      </c>
      <c r="AI200" s="73"/>
      <c r="AJ200" s="73">
        <f t="shared" si="62"/>
        <v>214.07</v>
      </c>
      <c r="AK200" s="73"/>
      <c r="AL200" s="73">
        <f>IF(AB200="N",AJ200,#REF!)</f>
        <v>214.07</v>
      </c>
      <c r="AM200" s="73"/>
      <c r="AN200" s="72" t="str">
        <f t="shared" si="63"/>
        <v>N/A</v>
      </c>
      <c r="AO200" s="73"/>
      <c r="AP200" s="73">
        <f t="shared" si="64"/>
        <v>214.07</v>
      </c>
      <c r="AQ200" s="73"/>
      <c r="AR200" s="73">
        <f t="shared" si="65"/>
        <v>4.2813999999999997</v>
      </c>
      <c r="AS200" s="73"/>
      <c r="AT200" s="73">
        <v>0</v>
      </c>
      <c r="AU200" s="73"/>
      <c r="AV200" s="73">
        <f t="shared" si="66"/>
        <v>218.35139999999998</v>
      </c>
      <c r="AW200" s="73"/>
      <c r="AX200" s="75">
        <f t="shared" si="67"/>
        <v>2115388.3632</v>
      </c>
      <c r="AY200" s="75"/>
      <c r="AZ200" s="75">
        <f t="shared" si="68"/>
        <v>2151611.0296089584</v>
      </c>
      <c r="BA200" s="75"/>
      <c r="BB200" s="76">
        <f t="shared" si="69"/>
        <v>-36222.666408958379</v>
      </c>
      <c r="BC200" s="70"/>
      <c r="BD200" s="77">
        <f t="shared" si="70"/>
        <v>4.2813999999999908</v>
      </c>
      <c r="BE200" s="76">
        <f t="shared" si="71"/>
        <v>41478.203199999909</v>
      </c>
      <c r="BF200" s="6"/>
    </row>
    <row r="201" spans="1:58" s="56" customFormat="1" x14ac:dyDescent="0.3">
      <c r="A201" s="70" t="s">
        <v>29</v>
      </c>
      <c r="B201" s="70"/>
      <c r="C201" s="70" t="s">
        <v>200</v>
      </c>
      <c r="D201" s="70"/>
      <c r="E201" s="70" t="s">
        <v>363</v>
      </c>
      <c r="F201" s="70"/>
      <c r="G201" s="71">
        <v>76</v>
      </c>
      <c r="H201" s="71"/>
      <c r="I201" s="71">
        <v>15546</v>
      </c>
      <c r="J201" s="71"/>
      <c r="K201" s="71">
        <v>26558</v>
      </c>
      <c r="L201" s="71"/>
      <c r="M201" s="95">
        <v>0.96</v>
      </c>
      <c r="N201" s="84"/>
      <c r="O201" s="73">
        <v>330.28723731018499</v>
      </c>
      <c r="P201" s="73"/>
      <c r="Q201" s="74">
        <v>254.84</v>
      </c>
      <c r="R201" s="74"/>
      <c r="S201" s="74">
        <f t="shared" si="54"/>
        <v>4.9968627450980421</v>
      </c>
      <c r="T201" s="73">
        <f t="shared" si="55"/>
        <v>5.0968</v>
      </c>
      <c r="U201" s="73"/>
      <c r="V201" s="73">
        <f t="shared" si="56"/>
        <v>249.84313725490196</v>
      </c>
      <c r="W201" s="73"/>
      <c r="X201" s="72" t="str">
        <f t="shared" si="57"/>
        <v>N</v>
      </c>
      <c r="Y201" s="73"/>
      <c r="Z201" s="72" t="str">
        <f t="shared" si="58"/>
        <v>N</v>
      </c>
      <c r="AA201" s="72"/>
      <c r="AB201" s="85" t="s">
        <v>237</v>
      </c>
      <c r="AC201" s="72"/>
      <c r="AD201" s="72" t="str">
        <f t="shared" si="59"/>
        <v>Y</v>
      </c>
      <c r="AE201" s="72"/>
      <c r="AF201" s="72">
        <f t="shared" si="60"/>
        <v>249.84313725490196</v>
      </c>
      <c r="AG201" s="72"/>
      <c r="AH201" s="73">
        <f t="shared" si="61"/>
        <v>249.7432</v>
      </c>
      <c r="AI201" s="73"/>
      <c r="AJ201" s="73">
        <f t="shared" si="62"/>
        <v>254.84</v>
      </c>
      <c r="AK201" s="73"/>
      <c r="AL201" s="73">
        <f>IF(AB201="N",AJ201,#REF!)</f>
        <v>254.84</v>
      </c>
      <c r="AM201" s="73"/>
      <c r="AN201" s="72" t="str">
        <f t="shared" si="63"/>
        <v>N/A</v>
      </c>
      <c r="AO201" s="73"/>
      <c r="AP201" s="73">
        <f t="shared" si="64"/>
        <v>254.84</v>
      </c>
      <c r="AQ201" s="73"/>
      <c r="AR201" s="73">
        <f t="shared" si="65"/>
        <v>5.0968</v>
      </c>
      <c r="AS201" s="73"/>
      <c r="AT201" s="73">
        <v>0.85</v>
      </c>
      <c r="AU201" s="73"/>
      <c r="AV201" s="73">
        <f t="shared" si="66"/>
        <v>260.78680000000003</v>
      </c>
      <c r="AW201" s="73"/>
      <c r="AX201" s="75">
        <f t="shared" si="67"/>
        <v>4054191.5928000002</v>
      </c>
      <c r="AY201" s="75"/>
      <c r="AZ201" s="75">
        <f t="shared" si="68"/>
        <v>5134645.3912241356</v>
      </c>
      <c r="BA201" s="75"/>
      <c r="BB201" s="76">
        <f t="shared" si="69"/>
        <v>-1080453.7984241354</v>
      </c>
      <c r="BC201" s="70"/>
      <c r="BD201" s="77">
        <f t="shared" si="70"/>
        <v>5.9468000000000245</v>
      </c>
      <c r="BE201" s="76">
        <f t="shared" si="71"/>
        <v>92448.952800000377</v>
      </c>
      <c r="BF201" s="6"/>
    </row>
    <row r="202" spans="1:58" s="56" customFormat="1" x14ac:dyDescent="0.3">
      <c r="A202" s="70" t="s">
        <v>27</v>
      </c>
      <c r="B202" s="70"/>
      <c r="C202" s="70" t="s">
        <v>200</v>
      </c>
      <c r="D202" s="70"/>
      <c r="E202" s="70" t="s">
        <v>336</v>
      </c>
      <c r="F202" s="70"/>
      <c r="G202" s="71">
        <v>160</v>
      </c>
      <c r="H202" s="71"/>
      <c r="I202" s="71">
        <v>39729</v>
      </c>
      <c r="J202" s="71"/>
      <c r="K202" s="71">
        <v>52560</v>
      </c>
      <c r="L202" s="71"/>
      <c r="M202" s="95">
        <v>0.86</v>
      </c>
      <c r="N202" s="84"/>
      <c r="O202" s="73">
        <v>261.789248850685</v>
      </c>
      <c r="P202" s="73"/>
      <c r="Q202" s="74">
        <v>250.41</v>
      </c>
      <c r="R202" s="74"/>
      <c r="S202" s="74">
        <f t="shared" si="54"/>
        <v>4.9099999999999966</v>
      </c>
      <c r="T202" s="73">
        <f t="shared" si="55"/>
        <v>5.0082000000000004</v>
      </c>
      <c r="U202" s="73"/>
      <c r="V202" s="73">
        <f t="shared" si="56"/>
        <v>245.5</v>
      </c>
      <c r="W202" s="73"/>
      <c r="X202" s="72" t="str">
        <f t="shared" si="57"/>
        <v>N</v>
      </c>
      <c r="Y202" s="73"/>
      <c r="Z202" s="72" t="str">
        <f t="shared" si="58"/>
        <v>N</v>
      </c>
      <c r="AA202" s="72"/>
      <c r="AB202" s="85" t="s">
        <v>237</v>
      </c>
      <c r="AC202" s="72"/>
      <c r="AD202" s="72" t="str">
        <f t="shared" si="59"/>
        <v>Y</v>
      </c>
      <c r="AE202" s="72"/>
      <c r="AF202" s="72">
        <f t="shared" si="60"/>
        <v>245.5</v>
      </c>
      <c r="AG202" s="72"/>
      <c r="AH202" s="73">
        <f t="shared" si="61"/>
        <v>245.40180000000001</v>
      </c>
      <c r="AI202" s="73"/>
      <c r="AJ202" s="73">
        <f t="shared" si="62"/>
        <v>250.41</v>
      </c>
      <c r="AK202" s="73"/>
      <c r="AL202" s="73">
        <f>IF(AB202="N",AJ202,#REF!)</f>
        <v>250.41</v>
      </c>
      <c r="AM202" s="73"/>
      <c r="AN202" s="72" t="str">
        <f t="shared" si="63"/>
        <v>N/A</v>
      </c>
      <c r="AO202" s="73"/>
      <c r="AP202" s="73">
        <f t="shared" si="64"/>
        <v>250.41</v>
      </c>
      <c r="AQ202" s="73"/>
      <c r="AR202" s="73">
        <f t="shared" si="65"/>
        <v>5.0082000000000004</v>
      </c>
      <c r="AS202" s="73"/>
      <c r="AT202" s="73">
        <v>0.22</v>
      </c>
      <c r="AU202" s="73"/>
      <c r="AV202" s="73">
        <f t="shared" si="66"/>
        <v>255.63819999999998</v>
      </c>
      <c r="AW202" s="73"/>
      <c r="AX202" s="75">
        <f t="shared" si="67"/>
        <v>10156250.047799999</v>
      </c>
      <c r="AY202" s="75"/>
      <c r="AZ202" s="75">
        <f t="shared" si="68"/>
        <v>10400625.067588864</v>
      </c>
      <c r="BA202" s="75"/>
      <c r="BB202" s="76">
        <f t="shared" si="69"/>
        <v>-244375.019788865</v>
      </c>
      <c r="BC202" s="70"/>
      <c r="BD202" s="77">
        <f t="shared" si="70"/>
        <v>5.2281999999999869</v>
      </c>
      <c r="BE202" s="76">
        <f t="shared" si="71"/>
        <v>207711.15779999949</v>
      </c>
      <c r="BF202" s="6"/>
    </row>
    <row r="203" spans="1:58" s="56" customFormat="1" x14ac:dyDescent="0.3">
      <c r="A203" s="70" t="s">
        <v>26</v>
      </c>
      <c r="B203" s="70"/>
      <c r="C203" s="70" t="s">
        <v>200</v>
      </c>
      <c r="D203" s="70"/>
      <c r="E203" s="70" t="s">
        <v>332</v>
      </c>
      <c r="F203" s="70"/>
      <c r="G203" s="71">
        <v>120</v>
      </c>
      <c r="H203" s="71"/>
      <c r="I203" s="71">
        <v>29545</v>
      </c>
      <c r="J203" s="71"/>
      <c r="K203" s="71">
        <v>41141</v>
      </c>
      <c r="L203" s="71"/>
      <c r="M203" s="95">
        <v>0.94</v>
      </c>
      <c r="N203" s="84"/>
      <c r="O203" s="73">
        <v>276.52614310663603</v>
      </c>
      <c r="P203" s="73"/>
      <c r="Q203" s="74">
        <v>278.64</v>
      </c>
      <c r="R203" s="74"/>
      <c r="S203" s="74">
        <f t="shared" si="54"/>
        <v>5.4635294117646822</v>
      </c>
      <c r="T203" s="73">
        <f t="shared" si="55"/>
        <v>5.5728</v>
      </c>
      <c r="U203" s="73"/>
      <c r="V203" s="73">
        <f t="shared" si="56"/>
        <v>273.1764705882353</v>
      </c>
      <c r="W203" s="73"/>
      <c r="X203" s="72" t="str">
        <f t="shared" si="57"/>
        <v>Y</v>
      </c>
      <c r="Y203" s="73"/>
      <c r="Z203" s="72" t="str">
        <f t="shared" si="58"/>
        <v>N</v>
      </c>
      <c r="AA203" s="72"/>
      <c r="AB203" s="85" t="s">
        <v>237</v>
      </c>
      <c r="AC203" s="72"/>
      <c r="AD203" s="72" t="str">
        <f t="shared" si="59"/>
        <v>Y</v>
      </c>
      <c r="AE203" s="72"/>
      <c r="AF203" s="72">
        <f t="shared" si="60"/>
        <v>0</v>
      </c>
      <c r="AG203" s="72"/>
      <c r="AH203" s="73">
        <f t="shared" si="61"/>
        <v>273.06720000000001</v>
      </c>
      <c r="AI203" s="73"/>
      <c r="AJ203" s="73">
        <f t="shared" si="62"/>
        <v>276.52614310663603</v>
      </c>
      <c r="AK203" s="73"/>
      <c r="AL203" s="73">
        <f>IF(AB203="N",AJ203,#REF!)</f>
        <v>276.52614310663603</v>
      </c>
      <c r="AM203" s="73"/>
      <c r="AN203" s="72">
        <f t="shared" si="63"/>
        <v>5.4635294117646822</v>
      </c>
      <c r="AO203" s="73"/>
      <c r="AP203" s="73">
        <f t="shared" si="64"/>
        <v>278.64</v>
      </c>
      <c r="AQ203" s="73"/>
      <c r="AR203" s="73">
        <f t="shared" si="65"/>
        <v>5.5728</v>
      </c>
      <c r="AS203" s="73"/>
      <c r="AT203" s="73">
        <v>0</v>
      </c>
      <c r="AU203" s="73"/>
      <c r="AV203" s="73">
        <f t="shared" si="66"/>
        <v>284.21279999999996</v>
      </c>
      <c r="AW203" s="73"/>
      <c r="AX203" s="75">
        <f t="shared" si="67"/>
        <v>8397067.175999999</v>
      </c>
      <c r="AY203" s="75"/>
      <c r="AZ203" s="75">
        <f t="shared" si="68"/>
        <v>8169964.8980855616</v>
      </c>
      <c r="BA203" s="75"/>
      <c r="BB203" s="76">
        <f t="shared" si="69"/>
        <v>227102.27791443747</v>
      </c>
      <c r="BC203" s="70"/>
      <c r="BD203" s="77">
        <f t="shared" si="70"/>
        <v>5.5727999999999724</v>
      </c>
      <c r="BE203" s="76">
        <f t="shared" si="71"/>
        <v>164648.37599999917</v>
      </c>
      <c r="BF203" s="6"/>
    </row>
    <row r="204" spans="1:58" s="56" customFormat="1" x14ac:dyDescent="0.3">
      <c r="A204" s="70" t="s">
        <v>24</v>
      </c>
      <c r="B204" s="70"/>
      <c r="C204" s="70" t="s">
        <v>200</v>
      </c>
      <c r="D204" s="70"/>
      <c r="E204" s="70" t="s">
        <v>316</v>
      </c>
      <c r="F204" s="70"/>
      <c r="G204" s="71">
        <v>150</v>
      </c>
      <c r="H204" s="71"/>
      <c r="I204" s="71">
        <v>43633</v>
      </c>
      <c r="J204" s="71"/>
      <c r="K204" s="71">
        <v>57294</v>
      </c>
      <c r="L204" s="71"/>
      <c r="M204" s="95">
        <v>0.79</v>
      </c>
      <c r="N204" s="84"/>
      <c r="O204" s="73">
        <v>230.72950756905101</v>
      </c>
      <c r="P204" s="73"/>
      <c r="Q204" s="74">
        <v>275.39999999999998</v>
      </c>
      <c r="R204" s="74"/>
      <c r="S204" s="74">
        <f t="shared" si="54"/>
        <v>5.3999999999999773</v>
      </c>
      <c r="T204" s="73">
        <f t="shared" si="55"/>
        <v>5.508</v>
      </c>
      <c r="U204" s="73"/>
      <c r="V204" s="73">
        <f t="shared" si="56"/>
        <v>270</v>
      </c>
      <c r="W204" s="73"/>
      <c r="X204" s="72" t="str">
        <f t="shared" si="57"/>
        <v>Y</v>
      </c>
      <c r="Y204" s="73"/>
      <c r="Z204" s="72" t="str">
        <f t="shared" si="58"/>
        <v>N</v>
      </c>
      <c r="AA204" s="72"/>
      <c r="AB204" s="85" t="s">
        <v>237</v>
      </c>
      <c r="AC204" s="72"/>
      <c r="AD204" s="72" t="str">
        <f t="shared" si="59"/>
        <v>N</v>
      </c>
      <c r="AE204" s="72"/>
      <c r="AF204" s="72">
        <f t="shared" si="60"/>
        <v>0</v>
      </c>
      <c r="AG204" s="72"/>
      <c r="AH204" s="73">
        <f t="shared" si="61"/>
        <v>269.892</v>
      </c>
      <c r="AI204" s="73"/>
      <c r="AJ204" s="73">
        <f t="shared" si="62"/>
        <v>269.892</v>
      </c>
      <c r="AK204" s="73"/>
      <c r="AL204" s="73">
        <f>IF(AB204="N",AJ204,#REF!)</f>
        <v>269.892</v>
      </c>
      <c r="AM204" s="73"/>
      <c r="AN204" s="72">
        <f t="shared" si="63"/>
        <v>5.3999999999999773</v>
      </c>
      <c r="AO204" s="73"/>
      <c r="AP204" s="73">
        <f t="shared" si="64"/>
        <v>275.29199999999997</v>
      </c>
      <c r="AQ204" s="73"/>
      <c r="AR204" s="73">
        <f t="shared" si="65"/>
        <v>5.5058399999999992</v>
      </c>
      <c r="AS204" s="73"/>
      <c r="AT204" s="73">
        <v>0.05</v>
      </c>
      <c r="AU204" s="73"/>
      <c r="AV204" s="73">
        <f t="shared" si="66"/>
        <v>280.84783999999996</v>
      </c>
      <c r="AW204" s="73"/>
      <c r="AX204" s="75">
        <f t="shared" si="67"/>
        <v>12254233.802719999</v>
      </c>
      <c r="AY204" s="75"/>
      <c r="AZ204" s="75">
        <f t="shared" si="68"/>
        <v>10067420.603760403</v>
      </c>
      <c r="BA204" s="75"/>
      <c r="BB204" s="76">
        <f t="shared" si="69"/>
        <v>2186813.1989595965</v>
      </c>
      <c r="BC204" s="70"/>
      <c r="BD204" s="77">
        <f t="shared" si="70"/>
        <v>5.4478399999999851</v>
      </c>
      <c r="BE204" s="76">
        <f t="shared" si="71"/>
        <v>237705.60271999936</v>
      </c>
      <c r="BF204" s="6"/>
    </row>
    <row r="205" spans="1:58" s="56" customFormat="1" x14ac:dyDescent="0.3">
      <c r="A205" s="70" t="s">
        <v>23</v>
      </c>
      <c r="B205" s="70"/>
      <c r="C205" s="70" t="s">
        <v>200</v>
      </c>
      <c r="D205" s="70"/>
      <c r="E205" s="70" t="s">
        <v>285</v>
      </c>
      <c r="F205" s="70"/>
      <c r="G205" s="71">
        <v>100</v>
      </c>
      <c r="H205" s="71"/>
      <c r="I205" s="71">
        <v>20494</v>
      </c>
      <c r="J205" s="71"/>
      <c r="K205" s="71">
        <v>32850</v>
      </c>
      <c r="L205" s="71"/>
      <c r="M205" s="95">
        <v>0.74</v>
      </c>
      <c r="N205" s="84"/>
      <c r="O205" s="73">
        <v>205.51927623031801</v>
      </c>
      <c r="P205" s="73"/>
      <c r="Q205" s="74">
        <v>205.09</v>
      </c>
      <c r="R205" s="74"/>
      <c r="S205" s="74">
        <f t="shared" si="54"/>
        <v>4.0213725490196168</v>
      </c>
      <c r="T205" s="73">
        <f t="shared" si="55"/>
        <v>4.1017999999999999</v>
      </c>
      <c r="U205" s="73"/>
      <c r="V205" s="73">
        <f t="shared" si="56"/>
        <v>201.06862745098039</v>
      </c>
      <c r="W205" s="73"/>
      <c r="X205" s="72" t="str">
        <f t="shared" si="57"/>
        <v>N</v>
      </c>
      <c r="Y205" s="73"/>
      <c r="Z205" s="72" t="str">
        <f t="shared" si="58"/>
        <v>N</v>
      </c>
      <c r="AA205" s="72"/>
      <c r="AB205" s="85" t="s">
        <v>237</v>
      </c>
      <c r="AC205" s="72"/>
      <c r="AD205" s="72" t="str">
        <f t="shared" si="59"/>
        <v>Y</v>
      </c>
      <c r="AE205" s="72"/>
      <c r="AF205" s="72">
        <f t="shared" si="60"/>
        <v>201.06862745098039</v>
      </c>
      <c r="AG205" s="72"/>
      <c r="AH205" s="73">
        <f t="shared" si="61"/>
        <v>200.98820000000001</v>
      </c>
      <c r="AI205" s="73"/>
      <c r="AJ205" s="73">
        <f t="shared" si="62"/>
        <v>205.09</v>
      </c>
      <c r="AK205" s="73"/>
      <c r="AL205" s="73">
        <f>IF(AB205="N",AJ205,#REF!)</f>
        <v>205.09</v>
      </c>
      <c r="AM205" s="73"/>
      <c r="AN205" s="72" t="str">
        <f t="shared" si="63"/>
        <v>N/A</v>
      </c>
      <c r="AO205" s="73"/>
      <c r="AP205" s="73">
        <f t="shared" si="64"/>
        <v>205.09</v>
      </c>
      <c r="AQ205" s="73"/>
      <c r="AR205" s="73">
        <f t="shared" si="65"/>
        <v>4.1017999999999999</v>
      </c>
      <c r="AS205" s="73"/>
      <c r="AT205" s="73">
        <v>0.1</v>
      </c>
      <c r="AU205" s="73"/>
      <c r="AV205" s="73">
        <f t="shared" si="66"/>
        <v>209.29179999999999</v>
      </c>
      <c r="AW205" s="73"/>
      <c r="AX205" s="75">
        <f t="shared" si="67"/>
        <v>4289226.1491999999</v>
      </c>
      <c r="AY205" s="75"/>
      <c r="AZ205" s="75">
        <f t="shared" si="68"/>
        <v>4211912.0470641376</v>
      </c>
      <c r="BA205" s="75"/>
      <c r="BB205" s="76">
        <f t="shared" si="69"/>
        <v>77314.102135862224</v>
      </c>
      <c r="BC205" s="70"/>
      <c r="BD205" s="77">
        <f t="shared" si="70"/>
        <v>4.2017999999999915</v>
      </c>
      <c r="BE205" s="76">
        <f t="shared" si="71"/>
        <v>86111.689199999833</v>
      </c>
      <c r="BF205" s="6"/>
    </row>
    <row r="206" spans="1:58" s="56" customFormat="1" x14ac:dyDescent="0.3">
      <c r="A206" s="70" t="s">
        <v>21</v>
      </c>
      <c r="B206" s="70"/>
      <c r="C206" s="70" t="s">
        <v>200</v>
      </c>
      <c r="D206" s="70"/>
      <c r="E206" s="70" t="s">
        <v>359</v>
      </c>
      <c r="F206" s="70"/>
      <c r="G206" s="71">
        <v>99</v>
      </c>
      <c r="H206" s="71"/>
      <c r="I206" s="71">
        <v>31351</v>
      </c>
      <c r="J206" s="71"/>
      <c r="K206" s="71">
        <v>38948</v>
      </c>
      <c r="L206" s="71"/>
      <c r="M206" s="95">
        <v>0.83</v>
      </c>
      <c r="N206" s="84"/>
      <c r="O206" s="73">
        <v>266.029088363227</v>
      </c>
      <c r="P206" s="73"/>
      <c r="Q206" s="74">
        <v>283.56</v>
      </c>
      <c r="R206" s="74"/>
      <c r="S206" s="74">
        <f t="shared" si="54"/>
        <v>5.5600000000000023</v>
      </c>
      <c r="T206" s="73">
        <f t="shared" si="55"/>
        <v>5.6711999999999998</v>
      </c>
      <c r="U206" s="73"/>
      <c r="V206" s="73">
        <f t="shared" si="56"/>
        <v>278</v>
      </c>
      <c r="W206" s="73"/>
      <c r="X206" s="72" t="str">
        <f t="shared" si="57"/>
        <v>Y</v>
      </c>
      <c r="Y206" s="73"/>
      <c r="Z206" s="72" t="str">
        <f t="shared" si="58"/>
        <v>N</v>
      </c>
      <c r="AA206" s="72"/>
      <c r="AB206" s="85" t="s">
        <v>237</v>
      </c>
      <c r="AC206" s="72"/>
      <c r="AD206" s="72" t="str">
        <f t="shared" si="59"/>
        <v>N</v>
      </c>
      <c r="AE206" s="72"/>
      <c r="AF206" s="72">
        <f t="shared" si="60"/>
        <v>0</v>
      </c>
      <c r="AG206" s="72"/>
      <c r="AH206" s="73">
        <f t="shared" si="61"/>
        <v>277.8888</v>
      </c>
      <c r="AI206" s="73"/>
      <c r="AJ206" s="73">
        <f t="shared" si="62"/>
        <v>277.8888</v>
      </c>
      <c r="AK206" s="73"/>
      <c r="AL206" s="73">
        <f>IF(AB206="N",AJ206,#REF!)</f>
        <v>277.8888</v>
      </c>
      <c r="AM206" s="73"/>
      <c r="AN206" s="72">
        <f t="shared" si="63"/>
        <v>5.5600000000000023</v>
      </c>
      <c r="AO206" s="73"/>
      <c r="AP206" s="73">
        <f t="shared" si="64"/>
        <v>283.44880000000001</v>
      </c>
      <c r="AQ206" s="73"/>
      <c r="AR206" s="73">
        <f t="shared" si="65"/>
        <v>5.6689759999999998</v>
      </c>
      <c r="AS206" s="73"/>
      <c r="AT206" s="73">
        <v>0.06</v>
      </c>
      <c r="AU206" s="73"/>
      <c r="AV206" s="73">
        <f t="shared" si="66"/>
        <v>289.17777599999999</v>
      </c>
      <c r="AW206" s="73"/>
      <c r="AX206" s="75">
        <f t="shared" si="67"/>
        <v>9066012.4553759992</v>
      </c>
      <c r="AY206" s="75"/>
      <c r="AZ206" s="75">
        <f t="shared" si="68"/>
        <v>8340277.9492755299</v>
      </c>
      <c r="BA206" s="75"/>
      <c r="BB206" s="76">
        <f t="shared" si="69"/>
        <v>725734.50610046927</v>
      </c>
      <c r="BC206" s="70"/>
      <c r="BD206" s="77">
        <f t="shared" si="70"/>
        <v>5.6177759999999921</v>
      </c>
      <c r="BE206" s="76">
        <f t="shared" si="71"/>
        <v>176122.89537599974</v>
      </c>
      <c r="BF206" s="6"/>
    </row>
    <row r="207" spans="1:58" s="56" customFormat="1" x14ac:dyDescent="0.3">
      <c r="A207" s="70" t="s">
        <v>19</v>
      </c>
      <c r="B207" s="70"/>
      <c r="C207" s="70" t="s">
        <v>200</v>
      </c>
      <c r="D207" s="70"/>
      <c r="E207" s="70" t="s">
        <v>310</v>
      </c>
      <c r="F207" s="70"/>
      <c r="G207" s="71">
        <v>162</v>
      </c>
      <c r="H207" s="71"/>
      <c r="I207" s="71">
        <v>52793</v>
      </c>
      <c r="J207" s="71"/>
      <c r="K207" s="71">
        <v>56138</v>
      </c>
      <c r="L207" s="71"/>
      <c r="M207" s="95">
        <v>0.95</v>
      </c>
      <c r="N207" s="84"/>
      <c r="O207" s="73">
        <v>253.11086118246499</v>
      </c>
      <c r="P207" s="73"/>
      <c r="Q207" s="74">
        <v>247.49</v>
      </c>
      <c r="R207" s="74"/>
      <c r="S207" s="74">
        <f t="shared" si="54"/>
        <v>4.8527450980392075</v>
      </c>
      <c r="T207" s="73">
        <f t="shared" si="55"/>
        <v>4.9498000000000006</v>
      </c>
      <c r="U207" s="73"/>
      <c r="V207" s="73">
        <f t="shared" si="56"/>
        <v>242.6372549019608</v>
      </c>
      <c r="W207" s="73"/>
      <c r="X207" s="72" t="str">
        <f t="shared" si="57"/>
        <v>N</v>
      </c>
      <c r="Y207" s="73"/>
      <c r="Z207" s="72" t="str">
        <f t="shared" si="58"/>
        <v>N</v>
      </c>
      <c r="AA207" s="72"/>
      <c r="AB207" s="85" t="s">
        <v>237</v>
      </c>
      <c r="AC207" s="72"/>
      <c r="AD207" s="72" t="str">
        <f t="shared" si="59"/>
        <v>Y</v>
      </c>
      <c r="AE207" s="72"/>
      <c r="AF207" s="72">
        <f t="shared" si="60"/>
        <v>242.6372549019608</v>
      </c>
      <c r="AG207" s="72"/>
      <c r="AH207" s="73">
        <f t="shared" si="61"/>
        <v>242.5402</v>
      </c>
      <c r="AI207" s="73"/>
      <c r="AJ207" s="73">
        <f t="shared" si="62"/>
        <v>247.49</v>
      </c>
      <c r="AK207" s="73"/>
      <c r="AL207" s="73">
        <f>IF(AB207="N",AJ207,#REF!)</f>
        <v>247.49</v>
      </c>
      <c r="AM207" s="73"/>
      <c r="AN207" s="72" t="str">
        <f t="shared" si="63"/>
        <v>N/A</v>
      </c>
      <c r="AO207" s="73"/>
      <c r="AP207" s="73">
        <f t="shared" si="64"/>
        <v>247.49</v>
      </c>
      <c r="AQ207" s="73"/>
      <c r="AR207" s="73">
        <f t="shared" si="65"/>
        <v>4.9498000000000006</v>
      </c>
      <c r="AS207" s="73"/>
      <c r="AT207" s="73">
        <v>0.25</v>
      </c>
      <c r="AU207" s="73"/>
      <c r="AV207" s="73">
        <f t="shared" si="66"/>
        <v>252.68980000000002</v>
      </c>
      <c r="AW207" s="73"/>
      <c r="AX207" s="75">
        <f t="shared" si="67"/>
        <v>13340252.611400001</v>
      </c>
      <c r="AY207" s="75"/>
      <c r="AZ207" s="75">
        <f t="shared" si="68"/>
        <v>13362481.694405874</v>
      </c>
      <c r="BA207" s="75"/>
      <c r="BB207" s="76">
        <f t="shared" si="69"/>
        <v>-22229.083005873486</v>
      </c>
      <c r="BC207" s="70"/>
      <c r="BD207" s="77">
        <f t="shared" si="70"/>
        <v>5.1998000000000104</v>
      </c>
      <c r="BE207" s="76">
        <f t="shared" si="71"/>
        <v>274513.04140000057</v>
      </c>
      <c r="BF207" s="6"/>
    </row>
    <row r="208" spans="1:58" s="56" customFormat="1" x14ac:dyDescent="0.3">
      <c r="A208" s="70" t="s">
        <v>17</v>
      </c>
      <c r="B208" s="70"/>
      <c r="C208" s="70" t="s">
        <v>200</v>
      </c>
      <c r="D208" s="70"/>
      <c r="E208" s="70" t="s">
        <v>362</v>
      </c>
      <c r="F208" s="70"/>
      <c r="G208" s="71">
        <v>103</v>
      </c>
      <c r="H208" s="71"/>
      <c r="I208" s="71">
        <v>16130</v>
      </c>
      <c r="J208" s="71"/>
      <c r="K208" s="71">
        <v>36847</v>
      </c>
      <c r="L208" s="71"/>
      <c r="M208" s="95">
        <v>0.98</v>
      </c>
      <c r="N208" s="84"/>
      <c r="O208" s="73">
        <v>244.64234043955199</v>
      </c>
      <c r="P208" s="73"/>
      <c r="Q208" s="74">
        <v>244.21</v>
      </c>
      <c r="R208" s="74"/>
      <c r="S208" s="74">
        <f t="shared" si="54"/>
        <v>4.7884313725490131</v>
      </c>
      <c r="T208" s="73">
        <f t="shared" si="55"/>
        <v>4.8841999999999999</v>
      </c>
      <c r="U208" s="73"/>
      <c r="V208" s="73">
        <f t="shared" si="56"/>
        <v>239.42156862745099</v>
      </c>
      <c r="W208" s="73"/>
      <c r="X208" s="72" t="str">
        <f t="shared" si="57"/>
        <v>N</v>
      </c>
      <c r="Y208" s="73"/>
      <c r="Z208" s="72" t="str">
        <f t="shared" si="58"/>
        <v>N</v>
      </c>
      <c r="AA208" s="72"/>
      <c r="AB208" s="85" t="s">
        <v>237</v>
      </c>
      <c r="AC208" s="72"/>
      <c r="AD208" s="72" t="str">
        <f t="shared" si="59"/>
        <v>Y</v>
      </c>
      <c r="AE208" s="72"/>
      <c r="AF208" s="72">
        <f t="shared" si="60"/>
        <v>239.42156862745099</v>
      </c>
      <c r="AG208" s="72"/>
      <c r="AH208" s="73">
        <f t="shared" si="61"/>
        <v>239.32580000000002</v>
      </c>
      <c r="AI208" s="73"/>
      <c r="AJ208" s="73">
        <f t="shared" si="62"/>
        <v>244.21</v>
      </c>
      <c r="AK208" s="73"/>
      <c r="AL208" s="73">
        <f>IF(AB208="N",AJ208,#REF!)</f>
        <v>244.21</v>
      </c>
      <c r="AM208" s="73"/>
      <c r="AN208" s="72" t="str">
        <f t="shared" si="63"/>
        <v>N/A</v>
      </c>
      <c r="AO208" s="73"/>
      <c r="AP208" s="73">
        <f t="shared" si="64"/>
        <v>244.21</v>
      </c>
      <c r="AQ208" s="73"/>
      <c r="AR208" s="73">
        <f t="shared" si="65"/>
        <v>4.8841999999999999</v>
      </c>
      <c r="AS208" s="73"/>
      <c r="AT208" s="73">
        <v>1.05</v>
      </c>
      <c r="AU208" s="73"/>
      <c r="AV208" s="73">
        <f t="shared" si="66"/>
        <v>250.14420000000001</v>
      </c>
      <c r="AW208" s="73"/>
      <c r="AX208" s="75">
        <f t="shared" si="67"/>
        <v>4034825.946</v>
      </c>
      <c r="AY208" s="75"/>
      <c r="AZ208" s="75">
        <f t="shared" si="68"/>
        <v>3946080.9512899737</v>
      </c>
      <c r="BA208" s="75"/>
      <c r="BB208" s="76">
        <f t="shared" si="69"/>
        <v>88744.994710026309</v>
      </c>
      <c r="BC208" s="70"/>
      <c r="BD208" s="77">
        <f t="shared" si="70"/>
        <v>5.9342000000000041</v>
      </c>
      <c r="BE208" s="76">
        <f t="shared" si="71"/>
        <v>95718.646000000066</v>
      </c>
      <c r="BF208" s="6"/>
    </row>
    <row r="209" spans="1:58" s="56" customFormat="1" x14ac:dyDescent="0.3">
      <c r="A209" s="70" t="s">
        <v>180</v>
      </c>
      <c r="B209" s="70"/>
      <c r="C209" s="70" t="s">
        <v>200</v>
      </c>
      <c r="D209" s="70"/>
      <c r="E209" s="70" t="s">
        <v>334</v>
      </c>
      <c r="F209" s="70"/>
      <c r="G209" s="71">
        <v>90</v>
      </c>
      <c r="H209" s="71"/>
      <c r="I209" s="71">
        <v>9675</v>
      </c>
      <c r="J209" s="71"/>
      <c r="K209" s="71">
        <v>12392</v>
      </c>
      <c r="L209" s="71"/>
      <c r="M209" s="95">
        <v>0.91</v>
      </c>
      <c r="N209" s="84"/>
      <c r="O209" s="73">
        <v>248.92366439245299</v>
      </c>
      <c r="P209" s="73"/>
      <c r="Q209" s="74">
        <v>233.53</v>
      </c>
      <c r="R209" s="74"/>
      <c r="S209" s="74">
        <f t="shared" si="54"/>
        <v>4.5790196078431507</v>
      </c>
      <c r="T209" s="73">
        <f t="shared" si="55"/>
        <v>4.6706000000000003</v>
      </c>
      <c r="U209" s="73"/>
      <c r="V209" s="73">
        <f t="shared" si="56"/>
        <v>228.95098039215685</v>
      </c>
      <c r="W209" s="73"/>
      <c r="X209" s="72" t="str">
        <f t="shared" si="57"/>
        <v>N</v>
      </c>
      <c r="Y209" s="73"/>
      <c r="Z209" s="72" t="str">
        <f t="shared" si="58"/>
        <v>N</v>
      </c>
      <c r="AA209" s="72"/>
      <c r="AB209" s="85" t="s">
        <v>237</v>
      </c>
      <c r="AC209" s="72"/>
      <c r="AD209" s="72" t="str">
        <f t="shared" si="59"/>
        <v>Y</v>
      </c>
      <c r="AE209" s="72"/>
      <c r="AF209" s="72">
        <f t="shared" si="60"/>
        <v>228.95098039215685</v>
      </c>
      <c r="AG209" s="72"/>
      <c r="AH209" s="73">
        <f t="shared" si="61"/>
        <v>228.85939999999999</v>
      </c>
      <c r="AI209" s="73"/>
      <c r="AJ209" s="73">
        <f t="shared" si="62"/>
        <v>233.53</v>
      </c>
      <c r="AK209" s="73"/>
      <c r="AL209" s="73">
        <f>IF(AB209="N",AJ209,#REF!)</f>
        <v>233.53</v>
      </c>
      <c r="AM209" s="73"/>
      <c r="AN209" s="72" t="str">
        <f t="shared" si="63"/>
        <v>N/A</v>
      </c>
      <c r="AO209" s="73"/>
      <c r="AP209" s="73">
        <f t="shared" si="64"/>
        <v>233.53</v>
      </c>
      <c r="AQ209" s="73"/>
      <c r="AR209" s="73">
        <f t="shared" si="65"/>
        <v>4.6706000000000003</v>
      </c>
      <c r="AS209" s="73"/>
      <c r="AT209" s="73">
        <v>0.76</v>
      </c>
      <c r="AU209" s="73"/>
      <c r="AV209" s="73">
        <f t="shared" si="66"/>
        <v>238.9606</v>
      </c>
      <c r="AW209" s="73"/>
      <c r="AX209" s="75">
        <f t="shared" si="67"/>
        <v>2311943.8050000002</v>
      </c>
      <c r="AY209" s="75"/>
      <c r="AZ209" s="75">
        <f t="shared" si="68"/>
        <v>2408336.4529969827</v>
      </c>
      <c r="BA209" s="75"/>
      <c r="BB209" s="76">
        <f t="shared" si="69"/>
        <v>-96392.64799698256</v>
      </c>
      <c r="BC209" s="70"/>
      <c r="BD209" s="77">
        <f t="shared" si="70"/>
        <v>5.4305999999999983</v>
      </c>
      <c r="BE209" s="76">
        <f t="shared" si="71"/>
        <v>52541.054999999986</v>
      </c>
      <c r="BF209" s="6"/>
    </row>
    <row r="210" spans="1:58" s="56" customFormat="1" x14ac:dyDescent="0.3">
      <c r="A210" s="70" t="s">
        <v>15</v>
      </c>
      <c r="B210" s="70"/>
      <c r="C210" s="70" t="s">
        <v>200</v>
      </c>
      <c r="D210" s="70"/>
      <c r="E210" s="70" t="s">
        <v>259</v>
      </c>
      <c r="F210" s="70"/>
      <c r="G210" s="71">
        <v>59</v>
      </c>
      <c r="H210" s="71"/>
      <c r="I210" s="71">
        <v>3024</v>
      </c>
      <c r="J210" s="71"/>
      <c r="K210" s="71">
        <v>19382</v>
      </c>
      <c r="L210" s="71"/>
      <c r="M210" s="95">
        <v>0.76</v>
      </c>
      <c r="N210" s="84"/>
      <c r="O210" s="73">
        <v>243.97</v>
      </c>
      <c r="P210" s="73"/>
      <c r="Q210" s="74">
        <v>232.04</v>
      </c>
      <c r="R210" s="74"/>
      <c r="S210" s="74">
        <f t="shared" si="54"/>
        <v>4.549803921568639</v>
      </c>
      <c r="T210" s="73">
        <f t="shared" si="55"/>
        <v>4.6407999999999996</v>
      </c>
      <c r="U210" s="73"/>
      <c r="V210" s="73">
        <f t="shared" si="56"/>
        <v>227.49019607843135</v>
      </c>
      <c r="W210" s="73"/>
      <c r="X210" s="72" t="str">
        <f t="shared" si="57"/>
        <v>N</v>
      </c>
      <c r="Y210" s="73"/>
      <c r="Z210" s="72" t="str">
        <f t="shared" si="58"/>
        <v>N</v>
      </c>
      <c r="AA210" s="72"/>
      <c r="AB210" s="85" t="s">
        <v>237</v>
      </c>
      <c r="AC210" s="72"/>
      <c r="AD210" s="72" t="str">
        <f t="shared" si="59"/>
        <v>Y</v>
      </c>
      <c r="AE210" s="72"/>
      <c r="AF210" s="72">
        <f t="shared" si="60"/>
        <v>227.49019607843135</v>
      </c>
      <c r="AG210" s="72"/>
      <c r="AH210" s="73">
        <f t="shared" si="61"/>
        <v>227.39919999999998</v>
      </c>
      <c r="AI210" s="73"/>
      <c r="AJ210" s="73">
        <f t="shared" si="62"/>
        <v>232.04</v>
      </c>
      <c r="AK210" s="73"/>
      <c r="AL210" s="73">
        <f>IF(AB210="N",AJ210,#REF!)</f>
        <v>232.04</v>
      </c>
      <c r="AM210" s="73"/>
      <c r="AN210" s="72" t="str">
        <f t="shared" si="63"/>
        <v>N/A</v>
      </c>
      <c r="AO210" s="73"/>
      <c r="AP210" s="73">
        <f t="shared" si="64"/>
        <v>232.04</v>
      </c>
      <c r="AQ210" s="73"/>
      <c r="AR210" s="73">
        <f t="shared" si="65"/>
        <v>4.6407999999999996</v>
      </c>
      <c r="AS210" s="73"/>
      <c r="AT210" s="73">
        <v>0.23</v>
      </c>
      <c r="AU210" s="73"/>
      <c r="AV210" s="73">
        <f t="shared" si="66"/>
        <v>236.91079999999999</v>
      </c>
      <c r="AW210" s="73"/>
      <c r="AX210" s="75">
        <f t="shared" si="67"/>
        <v>716418.25919999997</v>
      </c>
      <c r="AY210" s="75"/>
      <c r="AZ210" s="75">
        <f t="shared" si="68"/>
        <v>737765.28</v>
      </c>
      <c r="BA210" s="75"/>
      <c r="BB210" s="76">
        <f t="shared" si="69"/>
        <v>-21347.020800000057</v>
      </c>
      <c r="BC210" s="70"/>
      <c r="BD210" s="77">
        <f t="shared" si="70"/>
        <v>4.8708000000000027</v>
      </c>
      <c r="BE210" s="76">
        <f t="shared" si="71"/>
        <v>14729.299200000009</v>
      </c>
      <c r="BF210" s="6"/>
    </row>
    <row r="211" spans="1:58" s="56" customFormat="1" x14ac:dyDescent="0.3">
      <c r="A211" s="70" t="s">
        <v>175</v>
      </c>
      <c r="B211" s="70"/>
      <c r="C211" s="70" t="s">
        <v>200</v>
      </c>
      <c r="D211" s="70"/>
      <c r="E211" s="70" t="s">
        <v>259</v>
      </c>
      <c r="F211" s="70"/>
      <c r="G211" s="71">
        <v>150</v>
      </c>
      <c r="H211" s="71"/>
      <c r="I211" s="71">
        <v>35327</v>
      </c>
      <c r="J211" s="71"/>
      <c r="K211" s="71">
        <v>49275</v>
      </c>
      <c r="L211" s="71"/>
      <c r="M211" s="95">
        <v>0.89</v>
      </c>
      <c r="N211" s="84"/>
      <c r="O211" s="73">
        <v>270.81157497178901</v>
      </c>
      <c r="P211" s="73"/>
      <c r="Q211" s="74">
        <v>222.16</v>
      </c>
      <c r="R211" s="74"/>
      <c r="S211" s="74">
        <f t="shared" si="54"/>
        <v>4.3560784313725662</v>
      </c>
      <c r="T211" s="73">
        <f t="shared" si="55"/>
        <v>4.4432</v>
      </c>
      <c r="U211" s="73"/>
      <c r="V211" s="73">
        <f t="shared" si="56"/>
        <v>217.80392156862743</v>
      </c>
      <c r="W211" s="73"/>
      <c r="X211" s="72" t="str">
        <f t="shared" si="57"/>
        <v>N</v>
      </c>
      <c r="Y211" s="73"/>
      <c r="Z211" s="72" t="str">
        <f t="shared" si="58"/>
        <v>N</v>
      </c>
      <c r="AA211" s="72"/>
      <c r="AB211" s="85" t="s">
        <v>237</v>
      </c>
      <c r="AC211" s="72"/>
      <c r="AD211" s="72" t="str">
        <f t="shared" si="59"/>
        <v>Y</v>
      </c>
      <c r="AE211" s="72"/>
      <c r="AF211" s="72">
        <f t="shared" si="60"/>
        <v>217.80392156862743</v>
      </c>
      <c r="AG211" s="72"/>
      <c r="AH211" s="73">
        <f t="shared" si="61"/>
        <v>217.71680000000001</v>
      </c>
      <c r="AI211" s="73"/>
      <c r="AJ211" s="73">
        <f t="shared" si="62"/>
        <v>222.16</v>
      </c>
      <c r="AK211" s="73"/>
      <c r="AL211" s="73">
        <f>IF(AB211="N",AJ211,#REF!)</f>
        <v>222.16</v>
      </c>
      <c r="AM211" s="73"/>
      <c r="AN211" s="72" t="str">
        <f t="shared" si="63"/>
        <v>N/A</v>
      </c>
      <c r="AO211" s="73"/>
      <c r="AP211" s="73">
        <f t="shared" si="64"/>
        <v>222.16</v>
      </c>
      <c r="AQ211" s="73"/>
      <c r="AR211" s="73">
        <f t="shared" si="65"/>
        <v>4.4432</v>
      </c>
      <c r="AS211" s="73"/>
      <c r="AT211" s="73">
        <v>0.31</v>
      </c>
      <c r="AU211" s="73"/>
      <c r="AV211" s="73">
        <f t="shared" si="66"/>
        <v>226.91319999999999</v>
      </c>
      <c r="AW211" s="73"/>
      <c r="AX211" s="75">
        <f t="shared" si="67"/>
        <v>8016162.6163999997</v>
      </c>
      <c r="AY211" s="75"/>
      <c r="AZ211" s="75">
        <f t="shared" si="68"/>
        <v>9566960.50902839</v>
      </c>
      <c r="BA211" s="75"/>
      <c r="BB211" s="76">
        <f t="shared" si="69"/>
        <v>-1550797.8926283903</v>
      </c>
      <c r="BC211" s="70"/>
      <c r="BD211" s="77">
        <f t="shared" si="70"/>
        <v>4.7531999999999925</v>
      </c>
      <c r="BE211" s="76">
        <f t="shared" si="71"/>
        <v>167916.29639999973</v>
      </c>
      <c r="BF211" s="6"/>
    </row>
    <row r="212" spans="1:58" s="56" customFormat="1" x14ac:dyDescent="0.3">
      <c r="A212" s="70" t="s">
        <v>12</v>
      </c>
      <c r="B212" s="70"/>
      <c r="C212" s="70" t="s">
        <v>200</v>
      </c>
      <c r="D212" s="70"/>
      <c r="E212" s="70" t="s">
        <v>313</v>
      </c>
      <c r="F212" s="70"/>
      <c r="G212" s="71">
        <v>148</v>
      </c>
      <c r="H212" s="71"/>
      <c r="I212" s="71">
        <v>33912</v>
      </c>
      <c r="J212" s="71"/>
      <c r="K212" s="71">
        <v>48807</v>
      </c>
      <c r="L212" s="71"/>
      <c r="M212" s="95">
        <v>0.9</v>
      </c>
      <c r="N212" s="84"/>
      <c r="O212" s="73">
        <v>296.85760060421001</v>
      </c>
      <c r="P212" s="73"/>
      <c r="Q212" s="74">
        <v>224.32</v>
      </c>
      <c r="R212" s="74"/>
      <c r="S212" s="74">
        <f t="shared" si="54"/>
        <v>4.3984313725490267</v>
      </c>
      <c r="T212" s="73">
        <f t="shared" si="55"/>
        <v>4.4863999999999997</v>
      </c>
      <c r="U212" s="73"/>
      <c r="V212" s="73">
        <f t="shared" si="56"/>
        <v>219.92156862745097</v>
      </c>
      <c r="W212" s="73"/>
      <c r="X212" s="72" t="str">
        <f t="shared" si="57"/>
        <v>N</v>
      </c>
      <c r="Y212" s="73"/>
      <c r="Z212" s="72" t="str">
        <f t="shared" si="58"/>
        <v>N</v>
      </c>
      <c r="AA212" s="72"/>
      <c r="AB212" s="85" t="s">
        <v>237</v>
      </c>
      <c r="AC212" s="72"/>
      <c r="AD212" s="72" t="str">
        <f t="shared" si="59"/>
        <v>Y</v>
      </c>
      <c r="AE212" s="72"/>
      <c r="AF212" s="72">
        <f t="shared" si="60"/>
        <v>219.92156862745097</v>
      </c>
      <c r="AG212" s="72"/>
      <c r="AH212" s="73">
        <f t="shared" si="61"/>
        <v>219.83359999999999</v>
      </c>
      <c r="AI212" s="73"/>
      <c r="AJ212" s="73">
        <f t="shared" si="62"/>
        <v>224.32</v>
      </c>
      <c r="AK212" s="73"/>
      <c r="AL212" s="73">
        <f>IF(AB212="N",AJ212,#REF!)</f>
        <v>224.32</v>
      </c>
      <c r="AM212" s="73"/>
      <c r="AN212" s="72" t="str">
        <f t="shared" si="63"/>
        <v>N/A</v>
      </c>
      <c r="AO212" s="73"/>
      <c r="AP212" s="73">
        <f t="shared" si="64"/>
        <v>224.32</v>
      </c>
      <c r="AQ212" s="73"/>
      <c r="AR212" s="73">
        <f t="shared" si="65"/>
        <v>4.4863999999999997</v>
      </c>
      <c r="AS212" s="73"/>
      <c r="AT212" s="73">
        <v>0.16</v>
      </c>
      <c r="AU212" s="73"/>
      <c r="AV212" s="73">
        <f t="shared" si="66"/>
        <v>228.96639999999999</v>
      </c>
      <c r="AW212" s="73"/>
      <c r="AX212" s="75">
        <f t="shared" si="67"/>
        <v>7764708.5567999994</v>
      </c>
      <c r="AY212" s="75"/>
      <c r="AZ212" s="75">
        <f t="shared" si="68"/>
        <v>10067034.95168997</v>
      </c>
      <c r="BA212" s="75"/>
      <c r="BB212" s="76">
        <f t="shared" si="69"/>
        <v>-2302326.3948899703</v>
      </c>
      <c r="BC212" s="70"/>
      <c r="BD212" s="77">
        <f t="shared" si="70"/>
        <v>4.6463999999999999</v>
      </c>
      <c r="BE212" s="76">
        <f t="shared" si="71"/>
        <v>157568.71679999999</v>
      </c>
      <c r="BF212" s="6"/>
    </row>
    <row r="213" spans="1:58" s="56" customFormat="1" x14ac:dyDescent="0.3">
      <c r="A213" s="70" t="s">
        <v>188</v>
      </c>
      <c r="B213" s="70"/>
      <c r="C213" s="70" t="s">
        <v>200</v>
      </c>
      <c r="D213" s="70"/>
      <c r="E213" s="70" t="s">
        <v>266</v>
      </c>
      <c r="F213" s="70"/>
      <c r="G213" s="71">
        <v>108</v>
      </c>
      <c r="H213" s="71"/>
      <c r="I213" s="71">
        <v>26038</v>
      </c>
      <c r="J213" s="71"/>
      <c r="K213" s="71">
        <v>35478</v>
      </c>
      <c r="L213" s="71"/>
      <c r="M213" s="95">
        <v>0.84</v>
      </c>
      <c r="N213" s="84"/>
      <c r="O213" s="73">
        <v>204.020193283694</v>
      </c>
      <c r="P213" s="73"/>
      <c r="Q213" s="74">
        <v>201.97</v>
      </c>
      <c r="R213" s="74"/>
      <c r="S213" s="74">
        <f t="shared" si="54"/>
        <v>3.9601960784313803</v>
      </c>
      <c r="T213" s="73">
        <f t="shared" si="55"/>
        <v>4.0393999999999997</v>
      </c>
      <c r="U213" s="73"/>
      <c r="V213" s="73">
        <f t="shared" si="56"/>
        <v>198.00980392156862</v>
      </c>
      <c r="W213" s="73"/>
      <c r="X213" s="72" t="str">
        <f t="shared" si="57"/>
        <v>N</v>
      </c>
      <c r="Y213" s="73"/>
      <c r="Z213" s="72" t="str">
        <f t="shared" si="58"/>
        <v>N</v>
      </c>
      <c r="AA213" s="72"/>
      <c r="AB213" s="85" t="s">
        <v>237</v>
      </c>
      <c r="AC213" s="72"/>
      <c r="AD213" s="72" t="str">
        <f t="shared" si="59"/>
        <v>Y</v>
      </c>
      <c r="AE213" s="72"/>
      <c r="AF213" s="72">
        <f t="shared" si="60"/>
        <v>198.00980392156862</v>
      </c>
      <c r="AG213" s="72"/>
      <c r="AH213" s="73">
        <f t="shared" si="61"/>
        <v>197.9306</v>
      </c>
      <c r="AI213" s="73"/>
      <c r="AJ213" s="73">
        <f t="shared" si="62"/>
        <v>201.97</v>
      </c>
      <c r="AK213" s="73"/>
      <c r="AL213" s="73">
        <f>IF(AB213="N",AJ213,#REF!)</f>
        <v>201.97</v>
      </c>
      <c r="AM213" s="73"/>
      <c r="AN213" s="72" t="str">
        <f t="shared" si="63"/>
        <v>N/A</v>
      </c>
      <c r="AO213" s="73"/>
      <c r="AP213" s="73">
        <f t="shared" si="64"/>
        <v>201.97</v>
      </c>
      <c r="AQ213" s="73"/>
      <c r="AR213" s="73">
        <f t="shared" si="65"/>
        <v>4.0393999999999997</v>
      </c>
      <c r="AS213" s="73"/>
      <c r="AT213" s="73">
        <v>0.05</v>
      </c>
      <c r="AU213" s="73"/>
      <c r="AV213" s="73">
        <f t="shared" si="66"/>
        <v>206.05940000000001</v>
      </c>
      <c r="AW213" s="73"/>
      <c r="AX213" s="75">
        <f t="shared" si="67"/>
        <v>5365374.6572000002</v>
      </c>
      <c r="AY213" s="75"/>
      <c r="AZ213" s="75">
        <f t="shared" si="68"/>
        <v>5312277.7927208245</v>
      </c>
      <c r="BA213" s="75"/>
      <c r="BB213" s="76">
        <f t="shared" si="69"/>
        <v>53096.864479175769</v>
      </c>
      <c r="BC213" s="70"/>
      <c r="BD213" s="77">
        <f t="shared" si="70"/>
        <v>4.0894000000000119</v>
      </c>
      <c r="BE213" s="76">
        <f t="shared" si="71"/>
        <v>106479.79720000031</v>
      </c>
      <c r="BF213" s="6"/>
    </row>
    <row r="214" spans="1:58" s="56" customFormat="1" x14ac:dyDescent="0.3">
      <c r="A214" s="70" t="s">
        <v>11</v>
      </c>
      <c r="B214" s="70"/>
      <c r="C214" s="70" t="s">
        <v>200</v>
      </c>
      <c r="D214" s="70"/>
      <c r="E214" s="70" t="s">
        <v>271</v>
      </c>
      <c r="F214" s="70"/>
      <c r="G214" s="71">
        <v>87</v>
      </c>
      <c r="H214" s="71"/>
      <c r="I214" s="71">
        <v>14948</v>
      </c>
      <c r="J214" s="71"/>
      <c r="K214" s="71">
        <v>28580</v>
      </c>
      <c r="L214" s="71"/>
      <c r="M214" s="95">
        <v>0.61</v>
      </c>
      <c r="N214" s="84"/>
      <c r="O214" s="73">
        <v>167.55950574892901</v>
      </c>
      <c r="P214" s="73"/>
      <c r="Q214" s="74">
        <v>221</v>
      </c>
      <c r="R214" s="74"/>
      <c r="S214" s="74">
        <f t="shared" si="54"/>
        <v>4.3333333333333428</v>
      </c>
      <c r="T214" s="73">
        <f t="shared" si="55"/>
        <v>4.42</v>
      </c>
      <c r="U214" s="73"/>
      <c r="V214" s="73">
        <f t="shared" si="56"/>
        <v>216.66666666666666</v>
      </c>
      <c r="W214" s="73"/>
      <c r="X214" s="72" t="str">
        <f t="shared" si="57"/>
        <v>Y</v>
      </c>
      <c r="Y214" s="73"/>
      <c r="Z214" s="72" t="str">
        <f t="shared" si="58"/>
        <v>Y</v>
      </c>
      <c r="AA214" s="72"/>
      <c r="AB214" s="85" t="s">
        <v>237</v>
      </c>
      <c r="AC214" s="72"/>
      <c r="AD214" s="72" t="str">
        <f t="shared" si="59"/>
        <v>N</v>
      </c>
      <c r="AE214" s="72"/>
      <c r="AF214" s="72">
        <f t="shared" si="60"/>
        <v>0</v>
      </c>
      <c r="AG214" s="72"/>
      <c r="AH214" s="73">
        <f t="shared" si="61"/>
        <v>216.58</v>
      </c>
      <c r="AI214" s="73"/>
      <c r="AJ214" s="73">
        <f t="shared" si="62"/>
        <v>167.55950574892901</v>
      </c>
      <c r="AK214" s="73"/>
      <c r="AL214" s="73">
        <f>IF(AB214="N",AJ214,#REF!)</f>
        <v>167.55950574892901</v>
      </c>
      <c r="AM214" s="73"/>
      <c r="AN214" s="72">
        <f t="shared" si="63"/>
        <v>4.3333333333333428</v>
      </c>
      <c r="AO214" s="73"/>
      <c r="AP214" s="73">
        <f t="shared" si="64"/>
        <v>171.89283908226236</v>
      </c>
      <c r="AQ214" s="73"/>
      <c r="AR214" s="73">
        <f t="shared" si="65"/>
        <v>3.4378567816452472</v>
      </c>
      <c r="AS214" s="73"/>
      <c r="AT214" s="73">
        <v>0</v>
      </c>
      <c r="AU214" s="73"/>
      <c r="AV214" s="73">
        <f t="shared" si="66"/>
        <v>175.33069586390761</v>
      </c>
      <c r="AW214" s="73"/>
      <c r="AX214" s="75">
        <f t="shared" si="67"/>
        <v>2620843.241773691</v>
      </c>
      <c r="AY214" s="75"/>
      <c r="AZ214" s="75">
        <f t="shared" si="68"/>
        <v>2504679.491934991</v>
      </c>
      <c r="BA214" s="75"/>
      <c r="BB214" s="76">
        <f t="shared" si="69"/>
        <v>116163.74983870005</v>
      </c>
      <c r="BC214" s="70"/>
      <c r="BD214" s="77">
        <f t="shared" si="70"/>
        <v>-45.669304136092393</v>
      </c>
      <c r="BE214" s="76">
        <f t="shared" si="71"/>
        <v>-682664.75822630909</v>
      </c>
      <c r="BF214" s="6"/>
    </row>
    <row r="215" spans="1:58" s="56" customFormat="1" x14ac:dyDescent="0.3">
      <c r="A215" s="70" t="s">
        <v>10</v>
      </c>
      <c r="B215" s="70"/>
      <c r="C215" s="70" t="s">
        <v>200</v>
      </c>
      <c r="D215" s="70"/>
      <c r="E215" s="70" t="s">
        <v>324</v>
      </c>
      <c r="F215" s="70"/>
      <c r="G215" s="71">
        <v>129</v>
      </c>
      <c r="H215" s="71"/>
      <c r="I215" s="71">
        <v>30789</v>
      </c>
      <c r="J215" s="71"/>
      <c r="K215" s="71">
        <v>42377</v>
      </c>
      <c r="L215" s="71"/>
      <c r="M215" s="95">
        <v>0.86</v>
      </c>
      <c r="N215" s="84"/>
      <c r="O215" s="73">
        <v>233.03682970925701</v>
      </c>
      <c r="P215" s="73"/>
      <c r="Q215" s="74">
        <v>236.3</v>
      </c>
      <c r="R215" s="74"/>
      <c r="S215" s="74">
        <f t="shared" si="54"/>
        <v>4.6333333333333258</v>
      </c>
      <c r="T215" s="73">
        <f t="shared" si="55"/>
        <v>4.726</v>
      </c>
      <c r="U215" s="73"/>
      <c r="V215" s="73">
        <f t="shared" si="56"/>
        <v>231.66666666666669</v>
      </c>
      <c r="W215" s="73"/>
      <c r="X215" s="72" t="str">
        <f t="shared" si="57"/>
        <v>Y</v>
      </c>
      <c r="Y215" s="73"/>
      <c r="Z215" s="72" t="str">
        <f t="shared" si="58"/>
        <v>N</v>
      </c>
      <c r="AA215" s="72"/>
      <c r="AB215" s="85" t="s">
        <v>237</v>
      </c>
      <c r="AC215" s="72"/>
      <c r="AD215" s="72" t="str">
        <f t="shared" si="59"/>
        <v>Y</v>
      </c>
      <c r="AE215" s="72"/>
      <c r="AF215" s="72">
        <f t="shared" si="60"/>
        <v>0</v>
      </c>
      <c r="AG215" s="72"/>
      <c r="AH215" s="73">
        <f t="shared" si="61"/>
        <v>231.57400000000001</v>
      </c>
      <c r="AI215" s="73"/>
      <c r="AJ215" s="73">
        <f t="shared" si="62"/>
        <v>233.03682970925701</v>
      </c>
      <c r="AK215" s="73"/>
      <c r="AL215" s="73">
        <f>IF(AB215="N",AJ215,#REF!)</f>
        <v>233.03682970925701</v>
      </c>
      <c r="AM215" s="73"/>
      <c r="AN215" s="72">
        <f t="shared" si="63"/>
        <v>4.6333333333333258</v>
      </c>
      <c r="AO215" s="73"/>
      <c r="AP215" s="73">
        <f t="shared" si="64"/>
        <v>236.3</v>
      </c>
      <c r="AQ215" s="73"/>
      <c r="AR215" s="73">
        <f t="shared" si="65"/>
        <v>4.726</v>
      </c>
      <c r="AS215" s="73"/>
      <c r="AT215" s="73">
        <v>0.03</v>
      </c>
      <c r="AU215" s="73"/>
      <c r="AV215" s="73">
        <f t="shared" si="66"/>
        <v>241.05600000000001</v>
      </c>
      <c r="AW215" s="73"/>
      <c r="AX215" s="75">
        <f t="shared" si="67"/>
        <v>7421873.1840000004</v>
      </c>
      <c r="AY215" s="75"/>
      <c r="AZ215" s="75">
        <f t="shared" si="68"/>
        <v>7174970.9499183139</v>
      </c>
      <c r="BA215" s="75"/>
      <c r="BB215" s="76">
        <f t="shared" si="69"/>
        <v>246902.23408168647</v>
      </c>
      <c r="BC215" s="70"/>
      <c r="BD215" s="77">
        <f t="shared" si="70"/>
        <v>4.7560000000000002</v>
      </c>
      <c r="BE215" s="76">
        <f t="shared" si="71"/>
        <v>146432.484</v>
      </c>
      <c r="BF215" s="6"/>
    </row>
    <row r="216" spans="1:58" s="56" customFormat="1" x14ac:dyDescent="0.3">
      <c r="A216" s="70" t="s">
        <v>9</v>
      </c>
      <c r="B216" s="70"/>
      <c r="C216" s="70" t="s">
        <v>200</v>
      </c>
      <c r="D216" s="70"/>
      <c r="E216" s="70" t="s">
        <v>358</v>
      </c>
      <c r="F216" s="70"/>
      <c r="G216" s="71">
        <v>130</v>
      </c>
      <c r="H216" s="71"/>
      <c r="I216" s="71">
        <v>29920</v>
      </c>
      <c r="J216" s="71"/>
      <c r="K216" s="71">
        <v>45135</v>
      </c>
      <c r="L216" s="71"/>
      <c r="M216" s="95">
        <v>0.95</v>
      </c>
      <c r="N216" s="84"/>
      <c r="O216" s="73">
        <v>290.21462536384001</v>
      </c>
      <c r="P216" s="73"/>
      <c r="Q216" s="74">
        <v>242.21</v>
      </c>
      <c r="R216" s="74"/>
      <c r="S216" s="74">
        <f t="shared" si="54"/>
        <v>4.7492156862745105</v>
      </c>
      <c r="T216" s="73">
        <f t="shared" si="55"/>
        <v>4.8441999999999998</v>
      </c>
      <c r="U216" s="73"/>
      <c r="V216" s="73">
        <f t="shared" si="56"/>
        <v>237.4607843137255</v>
      </c>
      <c r="W216" s="73"/>
      <c r="X216" s="72" t="str">
        <f t="shared" si="57"/>
        <v>N</v>
      </c>
      <c r="Y216" s="73"/>
      <c r="Z216" s="72" t="str">
        <f t="shared" si="58"/>
        <v>N</v>
      </c>
      <c r="AA216" s="72"/>
      <c r="AB216" s="85" t="s">
        <v>237</v>
      </c>
      <c r="AC216" s="72"/>
      <c r="AD216" s="72" t="str">
        <f t="shared" si="59"/>
        <v>Y</v>
      </c>
      <c r="AE216" s="72"/>
      <c r="AF216" s="72">
        <f t="shared" si="60"/>
        <v>237.4607843137255</v>
      </c>
      <c r="AG216" s="72"/>
      <c r="AH216" s="73">
        <f t="shared" si="61"/>
        <v>237.36580000000001</v>
      </c>
      <c r="AI216" s="73"/>
      <c r="AJ216" s="73">
        <f t="shared" si="62"/>
        <v>242.21</v>
      </c>
      <c r="AK216" s="73"/>
      <c r="AL216" s="73">
        <f>IF(AB216="N",AJ216,#REF!)</f>
        <v>242.21</v>
      </c>
      <c r="AM216" s="73"/>
      <c r="AN216" s="72" t="str">
        <f t="shared" si="63"/>
        <v>N/A</v>
      </c>
      <c r="AO216" s="73"/>
      <c r="AP216" s="73">
        <f t="shared" si="64"/>
        <v>242.21</v>
      </c>
      <c r="AQ216" s="73"/>
      <c r="AR216" s="73">
        <f t="shared" si="65"/>
        <v>4.8441999999999998</v>
      </c>
      <c r="AS216" s="73"/>
      <c r="AT216" s="73">
        <v>0.74</v>
      </c>
      <c r="AU216" s="73"/>
      <c r="AV216" s="73">
        <f t="shared" si="66"/>
        <v>247.79420000000002</v>
      </c>
      <c r="AW216" s="73"/>
      <c r="AX216" s="75">
        <f t="shared" si="67"/>
        <v>7414002.4640000006</v>
      </c>
      <c r="AY216" s="75"/>
      <c r="AZ216" s="75">
        <f t="shared" si="68"/>
        <v>8683221.5908860937</v>
      </c>
      <c r="BA216" s="75"/>
      <c r="BB216" s="76">
        <f t="shared" si="69"/>
        <v>-1269219.1268860931</v>
      </c>
      <c r="BC216" s="70"/>
      <c r="BD216" s="77">
        <f t="shared" si="70"/>
        <v>5.5842000000000098</v>
      </c>
      <c r="BE216" s="76">
        <f t="shared" si="71"/>
        <v>167079.26400000029</v>
      </c>
      <c r="BF216" s="6"/>
    </row>
    <row r="217" spans="1:58" s="56" customFormat="1" x14ac:dyDescent="0.3">
      <c r="A217" s="6" t="s">
        <v>173</v>
      </c>
      <c r="B217" s="6"/>
      <c r="C217" s="6" t="s">
        <v>200</v>
      </c>
      <c r="D217" s="7"/>
      <c r="E217" s="6" t="s">
        <v>295</v>
      </c>
      <c r="F217" s="7"/>
      <c r="G217" s="8">
        <v>130</v>
      </c>
      <c r="H217" s="9"/>
      <c r="I217" s="8">
        <v>28024</v>
      </c>
      <c r="J217" s="9"/>
      <c r="K217" s="8">
        <v>43219</v>
      </c>
      <c r="L217" s="9"/>
      <c r="M217" s="97">
        <v>0.91</v>
      </c>
      <c r="N217" s="11"/>
      <c r="O217" s="5">
        <v>221.19033789635699</v>
      </c>
      <c r="P217" s="12"/>
      <c r="Q217" s="13">
        <v>210.25</v>
      </c>
      <c r="R217" s="13"/>
      <c r="S217" s="13">
        <f t="shared" si="54"/>
        <v>4.1225490196078454</v>
      </c>
      <c r="T217" s="5">
        <f t="shared" si="55"/>
        <v>4.2050000000000001</v>
      </c>
      <c r="U217" s="5"/>
      <c r="V217" s="5">
        <f t="shared" si="56"/>
        <v>206.12745098039215</v>
      </c>
      <c r="W217" s="5"/>
      <c r="X217" s="42" t="str">
        <f t="shared" si="57"/>
        <v>N</v>
      </c>
      <c r="Y217" s="5"/>
      <c r="Z217" s="72" t="str">
        <f t="shared" si="58"/>
        <v>N</v>
      </c>
      <c r="AA217" s="42"/>
      <c r="AB217" s="83" t="s">
        <v>237</v>
      </c>
      <c r="AC217" s="42"/>
      <c r="AD217" s="42" t="str">
        <f t="shared" si="59"/>
        <v>Y</v>
      </c>
      <c r="AE217" s="42"/>
      <c r="AF217" s="42">
        <f t="shared" si="60"/>
        <v>206.12745098039215</v>
      </c>
      <c r="AG217" s="42"/>
      <c r="AH217" s="5">
        <f t="shared" si="61"/>
        <v>206.04499999999999</v>
      </c>
      <c r="AI217" s="12"/>
      <c r="AJ217" s="12">
        <f t="shared" si="62"/>
        <v>210.25</v>
      </c>
      <c r="AK217" s="12"/>
      <c r="AL217" s="12">
        <f>IF(AB217="N",AJ217,#REF!)</f>
        <v>210.25</v>
      </c>
      <c r="AM217" s="12"/>
      <c r="AN217" s="42" t="str">
        <f t="shared" si="63"/>
        <v>N/A</v>
      </c>
      <c r="AO217" s="12"/>
      <c r="AP217" s="5">
        <f t="shared" si="64"/>
        <v>210.25</v>
      </c>
      <c r="AQ217" s="12"/>
      <c r="AR217" s="5">
        <f t="shared" si="65"/>
        <v>4.2050000000000001</v>
      </c>
      <c r="AS217" s="12"/>
      <c r="AT217" s="5">
        <v>7.0000000000000007E-2</v>
      </c>
      <c r="AU217" s="12"/>
      <c r="AV217" s="5">
        <f t="shared" si="66"/>
        <v>214.52500000000001</v>
      </c>
      <c r="AW217" s="12"/>
      <c r="AX217" s="39">
        <f t="shared" si="67"/>
        <v>6011848.6000000006</v>
      </c>
      <c r="AY217" s="28"/>
      <c r="AZ217" s="39">
        <f t="shared" si="68"/>
        <v>6198638.0292075081</v>
      </c>
      <c r="BA217" s="28"/>
      <c r="BB217" s="40">
        <f t="shared" si="69"/>
        <v>-186789.42920750752</v>
      </c>
      <c r="BC217" s="6"/>
      <c r="BD217" s="31">
        <f t="shared" si="70"/>
        <v>4.2750000000000057</v>
      </c>
      <c r="BE217" s="40">
        <f t="shared" si="71"/>
        <v>119802.60000000017</v>
      </c>
      <c r="BF217" s="6"/>
    </row>
    <row r="218" spans="1:58" s="56" customFormat="1" x14ac:dyDescent="0.3">
      <c r="A218" s="6"/>
      <c r="B218" s="6"/>
      <c r="C218" s="6"/>
      <c r="D218" s="7"/>
      <c r="E218" s="6"/>
      <c r="F218" s="7"/>
      <c r="G218" s="8"/>
      <c r="H218" s="9"/>
      <c r="I218" s="8"/>
      <c r="J218" s="9"/>
      <c r="K218" s="8"/>
      <c r="L218" s="9"/>
      <c r="M218" s="47"/>
      <c r="N218" s="11"/>
      <c r="O218" s="5"/>
      <c r="P218" s="12"/>
      <c r="Q218" s="13"/>
      <c r="R218" s="13"/>
      <c r="S218" s="13"/>
      <c r="T218" s="13"/>
      <c r="U218" s="13"/>
      <c r="V218" s="13"/>
      <c r="W218" s="13"/>
      <c r="X218" s="51"/>
      <c r="Y218" s="13"/>
      <c r="Z218" s="13"/>
      <c r="AA218" s="13"/>
      <c r="AB218" s="78"/>
      <c r="AC218" s="13"/>
      <c r="AD218" s="13"/>
      <c r="AE218" s="13"/>
      <c r="AF218" s="13"/>
      <c r="AG218" s="13"/>
      <c r="AH218" s="13"/>
      <c r="AI218" s="12"/>
      <c r="AJ218" s="12"/>
      <c r="AK218" s="12"/>
      <c r="AL218" s="12"/>
      <c r="AM218" s="12"/>
      <c r="AN218" s="42"/>
      <c r="AO218" s="12"/>
      <c r="AP218" s="5"/>
      <c r="AQ218" s="12"/>
      <c r="AR218" s="5"/>
      <c r="AS218" s="12"/>
      <c r="AT218" s="5"/>
      <c r="AU218" s="12"/>
      <c r="AV218" s="5"/>
      <c r="AW218" s="12"/>
      <c r="AX218" s="5"/>
      <c r="AY218" s="12"/>
      <c r="AZ218" s="6"/>
      <c r="BA218" s="7"/>
      <c r="BB218" s="6"/>
      <c r="BC218" s="6"/>
      <c r="BD218" s="6"/>
      <c r="BE218" s="6"/>
      <c r="BF218" s="6"/>
    </row>
    <row r="219" spans="1:58" s="56" customFormat="1" x14ac:dyDescent="0.3">
      <c r="A219" s="6"/>
      <c r="B219" s="6"/>
      <c r="C219" s="6"/>
      <c r="D219" s="7"/>
      <c r="E219" s="6"/>
      <c r="F219" s="7"/>
      <c r="G219" s="8"/>
      <c r="H219" s="9"/>
      <c r="I219" s="8"/>
      <c r="J219" s="9"/>
      <c r="K219" s="8"/>
      <c r="L219" s="9"/>
      <c r="M219" s="47"/>
      <c r="N219" s="11"/>
      <c r="O219" s="5"/>
      <c r="P219" s="12"/>
      <c r="Q219" s="13"/>
      <c r="R219" s="13"/>
      <c r="S219" s="13"/>
      <c r="T219" s="13"/>
      <c r="U219" s="13"/>
      <c r="V219" s="13"/>
      <c r="W219" s="13"/>
      <c r="X219" s="51"/>
      <c r="Y219" s="13"/>
      <c r="Z219" s="13"/>
      <c r="AA219" s="13"/>
      <c r="AB219" s="78"/>
      <c r="AC219" s="13"/>
      <c r="AD219" s="13"/>
      <c r="AE219" s="13"/>
      <c r="AF219" s="13"/>
      <c r="AG219" s="13"/>
      <c r="AH219" s="13"/>
      <c r="AI219" s="12"/>
      <c r="AJ219" s="12"/>
      <c r="AK219" s="12"/>
      <c r="AL219" s="12"/>
      <c r="AM219" s="12"/>
      <c r="AN219" s="42"/>
      <c r="AO219" s="12"/>
      <c r="AP219" s="5"/>
      <c r="AQ219" s="12"/>
      <c r="AR219" s="5"/>
      <c r="AS219" s="12"/>
      <c r="AT219" s="5"/>
      <c r="AU219" s="12"/>
      <c r="AV219" s="5"/>
      <c r="AW219" s="12"/>
      <c r="AX219" s="29">
        <f>SUM(AX6:AX217)</f>
        <v>1399966811.9342914</v>
      </c>
      <c r="AY219" s="28"/>
      <c r="AZ219" s="54">
        <f>SUM(AZ6:AZ217)</f>
        <v>1442173493.3501582</v>
      </c>
      <c r="BA219" s="32"/>
      <c r="BB219" s="54">
        <f>SUM(BB6:BB217)</f>
        <v>-42206681.415866837</v>
      </c>
      <c r="BC219" s="6"/>
      <c r="BD219" s="6"/>
      <c r="BE219" s="54">
        <f>SUM(BE6:BE218)</f>
        <v>20948580.644291129</v>
      </c>
      <c r="BF219" s="6"/>
    </row>
    <row r="220" spans="1:58" s="56" customFormat="1" x14ac:dyDescent="0.3">
      <c r="A220" s="6"/>
      <c r="B220" s="6" t="s">
        <v>383</v>
      </c>
      <c r="C220" s="6"/>
      <c r="D220" s="7"/>
      <c r="E220" s="6"/>
      <c r="F220" s="7"/>
      <c r="G220" s="8"/>
      <c r="H220" s="9"/>
      <c r="I220" s="8"/>
      <c r="J220" s="9"/>
      <c r="K220" s="8"/>
      <c r="L220" s="9"/>
      <c r="M220" s="47"/>
      <c r="N220" s="11"/>
      <c r="O220" s="5"/>
      <c r="P220" s="12"/>
      <c r="Q220" s="13"/>
      <c r="R220" s="13"/>
      <c r="S220" s="13"/>
      <c r="T220" s="13"/>
      <c r="U220" s="13"/>
      <c r="V220" s="13"/>
      <c r="W220" s="13"/>
      <c r="X220" s="51"/>
      <c r="Y220" s="13"/>
      <c r="Z220" s="13"/>
      <c r="AA220" s="13"/>
      <c r="AB220" s="78"/>
      <c r="AC220" s="13"/>
      <c r="AD220" s="13"/>
      <c r="AE220" s="13"/>
      <c r="AF220" s="13"/>
      <c r="AG220" s="13"/>
      <c r="AH220" s="41" t="s">
        <v>384</v>
      </c>
      <c r="AI220" s="12"/>
      <c r="AJ220" s="12"/>
      <c r="AK220" s="12"/>
      <c r="AL220" s="12"/>
      <c r="AM220" s="12"/>
      <c r="AN220" s="42"/>
      <c r="AO220" s="12"/>
      <c r="AP220" s="5"/>
      <c r="AQ220" s="12"/>
      <c r="AR220" s="5"/>
      <c r="AS220" s="12"/>
      <c r="AT220" s="5"/>
      <c r="AU220" s="12"/>
      <c r="AV220" s="5"/>
      <c r="AW220" s="12"/>
      <c r="AX220" s="5"/>
      <c r="AY220" s="12"/>
      <c r="AZ220" s="6"/>
      <c r="BA220" s="7"/>
      <c r="BB220" s="32"/>
      <c r="BC220" s="7"/>
      <c r="BD220" s="7"/>
      <c r="BE220" s="7"/>
      <c r="BF220" s="6"/>
    </row>
    <row r="221" spans="1:58" s="56" customFormat="1" x14ac:dyDescent="0.3">
      <c r="A221" s="6"/>
      <c r="B221" s="6" t="s">
        <v>385</v>
      </c>
      <c r="C221" s="6"/>
      <c r="D221" s="7"/>
      <c r="E221" s="6"/>
      <c r="F221" s="7"/>
      <c r="G221" s="8"/>
      <c r="H221" s="9"/>
      <c r="I221" s="8"/>
      <c r="J221" s="9"/>
      <c r="K221" s="8"/>
      <c r="L221" s="9"/>
      <c r="M221" s="47"/>
      <c r="N221" s="11"/>
      <c r="O221" s="5"/>
      <c r="P221" s="12"/>
      <c r="Q221" s="13"/>
      <c r="R221" s="13"/>
      <c r="S221" s="13"/>
      <c r="T221" s="13"/>
      <c r="U221" s="13"/>
      <c r="V221" s="13"/>
      <c r="W221" s="13"/>
      <c r="X221" s="51"/>
      <c r="Y221" s="13"/>
      <c r="Z221" s="13"/>
      <c r="AA221" s="13"/>
      <c r="AB221" s="78"/>
      <c r="AC221" s="13"/>
      <c r="AD221" s="13"/>
      <c r="AE221" s="13"/>
      <c r="AF221" s="13"/>
      <c r="AG221" s="13"/>
      <c r="AH221" s="6" t="s">
        <v>225</v>
      </c>
      <c r="AI221" s="12"/>
      <c r="AJ221" s="12"/>
      <c r="AK221" s="12"/>
      <c r="AL221" s="12"/>
      <c r="AM221" s="12"/>
      <c r="AN221" s="42"/>
      <c r="AO221" s="6"/>
      <c r="AP221" s="5"/>
      <c r="AQ221" s="12"/>
      <c r="AR221" s="5"/>
      <c r="AS221" s="12"/>
      <c r="AT221" s="5"/>
      <c r="AU221" s="12"/>
      <c r="AV221" s="5"/>
      <c r="AW221" s="12"/>
      <c r="AX221" s="5"/>
      <c r="AY221" s="12"/>
      <c r="AZ221" s="6"/>
      <c r="BA221" s="7"/>
      <c r="BB221" s="32"/>
      <c r="BC221" s="7"/>
      <c r="BD221" s="7"/>
      <c r="BE221" s="7"/>
      <c r="BF221" s="6"/>
    </row>
    <row r="222" spans="1:58" s="56" customFormat="1" x14ac:dyDescent="0.3">
      <c r="A222" s="6"/>
      <c r="B222" s="6"/>
      <c r="C222" s="6"/>
      <c r="D222" s="7"/>
      <c r="E222" s="6"/>
      <c r="F222" s="7"/>
      <c r="G222" s="8"/>
      <c r="H222" s="9"/>
      <c r="I222" s="8"/>
      <c r="J222" s="9"/>
      <c r="K222" s="8"/>
      <c r="L222" s="9"/>
      <c r="M222" s="47"/>
      <c r="N222" s="11"/>
      <c r="O222" s="5"/>
      <c r="P222" s="12"/>
      <c r="Q222" s="13"/>
      <c r="R222" s="13"/>
      <c r="S222" s="13"/>
      <c r="T222" s="13"/>
      <c r="U222" s="13"/>
      <c r="V222" s="13"/>
      <c r="W222" s="13"/>
      <c r="X222" s="51"/>
      <c r="Y222" s="13"/>
      <c r="Z222" s="13"/>
      <c r="AA222" s="13"/>
      <c r="AB222" s="78"/>
      <c r="AC222" s="13"/>
      <c r="AD222" s="13"/>
      <c r="AE222" s="13"/>
      <c r="AF222" s="13"/>
      <c r="AG222" s="13"/>
      <c r="AH222" s="13"/>
      <c r="AI222" s="12"/>
      <c r="AJ222" s="12"/>
      <c r="AK222" s="12"/>
      <c r="AL222" s="12"/>
      <c r="AM222" s="12"/>
      <c r="AN222" s="42"/>
      <c r="AO222" s="6"/>
      <c r="AP222" s="5"/>
      <c r="AQ222" s="12"/>
      <c r="AR222" s="5"/>
      <c r="AS222" s="12"/>
      <c r="AT222" s="5"/>
      <c r="AU222" s="12"/>
      <c r="AV222" s="5"/>
      <c r="AW222" s="12"/>
      <c r="AX222" s="5"/>
      <c r="AY222" s="12"/>
      <c r="AZ222" s="6"/>
      <c r="BA222" s="7"/>
      <c r="BB222" s="7"/>
      <c r="BC222" s="7"/>
      <c r="BD222" s="7"/>
      <c r="BE222" s="7"/>
      <c r="BF222" s="6"/>
    </row>
    <row r="223" spans="1:58" s="56" customFormat="1" x14ac:dyDescent="0.3">
      <c r="A223" s="6"/>
      <c r="B223" s="6"/>
      <c r="C223" s="6"/>
      <c r="D223" s="7"/>
      <c r="E223" s="6"/>
      <c r="F223" s="7"/>
      <c r="G223" s="8"/>
      <c r="H223" s="9"/>
      <c r="I223" s="8"/>
      <c r="J223" s="9"/>
      <c r="K223" s="8"/>
      <c r="L223" s="9"/>
      <c r="M223" s="47"/>
      <c r="N223" s="11"/>
      <c r="O223" s="5"/>
      <c r="P223" s="12"/>
      <c r="Q223" s="13"/>
      <c r="R223" s="13"/>
      <c r="S223" s="13"/>
      <c r="T223" s="13"/>
      <c r="U223" s="13"/>
      <c r="V223" s="13"/>
      <c r="W223" s="13"/>
      <c r="X223" s="51"/>
      <c r="Y223" s="13"/>
      <c r="Z223" s="13"/>
      <c r="AA223" s="13"/>
      <c r="AB223" s="78"/>
      <c r="AC223" s="13"/>
      <c r="AD223" s="13"/>
      <c r="AE223" s="13"/>
      <c r="AF223" s="13"/>
      <c r="AG223" s="13"/>
      <c r="AH223" s="13"/>
      <c r="AI223" s="12"/>
      <c r="AJ223" s="12"/>
      <c r="AK223" s="12"/>
      <c r="AL223" s="12"/>
      <c r="AM223" s="12"/>
      <c r="AN223" s="42"/>
      <c r="AO223" s="12"/>
      <c r="AP223" s="5"/>
      <c r="AQ223" s="12"/>
      <c r="AR223" s="5"/>
      <c r="AS223" s="12"/>
      <c r="AT223" s="5"/>
      <c r="AU223" s="12"/>
      <c r="AV223" s="5"/>
      <c r="AW223" s="12"/>
      <c r="AX223" s="5"/>
      <c r="AY223" s="12"/>
      <c r="AZ223" s="6"/>
      <c r="BA223" s="7"/>
      <c r="BB223" s="6"/>
      <c r="BC223" s="6"/>
      <c r="BD223" s="6"/>
      <c r="BE223" s="6"/>
      <c r="BF223" s="6"/>
    </row>
  </sheetData>
  <autoFilter ref="A5:BE5"/>
  <sortState ref="A6:BK217">
    <sortCondition ref="A6"/>
  </sortState>
  <pageMargins left="0" right="0" top="0" bottom="0" header="0" footer="0"/>
  <pageSetup paperSize="5" scale="99" fitToWidth="3" fitToHeight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All Nursing Facilities</vt:lpstr>
      <vt:lpstr>All Facilities - Rate Calc</vt:lpstr>
      <vt:lpstr>'All Facilities - Rate Calc'!CR</vt:lpstr>
      <vt:lpstr>CR</vt:lpstr>
      <vt:lpstr>'All Facilities - Rate Calc'!day</vt:lpstr>
      <vt:lpstr>day</vt:lpstr>
      <vt:lpstr>'All Facilities - Rate Calc'!Print_Titles</vt:lpstr>
    </vt:vector>
  </TitlesOfParts>
  <Company>State of Connecticut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Lavigne, Christopher A.</dc:creator>
  <cp:lastModifiedBy>Sue Eccleston</cp:lastModifiedBy>
  <cp:lastPrinted>2019-08-29T13:49:56Z</cp:lastPrinted>
  <dcterms:created xsi:type="dcterms:W3CDTF">2018-09-28T12:38:26Z</dcterms:created>
  <dcterms:modified xsi:type="dcterms:W3CDTF">2019-08-29T13:59:05Z</dcterms:modified>
</cp:coreProperties>
</file>